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UMWKP_KS\KS-S\XIX sesja sejmiku VII kadencji - 19 grudnia 2025 r\uchwały\Word\"/>
    </mc:Choice>
  </mc:AlternateContent>
  <xr:revisionPtr revIDLastSave="0" documentId="8_{856F5C3D-BDF1-49EE-A0E5-F29439B013A8}" xr6:coauthVersionLast="47" xr6:coauthVersionMax="47" xr10:uidLastSave="{00000000-0000-0000-0000-000000000000}"/>
  <bookViews>
    <workbookView xWindow="-120" yWindow="-120" windowWidth="29040" windowHeight="15720" tabRatio="889" activeTab="14" xr2:uid="{00000000-000D-0000-FFFF-FFFF00000000}"/>
  </bookViews>
  <sheets>
    <sheet name="zał.1" sheetId="147" r:id="rId1"/>
    <sheet name="zał.2" sheetId="159" r:id="rId2"/>
    <sheet name="zał.3 " sheetId="160" r:id="rId3"/>
    <sheet name="zał.4" sheetId="161" r:id="rId4"/>
    <sheet name="zał.5" sheetId="165" r:id="rId5"/>
    <sheet name="zał.6" sheetId="166" r:id="rId6"/>
    <sheet name="zał.7" sheetId="167" r:id="rId7"/>
    <sheet name="zał.8 " sheetId="162" r:id="rId8"/>
    <sheet name="zał.9" sheetId="168" r:id="rId9"/>
    <sheet name="zał.10" sheetId="158" r:id="rId10"/>
    <sheet name="zał.11A" sheetId="163" r:id="rId11"/>
    <sheet name="zał.11B" sheetId="164" r:id="rId12"/>
    <sheet name="zał.12" sheetId="169" r:id="rId13"/>
    <sheet name="zał.13" sheetId="170" r:id="rId14"/>
    <sheet name="zał.14" sheetId="171" r:id="rId15"/>
  </sheets>
  <definedNames>
    <definedName name="_xlnm.Print_Area" localSheetId="0">zał.1!$A$1:$P$45</definedName>
    <definedName name="_xlnm.Print_Area" localSheetId="9">zał.10!$A$1:$E$160</definedName>
    <definedName name="_xlnm.Print_Area" localSheetId="11">zał.11B!$A$1:$E$32</definedName>
    <definedName name="_xlnm.Print_Area" localSheetId="1">zał.2!$A$1:$D$222</definedName>
    <definedName name="_xlnm.Print_Area" localSheetId="4">zał.5!$A$1:$D$65</definedName>
    <definedName name="_xlnm.Print_Titles" localSheetId="0">zał.1!$7:$11</definedName>
    <definedName name="_xlnm.Print_Titles" localSheetId="9">zał.10!$8:$9</definedName>
    <definedName name="_xlnm.Print_Titles" localSheetId="10">zał.11A!$8:$10</definedName>
    <definedName name="_xlnm.Print_Titles" localSheetId="12">zał.12!$8:$10</definedName>
    <definedName name="_xlnm.Print_Titles" localSheetId="13">zał.13!$8:$10</definedName>
    <definedName name="_xlnm.Print_Titles" localSheetId="14">zał.14!$6:$8</definedName>
    <definedName name="_xlnm.Print_Titles" localSheetId="1">zał.2!$8:$9</definedName>
    <definedName name="_xlnm.Print_Titles" localSheetId="2">'zał.3 '!$7:$11</definedName>
    <definedName name="_xlnm.Print_Titles" localSheetId="3">zał.4!$7:$8</definedName>
    <definedName name="_xlnm.Print_Titles" localSheetId="5">zał.6!$6:$12</definedName>
    <definedName name="_xlnm.Print_Titles" localSheetId="6">zał.7!$6:$12</definedName>
    <definedName name="_xlnm.Print_Titles" localSheetId="7">'zał.8 '!$7:$11</definedName>
    <definedName name="_xlnm.Print_Titles" localSheetId="8">zał.9!$7:$10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171" l="1"/>
  <c r="G30" i="171"/>
  <c r="G27" i="171"/>
  <c r="F27" i="171"/>
  <c r="E27" i="171"/>
  <c r="D27" i="171"/>
  <c r="G24" i="171"/>
  <c r="F24" i="171"/>
  <c r="E24" i="171"/>
  <c r="D24" i="171"/>
  <c r="G23" i="171"/>
  <c r="F19" i="171"/>
  <c r="E19" i="171"/>
  <c r="G18" i="171"/>
  <c r="F15" i="171"/>
  <c r="E15" i="171"/>
  <c r="G12" i="171"/>
  <c r="F12" i="171"/>
  <c r="E12" i="171"/>
  <c r="D12" i="171"/>
  <c r="G11" i="171"/>
  <c r="G10" i="171"/>
  <c r="G9" i="171"/>
  <c r="G19" i="171" l="1"/>
  <c r="E32" i="171"/>
  <c r="D32" i="171"/>
  <c r="F32" i="171"/>
  <c r="G15" i="171"/>
  <c r="F11" i="170"/>
  <c r="E11" i="170"/>
  <c r="F11" i="169"/>
  <c r="E11" i="169"/>
  <c r="K201" i="168"/>
  <c r="H201" i="168"/>
  <c r="G201" i="168"/>
  <c r="K200" i="168"/>
  <c r="H200" i="168"/>
  <c r="G200" i="168" s="1"/>
  <c r="K199" i="168"/>
  <c r="H199" i="168"/>
  <c r="G199" i="168"/>
  <c r="K198" i="168"/>
  <c r="H198" i="168"/>
  <c r="G198" i="168"/>
  <c r="K197" i="168"/>
  <c r="G197" i="168" s="1"/>
  <c r="H197" i="168"/>
  <c r="K196" i="168"/>
  <c r="H196" i="168"/>
  <c r="G196" i="168"/>
  <c r="K195" i="168"/>
  <c r="H195" i="168"/>
  <c r="G195" i="168"/>
  <c r="K194" i="168"/>
  <c r="H194" i="168"/>
  <c r="G194" i="168"/>
  <c r="K193" i="168"/>
  <c r="H193" i="168"/>
  <c r="G193" i="168"/>
  <c r="K192" i="168"/>
  <c r="H192" i="168"/>
  <c r="G192" i="168" s="1"/>
  <c r="K191" i="168"/>
  <c r="H191" i="168"/>
  <c r="G191" i="168"/>
  <c r="K190" i="168"/>
  <c r="H190" i="168"/>
  <c r="G190" i="168"/>
  <c r="K189" i="168"/>
  <c r="G189" i="168" s="1"/>
  <c r="H189" i="168"/>
  <c r="K188" i="168"/>
  <c r="H188" i="168"/>
  <c r="G188" i="168"/>
  <c r="K187" i="168"/>
  <c r="H187" i="168"/>
  <c r="G187" i="168"/>
  <c r="K186" i="168"/>
  <c r="H186" i="168"/>
  <c r="G186" i="168"/>
  <c r="K185" i="168"/>
  <c r="H185" i="168"/>
  <c r="G185" i="168"/>
  <c r="K184" i="168"/>
  <c r="H184" i="168"/>
  <c r="G184" i="168" s="1"/>
  <c r="K183" i="168"/>
  <c r="H183" i="168"/>
  <c r="G183" i="168"/>
  <c r="K182" i="168"/>
  <c r="H182" i="168"/>
  <c r="G182" i="168"/>
  <c r="K181" i="168"/>
  <c r="G181" i="168" s="1"/>
  <c r="H181" i="168"/>
  <c r="K180" i="168"/>
  <c r="H180" i="168"/>
  <c r="G180" i="168"/>
  <c r="K179" i="168"/>
  <c r="H179" i="168"/>
  <c r="G179" i="168"/>
  <c r="K178" i="168"/>
  <c r="H178" i="168"/>
  <c r="G178" i="168"/>
  <c r="K177" i="168"/>
  <c r="H177" i="168"/>
  <c r="G177" i="168"/>
  <c r="K176" i="168"/>
  <c r="H176" i="168"/>
  <c r="G176" i="168" s="1"/>
  <c r="K175" i="168"/>
  <c r="H175" i="168"/>
  <c r="G175" i="168"/>
  <c r="K174" i="168"/>
  <c r="H174" i="168"/>
  <c r="G174" i="168"/>
  <c r="K173" i="168"/>
  <c r="G173" i="168" s="1"/>
  <c r="H173" i="168"/>
  <c r="K172" i="168"/>
  <c r="H172" i="168"/>
  <c r="G172" i="168"/>
  <c r="K171" i="168"/>
  <c r="H171" i="168"/>
  <c r="G171" i="168"/>
  <c r="K170" i="168"/>
  <c r="H170" i="168"/>
  <c r="G170" i="168"/>
  <c r="K169" i="168"/>
  <c r="H169" i="168"/>
  <c r="G169" i="168"/>
  <c r="K168" i="168"/>
  <c r="H168" i="168"/>
  <c r="G168" i="168" s="1"/>
  <c r="K167" i="168"/>
  <c r="H167" i="168"/>
  <c r="G167" i="168"/>
  <c r="K166" i="168"/>
  <c r="H166" i="168"/>
  <c r="G166" i="168"/>
  <c r="K165" i="168"/>
  <c r="G165" i="168" s="1"/>
  <c r="H165" i="168"/>
  <c r="K164" i="168"/>
  <c r="H164" i="168"/>
  <c r="G164" i="168"/>
  <c r="K163" i="168"/>
  <c r="H163" i="168"/>
  <c r="G163" i="168"/>
  <c r="K162" i="168"/>
  <c r="H162" i="168"/>
  <c r="G162" i="168"/>
  <c r="K161" i="168"/>
  <c r="H161" i="168"/>
  <c r="G161" i="168"/>
  <c r="K160" i="168"/>
  <c r="H160" i="168"/>
  <c r="G160" i="168" s="1"/>
  <c r="K159" i="168"/>
  <c r="H159" i="168"/>
  <c r="G159" i="168"/>
  <c r="K158" i="168"/>
  <c r="H158" i="168"/>
  <c r="G158" i="168"/>
  <c r="K157" i="168"/>
  <c r="G157" i="168" s="1"/>
  <c r="H157" i="168"/>
  <c r="K156" i="168"/>
  <c r="H156" i="168"/>
  <c r="G156" i="168"/>
  <c r="K155" i="168"/>
  <c r="H155" i="168"/>
  <c r="G155" i="168"/>
  <c r="K154" i="168"/>
  <c r="H154" i="168"/>
  <c r="G154" i="168"/>
  <c r="K153" i="168"/>
  <c r="H153" i="168"/>
  <c r="G153" i="168"/>
  <c r="K152" i="168"/>
  <c r="H152" i="168"/>
  <c r="G152" i="168" s="1"/>
  <c r="K151" i="168"/>
  <c r="H151" i="168"/>
  <c r="G151" i="168"/>
  <c r="K150" i="168"/>
  <c r="H150" i="168"/>
  <c r="G150" i="168"/>
  <c r="K149" i="168"/>
  <c r="G149" i="168" s="1"/>
  <c r="H149" i="168"/>
  <c r="K148" i="168"/>
  <c r="H148" i="168"/>
  <c r="G148" i="168"/>
  <c r="K147" i="168"/>
  <c r="H147" i="168"/>
  <c r="G147" i="168"/>
  <c r="K146" i="168"/>
  <c r="H146" i="168"/>
  <c r="G146" i="168"/>
  <c r="K145" i="168"/>
  <c r="H145" i="168"/>
  <c r="G145" i="168"/>
  <c r="K144" i="168"/>
  <c r="H144" i="168"/>
  <c r="G144" i="168" s="1"/>
  <c r="K143" i="168"/>
  <c r="H143" i="168"/>
  <c r="G143" i="168"/>
  <c r="K142" i="168"/>
  <c r="H142" i="168"/>
  <c r="G142" i="168"/>
  <c r="K141" i="168"/>
  <c r="G141" i="168" s="1"/>
  <c r="H141" i="168"/>
  <c r="K140" i="168"/>
  <c r="H140" i="168"/>
  <c r="G140" i="168"/>
  <c r="K139" i="168"/>
  <c r="H139" i="168"/>
  <c r="G139" i="168"/>
  <c r="K138" i="168"/>
  <c r="H138" i="168"/>
  <c r="G138" i="168"/>
  <c r="K137" i="168"/>
  <c r="H137" i="168"/>
  <c r="G137" i="168"/>
  <c r="K136" i="168"/>
  <c r="H136" i="168"/>
  <c r="G136" i="168" s="1"/>
  <c r="K135" i="168"/>
  <c r="H135" i="168"/>
  <c r="G135" i="168"/>
  <c r="K134" i="168"/>
  <c r="H134" i="168"/>
  <c r="G134" i="168"/>
  <c r="K133" i="168"/>
  <c r="G133" i="168" s="1"/>
  <c r="H133" i="168"/>
  <c r="K132" i="168"/>
  <c r="H132" i="168"/>
  <c r="G132" i="168"/>
  <c r="K131" i="168"/>
  <c r="H131" i="168"/>
  <c r="G131" i="168"/>
  <c r="K130" i="168"/>
  <c r="H130" i="168"/>
  <c r="G130" i="168"/>
  <c r="K129" i="168"/>
  <c r="H129" i="168"/>
  <c r="G129" i="168"/>
  <c r="K128" i="168"/>
  <c r="H128" i="168"/>
  <c r="G128" i="168" s="1"/>
  <c r="K127" i="168"/>
  <c r="H127" i="168"/>
  <c r="G127" i="168"/>
  <c r="K126" i="168"/>
  <c r="H126" i="168"/>
  <c r="G126" i="168"/>
  <c r="K125" i="168"/>
  <c r="G125" i="168" s="1"/>
  <c r="H125" i="168"/>
  <c r="K124" i="168"/>
  <c r="H124" i="168"/>
  <c r="G124" i="168"/>
  <c r="K123" i="168"/>
  <c r="H123" i="168"/>
  <c r="G123" i="168"/>
  <c r="K122" i="168"/>
  <c r="H122" i="168"/>
  <c r="G122" i="168"/>
  <c r="K121" i="168"/>
  <c r="H121" i="168"/>
  <c r="G121" i="168"/>
  <c r="K120" i="168"/>
  <c r="H120" i="168"/>
  <c r="G120" i="168" s="1"/>
  <c r="K119" i="168"/>
  <c r="H119" i="168"/>
  <c r="G119" i="168"/>
  <c r="K118" i="168"/>
  <c r="H118" i="168"/>
  <c r="G118" i="168"/>
  <c r="K117" i="168"/>
  <c r="G117" i="168" s="1"/>
  <c r="H117" i="168"/>
  <c r="K116" i="168"/>
  <c r="H116" i="168"/>
  <c r="G116" i="168"/>
  <c r="K115" i="168"/>
  <c r="H115" i="168"/>
  <c r="G115" i="168"/>
  <c r="K114" i="168"/>
  <c r="H114" i="168"/>
  <c r="G114" i="168"/>
  <c r="K113" i="168"/>
  <c r="H113" i="168"/>
  <c r="G113" i="168"/>
  <c r="K112" i="168"/>
  <c r="H112" i="168"/>
  <c r="G112" i="168" s="1"/>
  <c r="K111" i="168"/>
  <c r="H111" i="168"/>
  <c r="G111" i="168"/>
  <c r="K110" i="168"/>
  <c r="H110" i="168"/>
  <c r="G110" i="168"/>
  <c r="K109" i="168"/>
  <c r="G109" i="168" s="1"/>
  <c r="H109" i="168"/>
  <c r="K108" i="168"/>
  <c r="H108" i="168"/>
  <c r="G108" i="168"/>
  <c r="K107" i="168"/>
  <c r="H107" i="168"/>
  <c r="G107" i="168"/>
  <c r="K106" i="168"/>
  <c r="H106" i="168"/>
  <c r="G106" i="168"/>
  <c r="K105" i="168"/>
  <c r="H105" i="168"/>
  <c r="G105" i="168"/>
  <c r="K104" i="168"/>
  <c r="H104" i="168"/>
  <c r="G104" i="168" s="1"/>
  <c r="K103" i="168"/>
  <c r="H103" i="168"/>
  <c r="G103" i="168"/>
  <c r="K102" i="168"/>
  <c r="H102" i="168"/>
  <c r="G102" i="168"/>
  <c r="K101" i="168"/>
  <c r="G101" i="168" s="1"/>
  <c r="H101" i="168"/>
  <c r="K100" i="168"/>
  <c r="H100" i="168"/>
  <c r="G100" i="168"/>
  <c r="K99" i="168"/>
  <c r="H99" i="168"/>
  <c r="G99" i="168"/>
  <c r="K98" i="168"/>
  <c r="H98" i="168"/>
  <c r="G98" i="168"/>
  <c r="K97" i="168"/>
  <c r="H97" i="168"/>
  <c r="G97" i="168"/>
  <c r="K96" i="168"/>
  <c r="H96" i="168"/>
  <c r="G96" i="168" s="1"/>
  <c r="K95" i="168"/>
  <c r="H95" i="168"/>
  <c r="G95" i="168"/>
  <c r="K94" i="168"/>
  <c r="H94" i="168"/>
  <c r="G94" i="168"/>
  <c r="K93" i="168"/>
  <c r="G93" i="168" s="1"/>
  <c r="H93" i="168"/>
  <c r="K92" i="168"/>
  <c r="H92" i="168"/>
  <c r="G92" i="168"/>
  <c r="M90" i="168"/>
  <c r="L90" i="168"/>
  <c r="K90" i="168"/>
  <c r="G90" i="168" s="1"/>
  <c r="J90" i="168"/>
  <c r="I90" i="168"/>
  <c r="H90" i="168"/>
  <c r="K88" i="168"/>
  <c r="H88" i="168"/>
  <c r="G88" i="168"/>
  <c r="K87" i="168"/>
  <c r="G87" i="168" s="1"/>
  <c r="J87" i="168"/>
  <c r="H87" i="168"/>
  <c r="K86" i="168"/>
  <c r="J86" i="168"/>
  <c r="I86" i="168"/>
  <c r="I56" i="168" s="1"/>
  <c r="H86" i="168"/>
  <c r="G86" i="168"/>
  <c r="K85" i="168"/>
  <c r="H85" i="168"/>
  <c r="G85" i="168"/>
  <c r="K84" i="168"/>
  <c r="H84" i="168"/>
  <c r="G84" i="168"/>
  <c r="K83" i="168"/>
  <c r="H83" i="168"/>
  <c r="G83" i="168" s="1"/>
  <c r="K82" i="168"/>
  <c r="H82" i="168"/>
  <c r="G82" i="168"/>
  <c r="K81" i="168"/>
  <c r="H81" i="168"/>
  <c r="G81" i="168"/>
  <c r="K80" i="168"/>
  <c r="G80" i="168" s="1"/>
  <c r="H80" i="168"/>
  <c r="K79" i="168"/>
  <c r="H79" i="168"/>
  <c r="G79" i="168"/>
  <c r="K78" i="168"/>
  <c r="H78" i="168"/>
  <c r="G78" i="168"/>
  <c r="K77" i="168"/>
  <c r="J77" i="168"/>
  <c r="H77" i="168"/>
  <c r="G77" i="168"/>
  <c r="K76" i="168"/>
  <c r="J76" i="168"/>
  <c r="H76" i="168"/>
  <c r="G76" i="168"/>
  <c r="K75" i="168"/>
  <c r="H75" i="168"/>
  <c r="G75" i="168"/>
  <c r="K74" i="168"/>
  <c r="J74" i="168"/>
  <c r="H74" i="168"/>
  <c r="G74" i="168"/>
  <c r="K73" i="168"/>
  <c r="G73" i="168" s="1"/>
  <c r="H73" i="168"/>
  <c r="K72" i="168"/>
  <c r="H72" i="168"/>
  <c r="G72" i="168"/>
  <c r="K71" i="168"/>
  <c r="J71" i="168"/>
  <c r="J56" i="168" s="1"/>
  <c r="J54" i="168" s="1"/>
  <c r="H71" i="168"/>
  <c r="G71" i="168" s="1"/>
  <c r="K70" i="168"/>
  <c r="H70" i="168"/>
  <c r="G70" i="168"/>
  <c r="K69" i="168"/>
  <c r="H69" i="168"/>
  <c r="G69" i="168"/>
  <c r="K68" i="168"/>
  <c r="G68" i="168" s="1"/>
  <c r="H68" i="168"/>
  <c r="K67" i="168"/>
  <c r="H67" i="168"/>
  <c r="G67" i="168"/>
  <c r="K66" i="168"/>
  <c r="H66" i="168"/>
  <c r="G66" i="168"/>
  <c r="K65" i="168"/>
  <c r="H65" i="168"/>
  <c r="G65" i="168"/>
  <c r="K64" i="168"/>
  <c r="H64" i="168"/>
  <c r="G64" i="168"/>
  <c r="K63" i="168"/>
  <c r="H63" i="168"/>
  <c r="G63" i="168" s="1"/>
  <c r="K62" i="168"/>
  <c r="H62" i="168"/>
  <c r="G62" i="168"/>
  <c r="K61" i="168"/>
  <c r="H61" i="168"/>
  <c r="G61" i="168"/>
  <c r="K60" i="168"/>
  <c r="G60" i="168" s="1"/>
  <c r="H60" i="168"/>
  <c r="K59" i="168"/>
  <c r="H59" i="168"/>
  <c r="G59" i="168"/>
  <c r="K58" i="168"/>
  <c r="H58" i="168"/>
  <c r="G58" i="168"/>
  <c r="M56" i="168"/>
  <c r="L56" i="168"/>
  <c r="L54" i="168" s="1"/>
  <c r="K54" i="168" s="1"/>
  <c r="K56" i="168"/>
  <c r="M54" i="168"/>
  <c r="K52" i="168"/>
  <c r="H52" i="168"/>
  <c r="G52" i="168" s="1"/>
  <c r="K51" i="168"/>
  <c r="H51" i="168"/>
  <c r="G51" i="168"/>
  <c r="K50" i="168"/>
  <c r="H50" i="168"/>
  <c r="G50" i="168"/>
  <c r="K49" i="168"/>
  <c r="G49" i="168" s="1"/>
  <c r="H49" i="168"/>
  <c r="K48" i="168"/>
  <c r="H48" i="168"/>
  <c r="G48" i="168"/>
  <c r="M47" i="168"/>
  <c r="L47" i="168"/>
  <c r="K47" i="168"/>
  <c r="G47" i="168" s="1"/>
  <c r="J47" i="168"/>
  <c r="I47" i="168"/>
  <c r="H47" i="168"/>
  <c r="K46" i="168"/>
  <c r="H46" i="168"/>
  <c r="G46" i="168"/>
  <c r="K45" i="168"/>
  <c r="G45" i="168" s="1"/>
  <c r="H45" i="168"/>
  <c r="M44" i="168"/>
  <c r="L44" i="168"/>
  <c r="K44" i="168"/>
  <c r="J44" i="168"/>
  <c r="I44" i="168"/>
  <c r="H44" i="168"/>
  <c r="G44" i="168" s="1"/>
  <c r="K43" i="168"/>
  <c r="H43" i="168"/>
  <c r="G43" i="168"/>
  <c r="K42" i="168"/>
  <c r="H42" i="168"/>
  <c r="G42" i="168"/>
  <c r="K41" i="168"/>
  <c r="H41" i="168"/>
  <c r="G41" i="168" s="1"/>
  <c r="K40" i="168"/>
  <c r="H40" i="168"/>
  <c r="G40" i="168"/>
  <c r="K39" i="168"/>
  <c r="H39" i="168"/>
  <c r="G39" i="168"/>
  <c r="K38" i="168"/>
  <c r="H38" i="168"/>
  <c r="G38" i="168"/>
  <c r="M37" i="168"/>
  <c r="M27" i="168" s="1"/>
  <c r="M25" i="168" s="1"/>
  <c r="M12" i="168" s="1"/>
  <c r="M203" i="168" s="1"/>
  <c r="L37" i="168"/>
  <c r="L27" i="168" s="1"/>
  <c r="K37" i="168"/>
  <c r="J37" i="168"/>
  <c r="J27" i="168" s="1"/>
  <c r="J25" i="168" s="1"/>
  <c r="I37" i="168"/>
  <c r="H37" i="168" s="1"/>
  <c r="G37" i="168" s="1"/>
  <c r="K36" i="168"/>
  <c r="H36" i="168"/>
  <c r="G36" i="168"/>
  <c r="K35" i="168"/>
  <c r="H35" i="168"/>
  <c r="G35" i="168"/>
  <c r="K34" i="168"/>
  <c r="H34" i="168"/>
  <c r="G34" i="168"/>
  <c r="K33" i="168"/>
  <c r="H33" i="168"/>
  <c r="G33" i="168"/>
  <c r="K32" i="168"/>
  <c r="H32" i="168"/>
  <c r="G32" i="168" s="1"/>
  <c r="K31" i="168"/>
  <c r="H31" i="168"/>
  <c r="G31" i="168"/>
  <c r="K30" i="168"/>
  <c r="H30" i="168"/>
  <c r="G30" i="168"/>
  <c r="K29" i="168"/>
  <c r="H29" i="168"/>
  <c r="G29" i="168" s="1"/>
  <c r="K23" i="168"/>
  <c r="H23" i="168"/>
  <c r="G23" i="168"/>
  <c r="K22" i="168"/>
  <c r="H22" i="168"/>
  <c r="G22" i="168"/>
  <c r="K21" i="168"/>
  <c r="H21" i="168"/>
  <c r="G21" i="168" s="1"/>
  <c r="K20" i="168"/>
  <c r="H20" i="168"/>
  <c r="G20" i="168"/>
  <c r="K19" i="168"/>
  <c r="H19" i="168"/>
  <c r="G19" i="168"/>
  <c r="K18" i="168"/>
  <c r="H18" i="168"/>
  <c r="G18" i="168" s="1"/>
  <c r="K17" i="168"/>
  <c r="H17" i="168"/>
  <c r="G17" i="168"/>
  <c r="K16" i="168"/>
  <c r="H16" i="168"/>
  <c r="G16" i="168"/>
  <c r="M14" i="168"/>
  <c r="L14" i="168"/>
  <c r="K14" i="168"/>
  <c r="J14" i="168"/>
  <c r="I14" i="168"/>
  <c r="H14" i="168"/>
  <c r="G14" i="168"/>
  <c r="G32" i="171" l="1"/>
  <c r="J12" i="168"/>
  <c r="J203" i="168" s="1"/>
  <c r="L25" i="168"/>
  <c r="K27" i="168"/>
  <c r="I54" i="168"/>
  <c r="H54" i="168" s="1"/>
  <c r="G54" i="168" s="1"/>
  <c r="H56" i="168"/>
  <c r="G56" i="168" s="1"/>
  <c r="I27" i="168"/>
  <c r="I25" i="168" l="1"/>
  <c r="H27" i="168"/>
  <c r="G27" i="168" s="1"/>
  <c r="L12" i="168"/>
  <c r="K25" i="168"/>
  <c r="K12" i="168" l="1"/>
  <c r="K203" i="168" s="1"/>
  <c r="L203" i="168"/>
  <c r="H25" i="168"/>
  <c r="G25" i="168" s="1"/>
  <c r="I12" i="168"/>
  <c r="I203" i="168" l="1"/>
  <c r="H12" i="168"/>
  <c r="G12" i="168" l="1"/>
  <c r="G203" i="168" s="1"/>
  <c r="H203" i="168"/>
  <c r="G16" i="167" l="1"/>
  <c r="H16" i="167"/>
  <c r="J16" i="167"/>
  <c r="N16" i="167"/>
  <c r="Q16" i="167"/>
  <c r="T16" i="167"/>
  <c r="G21" i="167"/>
  <c r="G131" i="167" s="1"/>
  <c r="H21" i="167"/>
  <c r="H131" i="167" s="1"/>
  <c r="J21" i="167"/>
  <c r="N21" i="167"/>
  <c r="Q21" i="167"/>
  <c r="T21" i="167"/>
  <c r="G26" i="167"/>
  <c r="H26" i="167"/>
  <c r="J26" i="167"/>
  <c r="J131" i="167" s="1"/>
  <c r="N26" i="167"/>
  <c r="M26" i="167" s="1"/>
  <c r="Q26" i="167"/>
  <c r="T26" i="167"/>
  <c r="G31" i="167"/>
  <c r="H31" i="167"/>
  <c r="J31" i="167"/>
  <c r="N31" i="167"/>
  <c r="Q31" i="167"/>
  <c r="T31" i="167"/>
  <c r="G36" i="167"/>
  <c r="H36" i="167"/>
  <c r="J36" i="167"/>
  <c r="N36" i="167"/>
  <c r="Q36" i="167"/>
  <c r="T36" i="167"/>
  <c r="G41" i="167"/>
  <c r="H41" i="167"/>
  <c r="J41" i="167"/>
  <c r="N41" i="167"/>
  <c r="Q41" i="167"/>
  <c r="T41" i="167"/>
  <c r="G46" i="167"/>
  <c r="H46" i="167"/>
  <c r="J46" i="167"/>
  <c r="N46" i="167"/>
  <c r="M46" i="167" s="1"/>
  <c r="Q46" i="167"/>
  <c r="T46" i="167"/>
  <c r="G51" i="167"/>
  <c r="H51" i="167"/>
  <c r="J51" i="167"/>
  <c r="N51" i="167"/>
  <c r="Q51" i="167"/>
  <c r="T51" i="167"/>
  <c r="G56" i="167"/>
  <c r="H56" i="167"/>
  <c r="J56" i="167"/>
  <c r="N56" i="167"/>
  <c r="Q56" i="167"/>
  <c r="T56" i="167"/>
  <c r="G61" i="167"/>
  <c r="H61" i="167"/>
  <c r="J61" i="167"/>
  <c r="N61" i="167"/>
  <c r="Q61" i="167"/>
  <c r="T61" i="167"/>
  <c r="G66" i="167"/>
  <c r="H66" i="167"/>
  <c r="J66" i="167"/>
  <c r="N66" i="167"/>
  <c r="M66" i="167" s="1"/>
  <c r="Q66" i="167"/>
  <c r="T66" i="167"/>
  <c r="G71" i="167"/>
  <c r="H71" i="167"/>
  <c r="J71" i="167"/>
  <c r="N71" i="167"/>
  <c r="Q71" i="167"/>
  <c r="T71" i="167"/>
  <c r="G76" i="167"/>
  <c r="H76" i="167"/>
  <c r="J76" i="167"/>
  <c r="N76" i="167"/>
  <c r="Q76" i="167"/>
  <c r="T76" i="167"/>
  <c r="G81" i="167"/>
  <c r="H81" i="167"/>
  <c r="J81" i="167"/>
  <c r="N81" i="167"/>
  <c r="Q81" i="167"/>
  <c r="T81" i="167"/>
  <c r="G86" i="167"/>
  <c r="H86" i="167"/>
  <c r="J86" i="167"/>
  <c r="N86" i="167"/>
  <c r="M86" i="167" s="1"/>
  <c r="Q86" i="167"/>
  <c r="T86" i="167"/>
  <c r="G91" i="167"/>
  <c r="H91" i="167"/>
  <c r="J91" i="167"/>
  <c r="N91" i="167"/>
  <c r="Q91" i="167"/>
  <c r="T91" i="167"/>
  <c r="G96" i="167"/>
  <c r="H96" i="167"/>
  <c r="J96" i="167"/>
  <c r="N96" i="167"/>
  <c r="Q96" i="167"/>
  <c r="T96" i="167"/>
  <c r="G101" i="167"/>
  <c r="H101" i="167"/>
  <c r="J101" i="167"/>
  <c r="N101" i="167"/>
  <c r="Q101" i="167"/>
  <c r="T101" i="167"/>
  <c r="G106" i="167"/>
  <c r="H106" i="167"/>
  <c r="J106" i="167"/>
  <c r="N106" i="167"/>
  <c r="M106" i="167" s="1"/>
  <c r="Q106" i="167"/>
  <c r="T106" i="167"/>
  <c r="G111" i="167"/>
  <c r="H111" i="167"/>
  <c r="J111" i="167"/>
  <c r="N111" i="167"/>
  <c r="Q111" i="167"/>
  <c r="T111" i="167"/>
  <c r="G116" i="167"/>
  <c r="H116" i="167"/>
  <c r="J116" i="167"/>
  <c r="N116" i="167"/>
  <c r="Q116" i="167"/>
  <c r="T116" i="167"/>
  <c r="G121" i="167"/>
  <c r="H121" i="167"/>
  <c r="J121" i="167"/>
  <c r="N121" i="167"/>
  <c r="Q121" i="167"/>
  <c r="T121" i="167"/>
  <c r="G126" i="167"/>
  <c r="H126" i="167"/>
  <c r="J126" i="167"/>
  <c r="N126" i="167"/>
  <c r="M126" i="167" s="1"/>
  <c r="Q126" i="167"/>
  <c r="T126" i="167"/>
  <c r="K131" i="167"/>
  <c r="L131" i="167"/>
  <c r="N131" i="167"/>
  <c r="O131" i="167"/>
  <c r="P131" i="167"/>
  <c r="R131" i="167"/>
  <c r="S131" i="167"/>
  <c r="U131" i="167"/>
  <c r="V131" i="167"/>
  <c r="G132" i="167"/>
  <c r="H132" i="167"/>
  <c r="G133" i="167"/>
  <c r="H133" i="167"/>
  <c r="G134" i="167"/>
  <c r="H134" i="167"/>
  <c r="G135" i="167"/>
  <c r="H135" i="167"/>
  <c r="H275" i="166"/>
  <c r="V267" i="166"/>
  <c r="U267" i="166"/>
  <c r="S267" i="166"/>
  <c r="S272" i="166" s="1"/>
  <c r="R267" i="166"/>
  <c r="R272" i="166" s="1"/>
  <c r="P267" i="166"/>
  <c r="O267" i="166"/>
  <c r="L267" i="166"/>
  <c r="K267" i="166"/>
  <c r="T262" i="166"/>
  <c r="Q262" i="166"/>
  <c r="N262" i="166"/>
  <c r="M262" i="166" s="1"/>
  <c r="J262" i="166"/>
  <c r="I262" i="166" s="1"/>
  <c r="T257" i="166"/>
  <c r="Q257" i="166"/>
  <c r="N257" i="166"/>
  <c r="M257" i="166" s="1"/>
  <c r="J257" i="166"/>
  <c r="T252" i="166"/>
  <c r="Q252" i="166"/>
  <c r="N252" i="166"/>
  <c r="M252" i="166" s="1"/>
  <c r="I252" i="166" s="1"/>
  <c r="J252" i="166"/>
  <c r="T247" i="166"/>
  <c r="Q247" i="166"/>
  <c r="N247" i="166"/>
  <c r="J247" i="166"/>
  <c r="T242" i="166"/>
  <c r="Q242" i="166"/>
  <c r="N242" i="166"/>
  <c r="J242" i="166"/>
  <c r="T237" i="166"/>
  <c r="Q237" i="166"/>
  <c r="N237" i="166"/>
  <c r="M237" i="166"/>
  <c r="J237" i="166"/>
  <c r="T232" i="166"/>
  <c r="Q232" i="166"/>
  <c r="N232" i="166"/>
  <c r="M232" i="166" s="1"/>
  <c r="J232" i="166"/>
  <c r="I232" i="166" s="1"/>
  <c r="T227" i="166"/>
  <c r="Q227" i="166"/>
  <c r="N227" i="166"/>
  <c r="J227" i="166"/>
  <c r="H223" i="166"/>
  <c r="H276" i="166" s="1"/>
  <c r="G223" i="166"/>
  <c r="H222" i="166"/>
  <c r="G222" i="166"/>
  <c r="H221" i="166"/>
  <c r="H274" i="166" s="1"/>
  <c r="G221" i="166"/>
  <c r="G274" i="166" s="1"/>
  <c r="H220" i="166"/>
  <c r="H273" i="166" s="1"/>
  <c r="G220" i="166"/>
  <c r="G273" i="166" s="1"/>
  <c r="V219" i="166"/>
  <c r="U219" i="166"/>
  <c r="S219" i="166"/>
  <c r="R219" i="166"/>
  <c r="P219" i="166"/>
  <c r="O219" i="166"/>
  <c r="L219" i="166"/>
  <c r="K219" i="166"/>
  <c r="T214" i="166"/>
  <c r="Q214" i="166"/>
  <c r="M214" i="166" s="1"/>
  <c r="N214" i="166"/>
  <c r="J214" i="166"/>
  <c r="I214" i="166" s="1"/>
  <c r="H214" i="166"/>
  <c r="G214" i="166"/>
  <c r="T209" i="166"/>
  <c r="Q209" i="166"/>
  <c r="M209" i="166" s="1"/>
  <c r="N209" i="166"/>
  <c r="J209" i="166"/>
  <c r="H209" i="166"/>
  <c r="G209" i="166"/>
  <c r="T204" i="166"/>
  <c r="Q204" i="166"/>
  <c r="N204" i="166"/>
  <c r="J204" i="166"/>
  <c r="H204" i="166"/>
  <c r="G204" i="166"/>
  <c r="T199" i="166"/>
  <c r="Q199" i="166"/>
  <c r="N199" i="166"/>
  <c r="N219" i="166" s="1"/>
  <c r="J199" i="166"/>
  <c r="H199" i="166"/>
  <c r="G199" i="166"/>
  <c r="T194" i="166"/>
  <c r="Q194" i="166"/>
  <c r="M194" i="166" s="1"/>
  <c r="N194" i="166"/>
  <c r="J194" i="166"/>
  <c r="J219" i="166" s="1"/>
  <c r="H194" i="166"/>
  <c r="H219" i="166" s="1"/>
  <c r="G194" i="166"/>
  <c r="H190" i="166"/>
  <c r="G190" i="166"/>
  <c r="H189" i="166"/>
  <c r="G189" i="166"/>
  <c r="H188" i="166"/>
  <c r="G188" i="166"/>
  <c r="H187" i="166"/>
  <c r="G187" i="166"/>
  <c r="V186" i="166"/>
  <c r="U186" i="166"/>
  <c r="S186" i="166"/>
  <c r="R186" i="166"/>
  <c r="P186" i="166"/>
  <c r="O186" i="166"/>
  <c r="N186" i="166"/>
  <c r="L186" i="166"/>
  <c r="K186" i="166"/>
  <c r="T181" i="166"/>
  <c r="Q181" i="166"/>
  <c r="N181" i="166"/>
  <c r="J181" i="166"/>
  <c r="H181" i="166"/>
  <c r="G181" i="166"/>
  <c r="T176" i="166"/>
  <c r="Q176" i="166"/>
  <c r="N176" i="166"/>
  <c r="J176" i="166"/>
  <c r="H176" i="166"/>
  <c r="G176" i="166"/>
  <c r="T171" i="166"/>
  <c r="Q171" i="166"/>
  <c r="M171" i="166" s="1"/>
  <c r="N171" i="166"/>
  <c r="J171" i="166"/>
  <c r="H171" i="166"/>
  <c r="G171" i="166"/>
  <c r="T166" i="166"/>
  <c r="Q166" i="166"/>
  <c r="N166" i="166"/>
  <c r="J166" i="166"/>
  <c r="H166" i="166"/>
  <c r="G166" i="166"/>
  <c r="T161" i="166"/>
  <c r="Q161" i="166"/>
  <c r="N161" i="166"/>
  <c r="J161" i="166"/>
  <c r="H161" i="166"/>
  <c r="G161" i="166"/>
  <c r="T156" i="166"/>
  <c r="Q156" i="166"/>
  <c r="N156" i="166"/>
  <c r="J156" i="166"/>
  <c r="H156" i="166"/>
  <c r="G156" i="166"/>
  <c r="T151" i="166"/>
  <c r="Q151" i="166"/>
  <c r="M151" i="166" s="1"/>
  <c r="N151" i="166"/>
  <c r="J151" i="166"/>
  <c r="H151" i="166"/>
  <c r="G151" i="166"/>
  <c r="T146" i="166"/>
  <c r="Q146" i="166"/>
  <c r="N146" i="166"/>
  <c r="J146" i="166"/>
  <c r="H146" i="166"/>
  <c r="G146" i="166"/>
  <c r="T141" i="166"/>
  <c r="Q141" i="166"/>
  <c r="N141" i="166"/>
  <c r="J141" i="166"/>
  <c r="H141" i="166"/>
  <c r="G141" i="166"/>
  <c r="T136" i="166"/>
  <c r="Q136" i="166"/>
  <c r="N136" i="166"/>
  <c r="J136" i="166"/>
  <c r="H136" i="166"/>
  <c r="G136" i="166"/>
  <c r="T131" i="166"/>
  <c r="Q131" i="166"/>
  <c r="M131" i="166" s="1"/>
  <c r="N131" i="166"/>
  <c r="J131" i="166"/>
  <c r="H131" i="166"/>
  <c r="G131" i="166"/>
  <c r="T126" i="166"/>
  <c r="Q126" i="166"/>
  <c r="N126" i="166"/>
  <c r="J126" i="166"/>
  <c r="H126" i="166"/>
  <c r="G126" i="166"/>
  <c r="T121" i="166"/>
  <c r="Q121" i="166"/>
  <c r="N121" i="166"/>
  <c r="J121" i="166"/>
  <c r="H121" i="166"/>
  <c r="G121" i="166"/>
  <c r="T116" i="166"/>
  <c r="Q116" i="166"/>
  <c r="N116" i="166"/>
  <c r="J116" i="166"/>
  <c r="H116" i="166"/>
  <c r="G116" i="166"/>
  <c r="T111" i="166"/>
  <c r="Q111" i="166"/>
  <c r="M111" i="166" s="1"/>
  <c r="N111" i="166"/>
  <c r="J111" i="166"/>
  <c r="H111" i="166"/>
  <c r="G111" i="166"/>
  <c r="T106" i="166"/>
  <c r="Q106" i="166"/>
  <c r="N106" i="166"/>
  <c r="J106" i="166"/>
  <c r="H106" i="166"/>
  <c r="G106" i="166"/>
  <c r="T101" i="166"/>
  <c r="Q101" i="166"/>
  <c r="N101" i="166"/>
  <c r="J101" i="166"/>
  <c r="H101" i="166"/>
  <c r="G101" i="166"/>
  <c r="T96" i="166"/>
  <c r="Q96" i="166"/>
  <c r="N96" i="166"/>
  <c r="J96" i="166"/>
  <c r="H96" i="166"/>
  <c r="G96" i="166"/>
  <c r="T91" i="166"/>
  <c r="Q91" i="166"/>
  <c r="M91" i="166" s="1"/>
  <c r="N91" i="166"/>
  <c r="J91" i="166"/>
  <c r="H91" i="166"/>
  <c r="G91" i="166"/>
  <c r="T86" i="166"/>
  <c r="Q86" i="166"/>
  <c r="N86" i="166"/>
  <c r="J86" i="166"/>
  <c r="H86" i="166"/>
  <c r="G86" i="166"/>
  <c r="T81" i="166"/>
  <c r="Q81" i="166"/>
  <c r="N81" i="166"/>
  <c r="J81" i="166"/>
  <c r="H81" i="166"/>
  <c r="G81" i="166"/>
  <c r="T76" i="166"/>
  <c r="Q76" i="166"/>
  <c r="N76" i="166"/>
  <c r="J76" i="166"/>
  <c r="H76" i="166"/>
  <c r="G76" i="166"/>
  <c r="T71" i="166"/>
  <c r="Q71" i="166"/>
  <c r="M71" i="166" s="1"/>
  <c r="N71" i="166"/>
  <c r="J71" i="166"/>
  <c r="H71" i="166"/>
  <c r="G71" i="166"/>
  <c r="T66" i="166"/>
  <c r="Q66" i="166"/>
  <c r="N66" i="166"/>
  <c r="J66" i="166"/>
  <c r="H66" i="166"/>
  <c r="G66" i="166"/>
  <c r="T61" i="166"/>
  <c r="Q61" i="166"/>
  <c r="N61" i="166"/>
  <c r="J61" i="166"/>
  <c r="H61" i="166"/>
  <c r="G61" i="166"/>
  <c r="T56" i="166"/>
  <c r="Q56" i="166"/>
  <c r="N56" i="166"/>
  <c r="J56" i="166"/>
  <c r="H56" i="166"/>
  <c r="G56" i="166"/>
  <c r="T51" i="166"/>
  <c r="Q51" i="166"/>
  <c r="M51" i="166" s="1"/>
  <c r="N51" i="166"/>
  <c r="J51" i="166"/>
  <c r="H51" i="166"/>
  <c r="G51" i="166"/>
  <c r="T46" i="166"/>
  <c r="Q46" i="166"/>
  <c r="N46" i="166"/>
  <c r="J46" i="166"/>
  <c r="H46" i="166"/>
  <c r="G46" i="166"/>
  <c r="T41" i="166"/>
  <c r="Q41" i="166"/>
  <c r="M41" i="166" s="1"/>
  <c r="N41" i="166"/>
  <c r="J41" i="166"/>
  <c r="H41" i="166"/>
  <c r="G41" i="166"/>
  <c r="T36" i="166"/>
  <c r="Q36" i="166"/>
  <c r="N36" i="166"/>
  <c r="J36" i="166"/>
  <c r="H36" i="166"/>
  <c r="G36" i="166"/>
  <c r="T31" i="166"/>
  <c r="Q31" i="166"/>
  <c r="M31" i="166" s="1"/>
  <c r="N31" i="166"/>
  <c r="J31" i="166"/>
  <c r="H31" i="166"/>
  <c r="G31" i="166"/>
  <c r="T26" i="166"/>
  <c r="Q26" i="166"/>
  <c r="N26" i="166"/>
  <c r="J26" i="166"/>
  <c r="H26" i="166"/>
  <c r="G26" i="166"/>
  <c r="T21" i="166"/>
  <c r="Q21" i="166"/>
  <c r="M21" i="166" s="1"/>
  <c r="N21" i="166"/>
  <c r="J21" i="166"/>
  <c r="H21" i="166"/>
  <c r="G21" i="166"/>
  <c r="T16" i="166"/>
  <c r="Q16" i="166"/>
  <c r="N16" i="166"/>
  <c r="J16" i="166"/>
  <c r="H16" i="166"/>
  <c r="G16" i="166"/>
  <c r="D60" i="165"/>
  <c r="D58" i="165"/>
  <c r="D55" i="165"/>
  <c r="D54" i="165"/>
  <c r="D50" i="165"/>
  <c r="D46" i="165"/>
  <c r="D45" i="165"/>
  <c r="D43" i="165" s="1"/>
  <c r="D44" i="165"/>
  <c r="D42" i="165"/>
  <c r="D41" i="165"/>
  <c r="D40" i="165" s="1"/>
  <c r="D31" i="165"/>
  <c r="D27" i="165"/>
  <c r="D51" i="165" s="1"/>
  <c r="D52" i="165" s="1"/>
  <c r="D26" i="165"/>
  <c r="D33" i="165" s="1"/>
  <c r="D21" i="165"/>
  <c r="D56" i="165" s="1"/>
  <c r="D18" i="165"/>
  <c r="D62" i="165" s="1"/>
  <c r="D15" i="165"/>
  <c r="D14" i="165" s="1"/>
  <c r="D11" i="165"/>
  <c r="C32" i="164"/>
  <c r="C30" i="164" s="1"/>
  <c r="C28" i="164" s="1"/>
  <c r="E30" i="164"/>
  <c r="E28" i="164" s="1"/>
  <c r="D30" i="164"/>
  <c r="D28" i="164" s="1"/>
  <c r="C26" i="164"/>
  <c r="C24" i="164" s="1"/>
  <c r="C22" i="164" s="1"/>
  <c r="E24" i="164"/>
  <c r="E22" i="164" s="1"/>
  <c r="D24" i="164"/>
  <c r="D22" i="164" s="1"/>
  <c r="C20" i="164"/>
  <c r="E18" i="164"/>
  <c r="E16" i="164" s="1"/>
  <c r="E8" i="164" s="1"/>
  <c r="D18" i="164"/>
  <c r="D16" i="164" s="1"/>
  <c r="C18" i="164"/>
  <c r="C16" i="164" s="1"/>
  <c r="C14" i="164"/>
  <c r="C12" i="164" s="1"/>
  <c r="C10" i="164" s="1"/>
  <c r="E12" i="164"/>
  <c r="D12" i="164"/>
  <c r="D10" i="164" s="1"/>
  <c r="E10" i="164"/>
  <c r="E194" i="163"/>
  <c r="E192" i="163"/>
  <c r="E182" i="163"/>
  <c r="E180" i="163" s="1"/>
  <c r="C182" i="163"/>
  <c r="C180" i="163" s="1"/>
  <c r="E174" i="163"/>
  <c r="E172" i="163" s="1"/>
  <c r="C174" i="163"/>
  <c r="C172" i="163" s="1"/>
  <c r="E166" i="163"/>
  <c r="E164" i="163" s="1"/>
  <c r="C166" i="163"/>
  <c r="C164" i="163" s="1"/>
  <c r="E160" i="163"/>
  <c r="E190" i="163" s="1"/>
  <c r="E188" i="163" s="1"/>
  <c r="C156" i="163"/>
  <c r="C154" i="163" s="1"/>
  <c r="E144" i="163"/>
  <c r="C144" i="163"/>
  <c r="E138" i="163"/>
  <c r="E136" i="163" s="1"/>
  <c r="E134" i="163" s="1"/>
  <c r="C138" i="163"/>
  <c r="C136" i="163" s="1"/>
  <c r="C134" i="163" s="1"/>
  <c r="E126" i="163"/>
  <c r="C126" i="163"/>
  <c r="C124" i="163" s="1"/>
  <c r="C122" i="163" s="1"/>
  <c r="E124" i="163"/>
  <c r="E122" i="163" s="1"/>
  <c r="E116" i="163"/>
  <c r="E114" i="163" s="1"/>
  <c r="E104" i="163" s="1"/>
  <c r="C116" i="163"/>
  <c r="C114" i="163"/>
  <c r="E108" i="163"/>
  <c r="E106" i="163" s="1"/>
  <c r="C108" i="163"/>
  <c r="C106" i="163" s="1"/>
  <c r="E98" i="163"/>
  <c r="C98" i="163"/>
  <c r="C96" i="163" s="1"/>
  <c r="C94" i="163" s="1"/>
  <c r="E96" i="163"/>
  <c r="E94" i="163" s="1"/>
  <c r="E92" i="163"/>
  <c r="E90" i="163"/>
  <c r="E86" i="163" s="1"/>
  <c r="E84" i="163" s="1"/>
  <c r="E82" i="163" s="1"/>
  <c r="C86" i="163"/>
  <c r="C84" i="163" s="1"/>
  <c r="C82" i="163" s="1"/>
  <c r="E76" i="163"/>
  <c r="C76" i="163"/>
  <c r="E70" i="163"/>
  <c r="C70" i="163"/>
  <c r="C68" i="163" s="1"/>
  <c r="E68" i="163"/>
  <c r="E66" i="163"/>
  <c r="E60" i="163"/>
  <c r="E58" i="163" s="1"/>
  <c r="E56" i="163" s="1"/>
  <c r="C60" i="163"/>
  <c r="C58" i="163"/>
  <c r="C56" i="163" s="1"/>
  <c r="E52" i="163"/>
  <c r="E48" i="163" s="1"/>
  <c r="E46" i="163" s="1"/>
  <c r="C48" i="163"/>
  <c r="C46" i="163" s="1"/>
  <c r="E40" i="163"/>
  <c r="E38" i="163" s="1"/>
  <c r="C40" i="163"/>
  <c r="C38" i="163" s="1"/>
  <c r="C36" i="163" s="1"/>
  <c r="E34" i="163"/>
  <c r="E32" i="163"/>
  <c r="E28" i="163"/>
  <c r="E26" i="163" s="1"/>
  <c r="E24" i="163" s="1"/>
  <c r="C28" i="163"/>
  <c r="C26" i="163" s="1"/>
  <c r="C24" i="163" s="1"/>
  <c r="E18" i="163"/>
  <c r="C18" i="163"/>
  <c r="E16" i="163"/>
  <c r="E14" i="163" s="1"/>
  <c r="C16" i="163"/>
  <c r="C14" i="163" s="1"/>
  <c r="F169" i="162"/>
  <c r="F165" i="162"/>
  <c r="F159" i="162"/>
  <c r="F158" i="162"/>
  <c r="F157" i="162"/>
  <c r="F156" i="162"/>
  <c r="F155" i="162"/>
  <c r="F154" i="162"/>
  <c r="F153" i="162"/>
  <c r="F152" i="162"/>
  <c r="F151" i="162"/>
  <c r="F150" i="162"/>
  <c r="F149" i="162"/>
  <c r="E149" i="162"/>
  <c r="F148" i="162"/>
  <c r="F147" i="162"/>
  <c r="F146" i="162"/>
  <c r="F145" i="162"/>
  <c r="F144" i="162"/>
  <c r="F138" i="162" s="1"/>
  <c r="F143" i="162"/>
  <c r="E143" i="162"/>
  <c r="F142" i="162"/>
  <c r="F141" i="162"/>
  <c r="F140" i="162"/>
  <c r="F139" i="162"/>
  <c r="H138" i="162"/>
  <c r="G138" i="162"/>
  <c r="E138" i="162"/>
  <c r="D138" i="162"/>
  <c r="F137" i="162"/>
  <c r="F136" i="162"/>
  <c r="F135" i="162"/>
  <c r="E135" i="162"/>
  <c r="F134" i="162"/>
  <c r="F133" i="162" s="1"/>
  <c r="H133" i="162"/>
  <c r="G133" i="162"/>
  <c r="E133" i="162"/>
  <c r="D133" i="162"/>
  <c r="F132" i="162"/>
  <c r="F131" i="162"/>
  <c r="F130" i="162"/>
  <c r="F129" i="162"/>
  <c r="F128" i="162"/>
  <c r="F127" i="162"/>
  <c r="F126" i="162"/>
  <c r="F125" i="162"/>
  <c r="H124" i="162"/>
  <c r="G124" i="162"/>
  <c r="F124" i="162"/>
  <c r="E124" i="162"/>
  <c r="D124" i="162"/>
  <c r="F123" i="162"/>
  <c r="F122" i="162" s="1"/>
  <c r="E123" i="162"/>
  <c r="H122" i="162"/>
  <c r="G122" i="162"/>
  <c r="E122" i="162"/>
  <c r="D122" i="162"/>
  <c r="F121" i="162"/>
  <c r="F120" i="162" s="1"/>
  <c r="H120" i="162"/>
  <c r="G120" i="162"/>
  <c r="E120" i="162"/>
  <c r="D120" i="162"/>
  <c r="F119" i="162"/>
  <c r="F118" i="162" s="1"/>
  <c r="H118" i="162"/>
  <c r="G118" i="162"/>
  <c r="E118" i="162"/>
  <c r="D118" i="162"/>
  <c r="F117" i="162"/>
  <c r="H116" i="162"/>
  <c r="G116" i="162"/>
  <c r="F116" i="162"/>
  <c r="E116" i="162"/>
  <c r="D116" i="162"/>
  <c r="F115" i="162"/>
  <c r="F114" i="162"/>
  <c r="H113" i="162"/>
  <c r="G113" i="162"/>
  <c r="F113" i="162"/>
  <c r="E113" i="162"/>
  <c r="D113" i="162"/>
  <c r="F112" i="162"/>
  <c r="F111" i="162" s="1"/>
  <c r="H111" i="162"/>
  <c r="G111" i="162"/>
  <c r="E111" i="162"/>
  <c r="D111" i="162"/>
  <c r="F110" i="162"/>
  <c r="F109" i="162"/>
  <c r="F108" i="162"/>
  <c r="F107" i="162"/>
  <c r="F106" i="162"/>
  <c r="F105" i="162"/>
  <c r="E105" i="162"/>
  <c r="F104" i="162"/>
  <c r="F103" i="162"/>
  <c r="F102" i="162"/>
  <c r="F101" i="162"/>
  <c r="E101" i="162"/>
  <c r="F100" i="162"/>
  <c r="F99" i="162"/>
  <c r="F98" i="162"/>
  <c r="E98" i="162"/>
  <c r="F97" i="162"/>
  <c r="F96" i="162"/>
  <c r="F95" i="162"/>
  <c r="E95" i="162"/>
  <c r="F94" i="162"/>
  <c r="E94" i="162"/>
  <c r="F93" i="162"/>
  <c r="F92" i="162"/>
  <c r="F91" i="162"/>
  <c r="F90" i="162"/>
  <c r="F86" i="162" s="1"/>
  <c r="F89" i="162"/>
  <c r="E89" i="162"/>
  <c r="F88" i="162"/>
  <c r="E88" i="162"/>
  <c r="F87" i="162"/>
  <c r="E87" i="162"/>
  <c r="E86" i="162" s="1"/>
  <c r="E161" i="162" s="1"/>
  <c r="H86" i="162"/>
  <c r="H161" i="162" s="1"/>
  <c r="G86" i="162"/>
  <c r="G161" i="162" s="1"/>
  <c r="D86" i="162"/>
  <c r="D161" i="162" s="1"/>
  <c r="F80" i="162"/>
  <c r="F79" i="162"/>
  <c r="F78" i="162"/>
  <c r="F77" i="162" s="1"/>
  <c r="H77" i="162"/>
  <c r="G77" i="162"/>
  <c r="D77" i="162"/>
  <c r="F76" i="162"/>
  <c r="F75" i="162" s="1"/>
  <c r="H75" i="162"/>
  <c r="G75" i="162"/>
  <c r="E75" i="162"/>
  <c r="D75" i="162"/>
  <c r="F74" i="162"/>
  <c r="F73" i="162"/>
  <c r="F72" i="162"/>
  <c r="F71" i="162"/>
  <c r="F70" i="162"/>
  <c r="F69" i="162"/>
  <c r="F68" i="162"/>
  <c r="F67" i="162"/>
  <c r="F66" i="162"/>
  <c r="F65" i="162"/>
  <c r="F64" i="162"/>
  <c r="F63" i="162"/>
  <c r="F62" i="162" s="1"/>
  <c r="H62" i="162"/>
  <c r="G62" i="162"/>
  <c r="E62" i="162"/>
  <c r="D62" i="162"/>
  <c r="F61" i="162"/>
  <c r="F60" i="162"/>
  <c r="F59" i="162" s="1"/>
  <c r="H59" i="162"/>
  <c r="G59" i="162"/>
  <c r="E59" i="162"/>
  <c r="D59" i="162"/>
  <c r="F58" i="162"/>
  <c r="F57" i="162"/>
  <c r="F56" i="162" s="1"/>
  <c r="H56" i="162"/>
  <c r="G56" i="162"/>
  <c r="D56" i="162"/>
  <c r="F55" i="162"/>
  <c r="F53" i="162" s="1"/>
  <c r="F54" i="162"/>
  <c r="H53" i="162"/>
  <c r="G53" i="162"/>
  <c r="D53" i="162"/>
  <c r="F52" i="162"/>
  <c r="F51" i="162"/>
  <c r="F50" i="162"/>
  <c r="F49" i="162"/>
  <c r="F48" i="162"/>
  <c r="F47" i="162"/>
  <c r="F46" i="162"/>
  <c r="F45" i="162"/>
  <c r="F44" i="162" s="1"/>
  <c r="H44" i="162"/>
  <c r="G44" i="162"/>
  <c r="D44" i="162"/>
  <c r="F43" i="162"/>
  <c r="F42" i="162"/>
  <c r="F41" i="162"/>
  <c r="F40" i="162"/>
  <c r="F39" i="162"/>
  <c r="F38" i="162" s="1"/>
  <c r="H38" i="162"/>
  <c r="G38" i="162"/>
  <c r="D38" i="162"/>
  <c r="F37" i="162"/>
  <c r="F36" i="162"/>
  <c r="F35" i="162"/>
  <c r="F34" i="162" s="1"/>
  <c r="H34" i="162"/>
  <c r="G34" i="162"/>
  <c r="D34" i="162"/>
  <c r="F33" i="162"/>
  <c r="F32" i="162"/>
  <c r="F31" i="162" s="1"/>
  <c r="H31" i="162"/>
  <c r="G31" i="162"/>
  <c r="D31" i="162"/>
  <c r="F30" i="162"/>
  <c r="H29" i="162"/>
  <c r="G29" i="162"/>
  <c r="F29" i="162"/>
  <c r="E29" i="162"/>
  <c r="D29" i="162"/>
  <c r="D82" i="162" s="1"/>
  <c r="F28" i="162"/>
  <c r="F27" i="162"/>
  <c r="F26" i="162"/>
  <c r="F25" i="162"/>
  <c r="F24" i="162"/>
  <c r="F23" i="162"/>
  <c r="F22" i="162"/>
  <c r="F21" i="162"/>
  <c r="F20" i="162"/>
  <c r="F19" i="162" s="1"/>
  <c r="H19" i="162"/>
  <c r="G19" i="162"/>
  <c r="D19" i="162"/>
  <c r="F18" i="162"/>
  <c r="F17" i="162" s="1"/>
  <c r="H17" i="162"/>
  <c r="H82" i="162" s="1"/>
  <c r="H13" i="162" s="1"/>
  <c r="H171" i="162" s="1"/>
  <c r="G17" i="162"/>
  <c r="G82" i="162" s="1"/>
  <c r="G13" i="162" s="1"/>
  <c r="G171" i="162" s="1"/>
  <c r="D17" i="162"/>
  <c r="D1679" i="161"/>
  <c r="D1666" i="161"/>
  <c r="D1664" i="161"/>
  <c r="D1609" i="161"/>
  <c r="D1608" i="161"/>
  <c r="D1568" i="161"/>
  <c r="D1562" i="161"/>
  <c r="D1557" i="161"/>
  <c r="D1553" i="161"/>
  <c r="D1550" i="161"/>
  <c r="D1547" i="161"/>
  <c r="D1543" i="161"/>
  <c r="D1539" i="161"/>
  <c r="D1535" i="161"/>
  <c r="D1533" i="161"/>
  <c r="D1488" i="161"/>
  <c r="D1479" i="161"/>
  <c r="D1477" i="161"/>
  <c r="D1467" i="161"/>
  <c r="D1457" i="161"/>
  <c r="D1455" i="161"/>
  <c r="D1449" i="161"/>
  <c r="D1408" i="161"/>
  <c r="D1385" i="161"/>
  <c r="D1378" i="161"/>
  <c r="D1376" i="161"/>
  <c r="D1360" i="161"/>
  <c r="D1358" i="161"/>
  <c r="D1339" i="161"/>
  <c r="D1319" i="161"/>
  <c r="D1290" i="161"/>
  <c r="D1222" i="161"/>
  <c r="D1156" i="161"/>
  <c r="D1136" i="161"/>
  <c r="D1126" i="161"/>
  <c r="D1122" i="161"/>
  <c r="D1066" i="161"/>
  <c r="D1064" i="161"/>
  <c r="D1035" i="161"/>
  <c r="D1025" i="161"/>
  <c r="D979" i="161"/>
  <c r="D977" i="161"/>
  <c r="D970" i="161"/>
  <c r="D964" i="161"/>
  <c r="D950" i="161"/>
  <c r="D948" i="161"/>
  <c r="D946" i="161"/>
  <c r="D943" i="161"/>
  <c r="D889" i="161"/>
  <c r="D876" i="161"/>
  <c r="D853" i="161"/>
  <c r="D829" i="161"/>
  <c r="D804" i="161"/>
  <c r="D782" i="161"/>
  <c r="D758" i="161"/>
  <c r="D738" i="161"/>
  <c r="D715" i="161"/>
  <c r="D713" i="161"/>
  <c r="D698" i="161"/>
  <c r="D681" i="161"/>
  <c r="D656" i="161"/>
  <c r="D652" i="161"/>
  <c r="D651" i="161" s="1"/>
  <c r="D648" i="161"/>
  <c r="D646" i="161"/>
  <c r="D636" i="161"/>
  <c r="D635" i="161" s="1"/>
  <c r="D632" i="161"/>
  <c r="D631" i="161" s="1"/>
  <c r="D578" i="161"/>
  <c r="D568" i="161"/>
  <c r="D544" i="161"/>
  <c r="D531" i="161"/>
  <c r="D446" i="161"/>
  <c r="D430" i="161"/>
  <c r="D425" i="161"/>
  <c r="D422" i="161" s="1"/>
  <c r="D423" i="161"/>
  <c r="D391" i="161"/>
  <c r="D390" i="161" s="1"/>
  <c r="D385" i="161"/>
  <c r="D383" i="161"/>
  <c r="D372" i="161"/>
  <c r="D349" i="161"/>
  <c r="D335" i="161"/>
  <c r="D334" i="161" s="1"/>
  <c r="D317" i="161"/>
  <c r="D316" i="161" s="1"/>
  <c r="D282" i="161"/>
  <c r="D280" i="161"/>
  <c r="D277" i="161"/>
  <c r="D253" i="161"/>
  <c r="D251" i="161"/>
  <c r="D246" i="161"/>
  <c r="D243" i="161"/>
  <c r="D239" i="161"/>
  <c r="D212" i="161"/>
  <c r="D169" i="161"/>
  <c r="D145" i="161"/>
  <c r="D144" i="161" s="1"/>
  <c r="D137" i="161"/>
  <c r="D136" i="161" s="1"/>
  <c r="D132" i="161"/>
  <c r="D98" i="161"/>
  <c r="D97" i="161"/>
  <c r="D69" i="161"/>
  <c r="D24" i="161"/>
  <c r="D13" i="161"/>
  <c r="D11" i="161"/>
  <c r="L137" i="160"/>
  <c r="L134" i="160" s="1"/>
  <c r="J137" i="160"/>
  <c r="J134" i="160" s="1"/>
  <c r="E137" i="160"/>
  <c r="D137" i="160" s="1"/>
  <c r="C137" i="160" s="1"/>
  <c r="L136" i="160"/>
  <c r="G136" i="160"/>
  <c r="E136" i="160"/>
  <c r="D136" i="160" s="1"/>
  <c r="L135" i="160"/>
  <c r="E135" i="160"/>
  <c r="D135" i="160"/>
  <c r="C135" i="160" s="1"/>
  <c r="O134" i="160"/>
  <c r="N134" i="160"/>
  <c r="M134" i="160"/>
  <c r="K134" i="160"/>
  <c r="I134" i="160"/>
  <c r="H134" i="160"/>
  <c r="G134" i="160"/>
  <c r="F134" i="160"/>
  <c r="N133" i="160"/>
  <c r="L133" i="160"/>
  <c r="L132" i="160" s="1"/>
  <c r="J133" i="160"/>
  <c r="G133" i="160"/>
  <c r="E133" i="160"/>
  <c r="D133" i="160" s="1"/>
  <c r="O132" i="160"/>
  <c r="N132" i="160"/>
  <c r="M132" i="160"/>
  <c r="K132" i="160"/>
  <c r="J132" i="160"/>
  <c r="I132" i="160"/>
  <c r="H132" i="160"/>
  <c r="G132" i="160"/>
  <c r="F132" i="160"/>
  <c r="N131" i="160"/>
  <c r="N121" i="160" s="1"/>
  <c r="L131" i="160"/>
  <c r="J131" i="160"/>
  <c r="G131" i="160"/>
  <c r="E131" i="160" s="1"/>
  <c r="D131" i="160" s="1"/>
  <c r="C131" i="160" s="1"/>
  <c r="L130" i="160"/>
  <c r="G130" i="160"/>
  <c r="E130" i="160" s="1"/>
  <c r="D130" i="160" s="1"/>
  <c r="C130" i="160" s="1"/>
  <c r="L129" i="160"/>
  <c r="E129" i="160"/>
  <c r="D129" i="160" s="1"/>
  <c r="C129" i="160" s="1"/>
  <c r="L128" i="160"/>
  <c r="E128" i="160"/>
  <c r="D128" i="160" s="1"/>
  <c r="C128" i="160" s="1"/>
  <c r="L127" i="160"/>
  <c r="E127" i="160"/>
  <c r="D127" i="160" s="1"/>
  <c r="C127" i="160" s="1"/>
  <c r="L126" i="160"/>
  <c r="E126" i="160"/>
  <c r="D126" i="160" s="1"/>
  <c r="C126" i="160" s="1"/>
  <c r="L125" i="160"/>
  <c r="E125" i="160"/>
  <c r="D125" i="160" s="1"/>
  <c r="C125" i="160" s="1"/>
  <c r="L124" i="160"/>
  <c r="E124" i="160"/>
  <c r="D124" i="160" s="1"/>
  <c r="C124" i="160" s="1"/>
  <c r="L123" i="160"/>
  <c r="L121" i="160" s="1"/>
  <c r="E123" i="160"/>
  <c r="D123" i="160" s="1"/>
  <c r="L122" i="160"/>
  <c r="E122" i="160"/>
  <c r="D122" i="160" s="1"/>
  <c r="C122" i="160" s="1"/>
  <c r="O121" i="160"/>
  <c r="M121" i="160"/>
  <c r="K121" i="160"/>
  <c r="J121" i="160"/>
  <c r="I121" i="160"/>
  <c r="H121" i="160"/>
  <c r="F121" i="160"/>
  <c r="N120" i="160"/>
  <c r="N113" i="160" s="1"/>
  <c r="L120" i="160"/>
  <c r="J120" i="160"/>
  <c r="G120" i="160"/>
  <c r="E120" i="160"/>
  <c r="D120" i="160" s="1"/>
  <c r="C120" i="160" s="1"/>
  <c r="L119" i="160"/>
  <c r="G119" i="160"/>
  <c r="E119" i="160" s="1"/>
  <c r="D119" i="160" s="1"/>
  <c r="C119" i="160" s="1"/>
  <c r="L118" i="160"/>
  <c r="E118" i="160"/>
  <c r="D118" i="160" s="1"/>
  <c r="C118" i="160" s="1"/>
  <c r="L117" i="160"/>
  <c r="L113" i="160" s="1"/>
  <c r="G117" i="160"/>
  <c r="E117" i="160" s="1"/>
  <c r="D117" i="160" s="1"/>
  <c r="C117" i="160" s="1"/>
  <c r="L116" i="160"/>
  <c r="G116" i="160"/>
  <c r="E116" i="160"/>
  <c r="D116" i="160" s="1"/>
  <c r="C116" i="160" s="1"/>
  <c r="L115" i="160"/>
  <c r="E115" i="160"/>
  <c r="D115" i="160"/>
  <c r="C115" i="160" s="1"/>
  <c r="L114" i="160"/>
  <c r="G114" i="160"/>
  <c r="E114" i="160" s="1"/>
  <c r="O113" i="160"/>
  <c r="M113" i="160"/>
  <c r="K113" i="160"/>
  <c r="J113" i="160"/>
  <c r="I113" i="160"/>
  <c r="H113" i="160"/>
  <c r="F113" i="160"/>
  <c r="L112" i="160"/>
  <c r="L110" i="160" s="1"/>
  <c r="J112" i="160"/>
  <c r="D112" i="160" s="1"/>
  <c r="C112" i="160" s="1"/>
  <c r="G112" i="160"/>
  <c r="E112" i="160"/>
  <c r="L111" i="160"/>
  <c r="G111" i="160"/>
  <c r="E111" i="160" s="1"/>
  <c r="O110" i="160"/>
  <c r="N110" i="160"/>
  <c r="M110" i="160"/>
  <c r="K110" i="160"/>
  <c r="J110" i="160"/>
  <c r="I110" i="160"/>
  <c r="H110" i="160"/>
  <c r="F110" i="160"/>
  <c r="L109" i="160"/>
  <c r="L102" i="160" s="1"/>
  <c r="G109" i="160"/>
  <c r="E109" i="160" s="1"/>
  <c r="D109" i="160" s="1"/>
  <c r="C109" i="160" s="1"/>
  <c r="L108" i="160"/>
  <c r="E108" i="160"/>
  <c r="D108" i="160"/>
  <c r="C108" i="160" s="1"/>
  <c r="L107" i="160"/>
  <c r="J107" i="160"/>
  <c r="E107" i="160"/>
  <c r="D107" i="160"/>
  <c r="C107" i="160" s="1"/>
  <c r="L106" i="160"/>
  <c r="G106" i="160"/>
  <c r="E106" i="160" s="1"/>
  <c r="D106" i="160" s="1"/>
  <c r="C106" i="160" s="1"/>
  <c r="L105" i="160"/>
  <c r="G105" i="160"/>
  <c r="G102" i="160" s="1"/>
  <c r="L104" i="160"/>
  <c r="G104" i="160"/>
  <c r="E104" i="160" s="1"/>
  <c r="D104" i="160" s="1"/>
  <c r="C104" i="160" s="1"/>
  <c r="L103" i="160"/>
  <c r="G103" i="160"/>
  <c r="E103" i="160"/>
  <c r="D103" i="160" s="1"/>
  <c r="O102" i="160"/>
  <c r="N102" i="160"/>
  <c r="M102" i="160"/>
  <c r="K102" i="160"/>
  <c r="J102" i="160"/>
  <c r="I102" i="160"/>
  <c r="H102" i="160"/>
  <c r="F102" i="160"/>
  <c r="L101" i="160"/>
  <c r="J101" i="160"/>
  <c r="J96" i="160" s="1"/>
  <c r="G101" i="160"/>
  <c r="E101" i="160" s="1"/>
  <c r="D101" i="160" s="1"/>
  <c r="C101" i="160" s="1"/>
  <c r="L100" i="160"/>
  <c r="J100" i="160"/>
  <c r="G100" i="160"/>
  <c r="E100" i="160" s="1"/>
  <c r="D100" i="160" s="1"/>
  <c r="C100" i="160" s="1"/>
  <c r="L99" i="160"/>
  <c r="G99" i="160"/>
  <c r="E99" i="160" s="1"/>
  <c r="D99" i="160" s="1"/>
  <c r="C99" i="160" s="1"/>
  <c r="L98" i="160"/>
  <c r="L96" i="160" s="1"/>
  <c r="G98" i="160"/>
  <c r="E98" i="160" s="1"/>
  <c r="L97" i="160"/>
  <c r="E97" i="160"/>
  <c r="D97" i="160"/>
  <c r="C97" i="160" s="1"/>
  <c r="O96" i="160"/>
  <c r="N96" i="160"/>
  <c r="M96" i="160"/>
  <c r="K96" i="160"/>
  <c r="I96" i="160"/>
  <c r="I13" i="160" s="1"/>
  <c r="I139" i="160" s="1"/>
  <c r="H96" i="160"/>
  <c r="F96" i="160"/>
  <c r="L95" i="160"/>
  <c r="J95" i="160"/>
  <c r="J91" i="160" s="1"/>
  <c r="G95" i="160"/>
  <c r="E95" i="160" s="1"/>
  <c r="D95" i="160" s="1"/>
  <c r="C95" i="160" s="1"/>
  <c r="L94" i="160"/>
  <c r="G94" i="160"/>
  <c r="E94" i="160"/>
  <c r="D94" i="160"/>
  <c r="C94" i="160" s="1"/>
  <c r="L93" i="160"/>
  <c r="L91" i="160" s="1"/>
  <c r="G93" i="160"/>
  <c r="E93" i="160" s="1"/>
  <c r="D93" i="160" s="1"/>
  <c r="C93" i="160" s="1"/>
  <c r="L92" i="160"/>
  <c r="G92" i="160"/>
  <c r="E92" i="160" s="1"/>
  <c r="O91" i="160"/>
  <c r="N91" i="160"/>
  <c r="M91" i="160"/>
  <c r="K91" i="160"/>
  <c r="I91" i="160"/>
  <c r="H91" i="160"/>
  <c r="F91" i="160"/>
  <c r="L90" i="160"/>
  <c r="J90" i="160"/>
  <c r="J82" i="160" s="1"/>
  <c r="G90" i="160"/>
  <c r="E90" i="160" s="1"/>
  <c r="D90" i="160" s="1"/>
  <c r="C90" i="160" s="1"/>
  <c r="L89" i="160"/>
  <c r="E89" i="160"/>
  <c r="D89" i="160" s="1"/>
  <c r="C89" i="160" s="1"/>
  <c r="L88" i="160"/>
  <c r="G88" i="160"/>
  <c r="E88" i="160"/>
  <c r="D88" i="160" s="1"/>
  <c r="C88" i="160" s="1"/>
  <c r="L87" i="160"/>
  <c r="L82" i="160" s="1"/>
  <c r="G87" i="160"/>
  <c r="E87" i="160" s="1"/>
  <c r="L86" i="160"/>
  <c r="J86" i="160"/>
  <c r="E86" i="160"/>
  <c r="D86" i="160"/>
  <c r="C86" i="160" s="1"/>
  <c r="L85" i="160"/>
  <c r="E85" i="160"/>
  <c r="D85" i="160" s="1"/>
  <c r="C85" i="160" s="1"/>
  <c r="L84" i="160"/>
  <c r="E84" i="160"/>
  <c r="D84" i="160"/>
  <c r="C84" i="160" s="1"/>
  <c r="L83" i="160"/>
  <c r="E83" i="160"/>
  <c r="D83" i="160" s="1"/>
  <c r="O82" i="160"/>
  <c r="N82" i="160"/>
  <c r="M82" i="160"/>
  <c r="K82" i="160"/>
  <c r="I82" i="160"/>
  <c r="H82" i="160"/>
  <c r="F82" i="160"/>
  <c r="L81" i="160"/>
  <c r="J81" i="160"/>
  <c r="G81" i="160"/>
  <c r="E81" i="160" s="1"/>
  <c r="D81" i="160" s="1"/>
  <c r="C81" i="160" s="1"/>
  <c r="L80" i="160"/>
  <c r="G80" i="160"/>
  <c r="E80" i="160" s="1"/>
  <c r="D80" i="160" s="1"/>
  <c r="C80" i="160" s="1"/>
  <c r="L79" i="160"/>
  <c r="G79" i="160"/>
  <c r="E79" i="160"/>
  <c r="D79" i="160" s="1"/>
  <c r="C79" i="160" s="1"/>
  <c r="L78" i="160"/>
  <c r="G78" i="160"/>
  <c r="E78" i="160"/>
  <c r="D78" i="160" s="1"/>
  <c r="C78" i="160" s="1"/>
  <c r="L77" i="160"/>
  <c r="G77" i="160"/>
  <c r="E77" i="160" s="1"/>
  <c r="D77" i="160" s="1"/>
  <c r="C77" i="160" s="1"/>
  <c r="L76" i="160"/>
  <c r="G76" i="160"/>
  <c r="E76" i="160"/>
  <c r="D76" i="160"/>
  <c r="C76" i="160" s="1"/>
  <c r="L75" i="160"/>
  <c r="G75" i="160"/>
  <c r="E75" i="160" s="1"/>
  <c r="D75" i="160" s="1"/>
  <c r="C75" i="160" s="1"/>
  <c r="L74" i="160"/>
  <c r="G74" i="160"/>
  <c r="E74" i="160" s="1"/>
  <c r="D74" i="160" s="1"/>
  <c r="C74" i="160" s="1"/>
  <c r="L73" i="160"/>
  <c r="G73" i="160"/>
  <c r="G68" i="160" s="1"/>
  <c r="L72" i="160"/>
  <c r="E72" i="160"/>
  <c r="D72" i="160" s="1"/>
  <c r="C72" i="160" s="1"/>
  <c r="L71" i="160"/>
  <c r="L68" i="160" s="1"/>
  <c r="E71" i="160"/>
  <c r="D71" i="160" s="1"/>
  <c r="C71" i="160" s="1"/>
  <c r="L70" i="160"/>
  <c r="J70" i="160"/>
  <c r="E70" i="160"/>
  <c r="D70" i="160" s="1"/>
  <c r="C70" i="160" s="1"/>
  <c r="L69" i="160"/>
  <c r="G69" i="160"/>
  <c r="E69" i="160"/>
  <c r="D69" i="160" s="1"/>
  <c r="O68" i="160"/>
  <c r="N68" i="160"/>
  <c r="M68" i="160"/>
  <c r="K68" i="160"/>
  <c r="J68" i="160"/>
  <c r="I68" i="160"/>
  <c r="H68" i="160"/>
  <c r="F68" i="160"/>
  <c r="L67" i="160"/>
  <c r="L66" i="160" s="1"/>
  <c r="E67" i="160"/>
  <c r="D67" i="160" s="1"/>
  <c r="O66" i="160"/>
  <c r="N66" i="160"/>
  <c r="M66" i="160"/>
  <c r="K66" i="160"/>
  <c r="J66" i="160"/>
  <c r="I66" i="160"/>
  <c r="H66" i="160"/>
  <c r="G66" i="160"/>
  <c r="F66" i="160"/>
  <c r="L65" i="160"/>
  <c r="E65" i="160"/>
  <c r="D65" i="160" s="1"/>
  <c r="C65" i="160" s="1"/>
  <c r="L64" i="160"/>
  <c r="L63" i="160" s="1"/>
  <c r="E64" i="160"/>
  <c r="D64" i="160" s="1"/>
  <c r="O63" i="160"/>
  <c r="N63" i="160"/>
  <c r="M63" i="160"/>
  <c r="K63" i="160"/>
  <c r="J63" i="160"/>
  <c r="I63" i="160"/>
  <c r="H63" i="160"/>
  <c r="G63" i="160"/>
  <c r="F63" i="160"/>
  <c r="L62" i="160"/>
  <c r="G62" i="160"/>
  <c r="E62" i="160"/>
  <c r="D62" i="160" s="1"/>
  <c r="O61" i="160"/>
  <c r="N61" i="160"/>
  <c r="M61" i="160"/>
  <c r="L61" i="160"/>
  <c r="K61" i="160"/>
  <c r="J61" i="160"/>
  <c r="I61" i="160"/>
  <c r="H61" i="160"/>
  <c r="G61" i="160"/>
  <c r="F61" i="160"/>
  <c r="L60" i="160"/>
  <c r="L59" i="160" s="1"/>
  <c r="E60" i="160"/>
  <c r="D60" i="160" s="1"/>
  <c r="O59" i="160"/>
  <c r="N59" i="160"/>
  <c r="M59" i="160"/>
  <c r="K59" i="160"/>
  <c r="J59" i="160"/>
  <c r="I59" i="160"/>
  <c r="H59" i="160"/>
  <c r="G59" i="160"/>
  <c r="F59" i="160"/>
  <c r="N58" i="160"/>
  <c r="L58" i="160"/>
  <c r="J58" i="160"/>
  <c r="G58" i="160"/>
  <c r="E58" i="160"/>
  <c r="D58" i="160" s="1"/>
  <c r="C58" i="160" s="1"/>
  <c r="L57" i="160"/>
  <c r="G57" i="160"/>
  <c r="E57" i="160" s="1"/>
  <c r="D57" i="160" s="1"/>
  <c r="C57" i="160" s="1"/>
  <c r="L56" i="160"/>
  <c r="J56" i="160"/>
  <c r="G56" i="160"/>
  <c r="E56" i="160"/>
  <c r="D56" i="160" s="1"/>
  <c r="C56" i="160" s="1"/>
  <c r="L55" i="160"/>
  <c r="G55" i="160"/>
  <c r="E55" i="160"/>
  <c r="D55" i="160" s="1"/>
  <c r="C55" i="160" s="1"/>
  <c r="N54" i="160"/>
  <c r="N52" i="160" s="1"/>
  <c r="L54" i="160"/>
  <c r="L52" i="160" s="1"/>
  <c r="J54" i="160"/>
  <c r="G54" i="160"/>
  <c r="E54" i="160" s="1"/>
  <c r="D54" i="160" s="1"/>
  <c r="C54" i="160" s="1"/>
  <c r="L53" i="160"/>
  <c r="G53" i="160"/>
  <c r="E53" i="160" s="1"/>
  <c r="O52" i="160"/>
  <c r="M52" i="160"/>
  <c r="K52" i="160"/>
  <c r="J52" i="160"/>
  <c r="I52" i="160"/>
  <c r="H52" i="160"/>
  <c r="F52" i="160"/>
  <c r="L51" i="160"/>
  <c r="L49" i="160" s="1"/>
  <c r="E51" i="160"/>
  <c r="D51" i="160"/>
  <c r="C51" i="160" s="1"/>
  <c r="L50" i="160"/>
  <c r="E50" i="160"/>
  <c r="D50" i="160" s="1"/>
  <c r="O49" i="160"/>
  <c r="N49" i="160"/>
  <c r="M49" i="160"/>
  <c r="K49" i="160"/>
  <c r="J49" i="160"/>
  <c r="I49" i="160"/>
  <c r="H49" i="160"/>
  <c r="G49" i="160"/>
  <c r="F49" i="160"/>
  <c r="E49" i="160"/>
  <c r="L48" i="160"/>
  <c r="L47" i="160" s="1"/>
  <c r="J48" i="160"/>
  <c r="G48" i="160"/>
  <c r="E48" i="160" s="1"/>
  <c r="O47" i="160"/>
  <c r="N47" i="160"/>
  <c r="M47" i="160"/>
  <c r="K47" i="160"/>
  <c r="J47" i="160"/>
  <c r="I47" i="160"/>
  <c r="H47" i="160"/>
  <c r="F47" i="160"/>
  <c r="L46" i="160"/>
  <c r="L42" i="160" s="1"/>
  <c r="G46" i="160"/>
  <c r="E46" i="160"/>
  <c r="D46" i="160" s="1"/>
  <c r="C46" i="160" s="1"/>
  <c r="L45" i="160"/>
  <c r="E45" i="160"/>
  <c r="D45" i="160"/>
  <c r="C45" i="160" s="1"/>
  <c r="L44" i="160"/>
  <c r="G44" i="160"/>
  <c r="E44" i="160"/>
  <c r="D44" i="160" s="1"/>
  <c r="C44" i="160" s="1"/>
  <c r="L43" i="160"/>
  <c r="G43" i="160"/>
  <c r="E43" i="160" s="1"/>
  <c r="O42" i="160"/>
  <c r="N42" i="160"/>
  <c r="M42" i="160"/>
  <c r="K42" i="160"/>
  <c r="K13" i="160" s="1"/>
  <c r="K139" i="160" s="1"/>
  <c r="J42" i="160"/>
  <c r="I42" i="160"/>
  <c r="H42" i="160"/>
  <c r="F42" i="160"/>
  <c r="L41" i="160"/>
  <c r="E41" i="160"/>
  <c r="D41" i="160"/>
  <c r="C41" i="160" s="1"/>
  <c r="C40" i="160" s="1"/>
  <c r="O40" i="160"/>
  <c r="N40" i="160"/>
  <c r="M40" i="160"/>
  <c r="L40" i="160"/>
  <c r="K40" i="160"/>
  <c r="J40" i="160"/>
  <c r="I40" i="160"/>
  <c r="H40" i="160"/>
  <c r="G40" i="160"/>
  <c r="F40" i="160"/>
  <c r="E40" i="160"/>
  <c r="D40" i="160"/>
  <c r="L39" i="160"/>
  <c r="G39" i="160"/>
  <c r="E39" i="160" s="1"/>
  <c r="O38" i="160"/>
  <c r="N38" i="160"/>
  <c r="M38" i="160"/>
  <c r="L38" i="160"/>
  <c r="K38" i="160"/>
  <c r="J38" i="160"/>
  <c r="I38" i="160"/>
  <c r="H38" i="160"/>
  <c r="F38" i="160"/>
  <c r="L37" i="160"/>
  <c r="J37" i="160"/>
  <c r="G37" i="160"/>
  <c r="E37" i="160" s="1"/>
  <c r="D37" i="160" s="1"/>
  <c r="C37" i="160" s="1"/>
  <c r="L36" i="160"/>
  <c r="E36" i="160"/>
  <c r="D36" i="160" s="1"/>
  <c r="C36" i="160" s="1"/>
  <c r="L35" i="160"/>
  <c r="E35" i="160"/>
  <c r="D35" i="160"/>
  <c r="C35" i="160" s="1"/>
  <c r="N34" i="160"/>
  <c r="L34" i="160"/>
  <c r="J34" i="160"/>
  <c r="G34" i="160"/>
  <c r="E34" i="160"/>
  <c r="D34" i="160" s="1"/>
  <c r="C34" i="160" s="1"/>
  <c r="L33" i="160"/>
  <c r="L29" i="160" s="1"/>
  <c r="E33" i="160"/>
  <c r="D33" i="160"/>
  <c r="C33" i="160" s="1"/>
  <c r="N32" i="160"/>
  <c r="L32" i="160"/>
  <c r="E32" i="160"/>
  <c r="D32" i="160"/>
  <c r="C32" i="160" s="1"/>
  <c r="L31" i="160"/>
  <c r="E31" i="160"/>
  <c r="D31" i="160" s="1"/>
  <c r="C31" i="160" s="1"/>
  <c r="L30" i="160"/>
  <c r="G30" i="160"/>
  <c r="E30" i="160"/>
  <c r="D30" i="160" s="1"/>
  <c r="O29" i="160"/>
  <c r="N29" i="160"/>
  <c r="M29" i="160"/>
  <c r="K29" i="160"/>
  <c r="J29" i="160"/>
  <c r="I29" i="160"/>
  <c r="H29" i="160"/>
  <c r="G29" i="160"/>
  <c r="F29" i="160"/>
  <c r="L28" i="160"/>
  <c r="L25" i="160" s="1"/>
  <c r="J28" i="160"/>
  <c r="D28" i="160" s="1"/>
  <c r="C28" i="160" s="1"/>
  <c r="E28" i="160"/>
  <c r="L27" i="160"/>
  <c r="J27" i="160"/>
  <c r="E27" i="160"/>
  <c r="D27" i="160"/>
  <c r="C27" i="160" s="1"/>
  <c r="L26" i="160"/>
  <c r="J26" i="160"/>
  <c r="E26" i="160"/>
  <c r="D26" i="160" s="1"/>
  <c r="C26" i="160" s="1"/>
  <c r="O25" i="160"/>
  <c r="N25" i="160"/>
  <c r="M25" i="160"/>
  <c r="K25" i="160"/>
  <c r="I25" i="160"/>
  <c r="H25" i="160"/>
  <c r="G25" i="160"/>
  <c r="F25" i="160"/>
  <c r="E25" i="160"/>
  <c r="L24" i="160"/>
  <c r="G24" i="160"/>
  <c r="E24" i="160"/>
  <c r="D24" i="160" s="1"/>
  <c r="O23" i="160"/>
  <c r="N23" i="160"/>
  <c r="M23" i="160"/>
  <c r="L23" i="160"/>
  <c r="K23" i="160"/>
  <c r="J23" i="160"/>
  <c r="I23" i="160"/>
  <c r="H23" i="160"/>
  <c r="G23" i="160"/>
  <c r="F23" i="160"/>
  <c r="E23" i="160"/>
  <c r="L22" i="160"/>
  <c r="L20" i="160" s="1"/>
  <c r="E22" i="160"/>
  <c r="D22" i="160"/>
  <c r="C22" i="160" s="1"/>
  <c r="L21" i="160"/>
  <c r="J21" i="160"/>
  <c r="E21" i="160"/>
  <c r="D21" i="160" s="1"/>
  <c r="O20" i="160"/>
  <c r="N20" i="160"/>
  <c r="M20" i="160"/>
  <c r="K20" i="160"/>
  <c r="J20" i="160"/>
  <c r="I20" i="160"/>
  <c r="H20" i="160"/>
  <c r="G20" i="160"/>
  <c r="F20" i="160"/>
  <c r="F13" i="160" s="1"/>
  <c r="F139" i="160" s="1"/>
  <c r="E20" i="160"/>
  <c r="L19" i="160"/>
  <c r="J19" i="160"/>
  <c r="G19" i="160"/>
  <c r="E19" i="160" s="1"/>
  <c r="D19" i="160" s="1"/>
  <c r="C19" i="160" s="1"/>
  <c r="N18" i="160"/>
  <c r="L18" i="160"/>
  <c r="J18" i="160"/>
  <c r="E18" i="160"/>
  <c r="D18" i="160"/>
  <c r="C18" i="160" s="1"/>
  <c r="L17" i="160"/>
  <c r="L15" i="160" s="1"/>
  <c r="L13" i="160" s="1"/>
  <c r="L139" i="160" s="1"/>
  <c r="G17" i="160"/>
  <c r="E17" i="160" s="1"/>
  <c r="D17" i="160" s="1"/>
  <c r="C17" i="160" s="1"/>
  <c r="L16" i="160"/>
  <c r="E16" i="160"/>
  <c r="O15" i="160"/>
  <c r="N15" i="160"/>
  <c r="M15" i="160"/>
  <c r="K15" i="160"/>
  <c r="J15" i="160"/>
  <c r="I15" i="160"/>
  <c r="H15" i="160"/>
  <c r="H13" i="160" s="1"/>
  <c r="H139" i="160" s="1"/>
  <c r="G15" i="160"/>
  <c r="F15" i="160"/>
  <c r="O13" i="160"/>
  <c r="O139" i="160" s="1"/>
  <c r="M13" i="160"/>
  <c r="M139" i="160" s="1"/>
  <c r="M71" i="167" l="1"/>
  <c r="Q131" i="167"/>
  <c r="M51" i="167"/>
  <c r="I51" i="167" s="1"/>
  <c r="M31" i="167"/>
  <c r="M116" i="167"/>
  <c r="M96" i="167"/>
  <c r="I96" i="167" s="1"/>
  <c r="M76" i="167"/>
  <c r="I76" i="167" s="1"/>
  <c r="M56" i="167"/>
  <c r="I56" i="167" s="1"/>
  <c r="M36" i="167"/>
  <c r="M16" i="167"/>
  <c r="M111" i="167"/>
  <c r="M91" i="167"/>
  <c r="T131" i="167"/>
  <c r="M121" i="167"/>
  <c r="M101" i="167"/>
  <c r="M81" i="167"/>
  <c r="M61" i="167"/>
  <c r="M41" i="167"/>
  <c r="M21" i="167"/>
  <c r="I31" i="167"/>
  <c r="I126" i="167"/>
  <c r="I106" i="167"/>
  <c r="I86" i="167"/>
  <c r="I66" i="167"/>
  <c r="I46" i="167"/>
  <c r="I26" i="167"/>
  <c r="I111" i="167"/>
  <c r="I116" i="167"/>
  <c r="I16" i="167"/>
  <c r="I91" i="167"/>
  <c r="I71" i="167"/>
  <c r="I36" i="167"/>
  <c r="I121" i="167"/>
  <c r="I101" i="167"/>
  <c r="I81" i="167"/>
  <c r="I61" i="167"/>
  <c r="I41" i="167"/>
  <c r="I21" i="167"/>
  <c r="I26" i="166"/>
  <c r="M199" i="166"/>
  <c r="I237" i="166"/>
  <c r="G186" i="166"/>
  <c r="M26" i="166"/>
  <c r="M46" i="166"/>
  <c r="M66" i="166"/>
  <c r="I66" i="166" s="1"/>
  <c r="M86" i="166"/>
  <c r="M106" i="166"/>
  <c r="M126" i="166"/>
  <c r="I126" i="166" s="1"/>
  <c r="M146" i="166"/>
  <c r="M166" i="166"/>
  <c r="I166" i="166" s="1"/>
  <c r="G275" i="166"/>
  <c r="M247" i="166"/>
  <c r="I247" i="166" s="1"/>
  <c r="U272" i="166"/>
  <c r="H186" i="166"/>
  <c r="Q267" i="166"/>
  <c r="I257" i="166"/>
  <c r="V272" i="166"/>
  <c r="I86" i="166"/>
  <c r="I146" i="166"/>
  <c r="H272" i="166"/>
  <c r="J186" i="166"/>
  <c r="M61" i="166"/>
  <c r="M81" i="166"/>
  <c r="M101" i="166"/>
  <c r="M121" i="166"/>
  <c r="I121" i="166" s="1"/>
  <c r="M141" i="166"/>
  <c r="I141" i="166" s="1"/>
  <c r="M161" i="166"/>
  <c r="I161" i="166" s="1"/>
  <c r="M181" i="166"/>
  <c r="I181" i="166" s="1"/>
  <c r="T219" i="166"/>
  <c r="G276" i="166"/>
  <c r="K272" i="166"/>
  <c r="I242" i="166"/>
  <c r="L272" i="166"/>
  <c r="I46" i="166"/>
  <c r="M16" i="166"/>
  <c r="M186" i="166" s="1"/>
  <c r="I31" i="166"/>
  <c r="M36" i="166"/>
  <c r="I51" i="166"/>
  <c r="M56" i="166"/>
  <c r="I71" i="166"/>
  <c r="M76" i="166"/>
  <c r="I76" i="166" s="1"/>
  <c r="I91" i="166"/>
  <c r="M96" i="166"/>
  <c r="I96" i="166" s="1"/>
  <c r="I111" i="166"/>
  <c r="M116" i="166"/>
  <c r="I131" i="166"/>
  <c r="M136" i="166"/>
  <c r="I151" i="166"/>
  <c r="M156" i="166"/>
  <c r="I156" i="166" s="1"/>
  <c r="I171" i="166"/>
  <c r="M176" i="166"/>
  <c r="I176" i="166" s="1"/>
  <c r="J267" i="166"/>
  <c r="O272" i="166"/>
  <c r="I106" i="166"/>
  <c r="T186" i="166"/>
  <c r="G219" i="166"/>
  <c r="G272" i="166" s="1"/>
  <c r="I199" i="166"/>
  <c r="M204" i="166"/>
  <c r="I204" i="166" s="1"/>
  <c r="N267" i="166"/>
  <c r="N272" i="166" s="1"/>
  <c r="T267" i="166"/>
  <c r="M242" i="166"/>
  <c r="P272" i="166"/>
  <c r="I21" i="166"/>
  <c r="I41" i="166"/>
  <c r="I61" i="166"/>
  <c r="I81" i="166"/>
  <c r="I101" i="166"/>
  <c r="I209" i="166"/>
  <c r="I36" i="166"/>
  <c r="I56" i="166"/>
  <c r="I116" i="166"/>
  <c r="I136" i="166"/>
  <c r="J272" i="166"/>
  <c r="T272" i="166"/>
  <c r="Q186" i="166"/>
  <c r="I194" i="166"/>
  <c r="Q219" i="166"/>
  <c r="M227" i="166"/>
  <c r="D57" i="165"/>
  <c r="D59" i="165" s="1"/>
  <c r="D61" i="165" s="1"/>
  <c r="D65" i="165" s="1"/>
  <c r="D24" i="165"/>
  <c r="D39" i="165"/>
  <c r="D35" i="165"/>
  <c r="D37" i="165"/>
  <c r="D645" i="161"/>
  <c r="D1448" i="161"/>
  <c r="D1121" i="161"/>
  <c r="D1663" i="161"/>
  <c r="D238" i="161"/>
  <c r="D942" i="161"/>
  <c r="D1024" i="161"/>
  <c r="D1384" i="161"/>
  <c r="D348" i="161"/>
  <c r="D1532" i="161"/>
  <c r="D655" i="161"/>
  <c r="D1289" i="161"/>
  <c r="D10" i="161"/>
  <c r="D429" i="161"/>
  <c r="N13" i="160"/>
  <c r="N139" i="160" s="1"/>
  <c r="D48" i="160"/>
  <c r="E47" i="160"/>
  <c r="E82" i="160"/>
  <c r="D87" i="160"/>
  <c r="C87" i="160" s="1"/>
  <c r="C103" i="160"/>
  <c r="C102" i="160" s="1"/>
  <c r="D102" i="160"/>
  <c r="C133" i="160"/>
  <c r="C132" i="160" s="1"/>
  <c r="D132" i="160"/>
  <c r="C136" i="160"/>
  <c r="C134" i="160" s="1"/>
  <c r="D134" i="160"/>
  <c r="F82" i="162"/>
  <c r="F13" i="162" s="1"/>
  <c r="F171" i="162" s="1"/>
  <c r="D53" i="160"/>
  <c r="E52" i="160"/>
  <c r="D92" i="160"/>
  <c r="E91" i="160"/>
  <c r="C104" i="163"/>
  <c r="C12" i="163" s="1"/>
  <c r="C188" i="163" s="1"/>
  <c r="D20" i="160"/>
  <c r="C21" i="160"/>
  <c r="C20" i="160" s="1"/>
  <c r="C25" i="160"/>
  <c r="C30" i="160"/>
  <c r="C29" i="160" s="1"/>
  <c r="D29" i="160"/>
  <c r="C62" i="160"/>
  <c r="C61" i="160" s="1"/>
  <c r="D61" i="160"/>
  <c r="D111" i="160"/>
  <c r="E110" i="160"/>
  <c r="C152" i="163"/>
  <c r="D114" i="160"/>
  <c r="E113" i="160"/>
  <c r="C67" i="160"/>
  <c r="C66" i="160" s="1"/>
  <c r="D66" i="160"/>
  <c r="C96" i="160"/>
  <c r="C123" i="160"/>
  <c r="C121" i="160" s="1"/>
  <c r="D121" i="160"/>
  <c r="E15" i="160"/>
  <c r="E38" i="160"/>
  <c r="D39" i="160"/>
  <c r="C8" i="164"/>
  <c r="D23" i="160"/>
  <c r="C24" i="160"/>
  <c r="C23" i="160" s="1"/>
  <c r="D43" i="160"/>
  <c r="E42" i="160"/>
  <c r="D49" i="160"/>
  <c r="C50" i="160"/>
  <c r="C49" i="160" s="1"/>
  <c r="C69" i="160"/>
  <c r="D82" i="160"/>
  <c r="C83" i="160"/>
  <c r="C82" i="160" s="1"/>
  <c r="F161" i="162"/>
  <c r="E36" i="163"/>
  <c r="E12" i="163" s="1"/>
  <c r="D8" i="164"/>
  <c r="C60" i="160"/>
  <c r="C59" i="160" s="1"/>
  <c r="D59" i="160"/>
  <c r="C64" i="160"/>
  <c r="C63" i="160" s="1"/>
  <c r="D63" i="160"/>
  <c r="D98" i="160"/>
  <c r="C98" i="160" s="1"/>
  <c r="E96" i="160"/>
  <c r="D16" i="160"/>
  <c r="G38" i="160"/>
  <c r="E59" i="160"/>
  <c r="E66" i="160"/>
  <c r="E73" i="160"/>
  <c r="D73" i="160" s="1"/>
  <c r="C73" i="160" s="1"/>
  <c r="G82" i="160"/>
  <c r="E105" i="160"/>
  <c r="D105" i="160" s="1"/>
  <c r="C105" i="160" s="1"/>
  <c r="E121" i="160"/>
  <c r="E29" i="160"/>
  <c r="E61" i="160"/>
  <c r="D96" i="160"/>
  <c r="E102" i="160"/>
  <c r="E132" i="160"/>
  <c r="J25" i="160"/>
  <c r="J13" i="160" s="1"/>
  <c r="J139" i="160" s="1"/>
  <c r="G42" i="160"/>
  <c r="G47" i="160"/>
  <c r="G52" i="160"/>
  <c r="G91" i="160"/>
  <c r="G110" i="160"/>
  <c r="G113" i="160"/>
  <c r="G121" i="160"/>
  <c r="C66" i="163"/>
  <c r="E63" i="160"/>
  <c r="D25" i="160"/>
  <c r="G96" i="160"/>
  <c r="E134" i="160"/>
  <c r="E156" i="163"/>
  <c r="E154" i="163" s="1"/>
  <c r="E152" i="163" s="1"/>
  <c r="M131" i="167" l="1"/>
  <c r="I131" i="167"/>
  <c r="M219" i="166"/>
  <c r="I219" i="166"/>
  <c r="Q272" i="166"/>
  <c r="I16" i="166"/>
  <c r="I186" i="166"/>
  <c r="M267" i="166"/>
  <c r="I227" i="166"/>
  <c r="I267" i="166" s="1"/>
  <c r="D9" i="161"/>
  <c r="C111" i="160"/>
  <c r="C110" i="160" s="1"/>
  <c r="D110" i="160"/>
  <c r="G13" i="160"/>
  <c r="G139" i="160" s="1"/>
  <c r="C68" i="160"/>
  <c r="E68" i="160"/>
  <c r="D68" i="160"/>
  <c r="C92" i="160"/>
  <c r="C91" i="160" s="1"/>
  <c r="D91" i="160"/>
  <c r="C16" i="160"/>
  <c r="C15" i="160" s="1"/>
  <c r="C13" i="160" s="1"/>
  <c r="C139" i="160" s="1"/>
  <c r="D15" i="160"/>
  <c r="D38" i="160"/>
  <c r="C39" i="160"/>
  <c r="C38" i="160" s="1"/>
  <c r="C53" i="160"/>
  <c r="C52" i="160" s="1"/>
  <c r="D52" i="160"/>
  <c r="C114" i="160"/>
  <c r="C113" i="160" s="1"/>
  <c r="D113" i="160"/>
  <c r="E13" i="160"/>
  <c r="E139" i="160" s="1"/>
  <c r="C43" i="160"/>
  <c r="C42" i="160" s="1"/>
  <c r="D42" i="160"/>
  <c r="C48" i="160"/>
  <c r="C47" i="160" s="1"/>
  <c r="D47" i="160"/>
  <c r="I272" i="166" l="1"/>
  <c r="M272" i="166"/>
  <c r="D13" i="160"/>
  <c r="D139" i="160" s="1"/>
  <c r="D159" i="159" l="1"/>
  <c r="D219" i="159"/>
  <c r="D218" i="159" s="1"/>
  <c r="D209" i="159"/>
  <c r="D205" i="159"/>
  <c r="D202" i="159"/>
  <c r="D200" i="159"/>
  <c r="D198" i="159"/>
  <c r="D196" i="159"/>
  <c r="D194" i="159"/>
  <c r="D192" i="159"/>
  <c r="D191" i="159" s="1"/>
  <c r="D189" i="159"/>
  <c r="D188" i="159" s="1"/>
  <c r="D186" i="159"/>
  <c r="D184" i="159"/>
  <c r="D179" i="159"/>
  <c r="D176" i="159"/>
  <c r="D174" i="159"/>
  <c r="D172" i="159"/>
  <c r="D169" i="159"/>
  <c r="D166" i="159"/>
  <c r="D161" i="159"/>
  <c r="D156" i="159"/>
  <c r="D153" i="159"/>
  <c r="D146" i="159"/>
  <c r="D144" i="159"/>
  <c r="D142" i="159"/>
  <c r="D140" i="159"/>
  <c r="D138" i="159"/>
  <c r="D134" i="159"/>
  <c r="D126" i="159"/>
  <c r="D114" i="159"/>
  <c r="D112" i="159"/>
  <c r="D108" i="159"/>
  <c r="D102" i="159"/>
  <c r="D99" i="159"/>
  <c r="D98" i="159" s="1"/>
  <c r="D93" i="159"/>
  <c r="D91" i="159"/>
  <c r="D89" i="159"/>
  <c r="D82" i="159"/>
  <c r="D79" i="159"/>
  <c r="D183" i="159" l="1"/>
  <c r="D158" i="159"/>
  <c r="D165" i="159"/>
  <c r="D101" i="159"/>
  <c r="D171" i="159"/>
  <c r="D81" i="159"/>
  <c r="D137" i="159"/>
  <c r="D111" i="159"/>
  <c r="D76" i="159"/>
  <c r="D73" i="159"/>
  <c r="D72" i="159" s="1"/>
  <c r="D67" i="159"/>
  <c r="D66" i="159" s="1"/>
  <c r="D62" i="159"/>
  <c r="D61" i="159" s="1"/>
  <c r="D57" i="159"/>
  <c r="D42" i="159"/>
  <c r="D40" i="159"/>
  <c r="D36" i="159"/>
  <c r="D33" i="159"/>
  <c r="D31" i="159"/>
  <c r="D27" i="159"/>
  <c r="D26" i="159" s="1"/>
  <c r="D24" i="159"/>
  <c r="D21" i="159"/>
  <c r="D20" i="159" s="1"/>
  <c r="D15" i="159"/>
  <c r="D12" i="159"/>
  <c r="D35" i="159" l="1"/>
  <c r="D11" i="159"/>
  <c r="D30" i="159"/>
  <c r="D10" i="159" l="1"/>
  <c r="E46" i="158"/>
  <c r="D38" i="158"/>
  <c r="E30" i="158"/>
  <c r="D27" i="158"/>
  <c r="F43" i="147" l="1"/>
  <c r="F26" i="147"/>
  <c r="E22" i="147"/>
  <c r="M22" i="147"/>
  <c r="E27" i="147" l="1"/>
  <c r="E19" i="147"/>
  <c r="N19" i="147"/>
  <c r="E21" i="147"/>
  <c r="H26" i="147" l="1"/>
  <c r="F37" i="147"/>
  <c r="I37" i="147"/>
  <c r="J37" i="147"/>
  <c r="K37" i="147"/>
  <c r="L37" i="147"/>
  <c r="M37" i="147"/>
  <c r="N37" i="147"/>
  <c r="P37" i="147"/>
  <c r="D37" i="147"/>
  <c r="C39" i="147"/>
  <c r="N34" i="147"/>
  <c r="M33" i="147"/>
  <c r="E33" i="147"/>
  <c r="E31" i="147"/>
  <c r="E30" i="147"/>
  <c r="M28" i="147"/>
  <c r="K28" i="147"/>
  <c r="N27" i="147"/>
  <c r="H43" i="147"/>
  <c r="H37" i="147" s="1"/>
  <c r="G43" i="147"/>
  <c r="G37" i="147" s="1"/>
  <c r="G26" i="147"/>
  <c r="E25" i="147"/>
  <c r="G23" i="147"/>
  <c r="H23" i="147"/>
  <c r="M23" i="147"/>
  <c r="E23" i="147"/>
  <c r="M19" i="147"/>
  <c r="O40" i="147"/>
  <c r="O37" i="147" s="1"/>
  <c r="E40" i="147"/>
  <c r="E37" i="147" s="1"/>
  <c r="H15" i="147"/>
  <c r="C37" i="147" l="1"/>
  <c r="E124" i="158" l="1"/>
  <c r="D122" i="158" l="1"/>
  <c r="E64" i="158" l="1"/>
  <c r="E41" i="158"/>
  <c r="E39" i="158"/>
  <c r="E36" i="158" l="1"/>
  <c r="C18" i="147" l="1"/>
  <c r="C42" i="147" l="1"/>
  <c r="C17" i="147"/>
  <c r="C16" i="147"/>
  <c r="D37" i="158" l="1"/>
  <c r="D36" i="158" s="1"/>
  <c r="E66" i="158" l="1"/>
  <c r="E62" i="158"/>
  <c r="E34" i="158"/>
  <c r="D44" i="158"/>
  <c r="D43" i="158" s="1"/>
  <c r="E84" i="158" l="1"/>
  <c r="E118" i="158" l="1"/>
  <c r="E115" i="158" s="1"/>
  <c r="E32" i="158" l="1"/>
  <c r="E28" i="158" l="1"/>
  <c r="E25" i="158" s="1"/>
  <c r="D26" i="158"/>
  <c r="D25" i="158" s="1"/>
  <c r="E14" i="158" l="1"/>
  <c r="E151" i="158"/>
  <c r="E136" i="158"/>
  <c r="E107" i="158"/>
  <c r="D116" i="158"/>
  <c r="D115" i="158" s="1"/>
  <c r="E97" i="158"/>
  <c r="E55" i="158" l="1"/>
  <c r="D69" i="158"/>
  <c r="D68" i="158" s="1"/>
  <c r="D134" i="158"/>
  <c r="D133" i="158" s="1"/>
  <c r="E148" i="158" l="1"/>
  <c r="D149" i="158"/>
  <c r="D148" i="158" s="1"/>
  <c r="E146" i="158"/>
  <c r="E143" i="158" s="1"/>
  <c r="D144" i="158"/>
  <c r="D143" i="158" s="1"/>
  <c r="E141" i="158"/>
  <c r="E138" i="158" s="1"/>
  <c r="D139" i="158"/>
  <c r="D138" i="158" s="1"/>
  <c r="E133" i="158"/>
  <c r="E94" i="158"/>
  <c r="D105" i="158"/>
  <c r="D95" i="158"/>
  <c r="E81" i="158"/>
  <c r="D82" i="158"/>
  <c r="D81" i="158" s="1"/>
  <c r="E71" i="158"/>
  <c r="E68" i="158" s="1"/>
  <c r="E57" i="158"/>
  <c r="E53" i="158"/>
  <c r="E51" i="158"/>
  <c r="E10" i="158"/>
  <c r="D11" i="158"/>
  <c r="D10" i="158" s="1"/>
  <c r="D94" i="158" l="1"/>
  <c r="E43" i="158"/>
  <c r="E160" i="158" l="1"/>
  <c r="D160" i="158"/>
  <c r="C44" i="147"/>
  <c r="C41" i="147"/>
  <c r="C35" i="147"/>
  <c r="C34" i="147"/>
  <c r="C33" i="147"/>
  <c r="C32" i="147"/>
  <c r="C31" i="147"/>
  <c r="C30" i="147"/>
  <c r="C28" i="147"/>
  <c r="N13" i="147"/>
  <c r="E13" i="147"/>
  <c r="C24" i="147"/>
  <c r="G13" i="147"/>
  <c r="C22" i="147"/>
  <c r="C20" i="147"/>
  <c r="O13" i="147"/>
  <c r="P13" i="147"/>
  <c r="K13" i="147"/>
  <c r="J13" i="147"/>
  <c r="I13" i="147"/>
  <c r="F13" i="147"/>
  <c r="L13" i="147"/>
  <c r="C15" i="147"/>
  <c r="C43" i="147"/>
  <c r="C19" i="147"/>
  <c r="H13" i="147"/>
  <c r="C21" i="147"/>
  <c r="P45" i="147" l="1"/>
  <c r="J45" i="147"/>
  <c r="H45" i="147"/>
  <c r="K45" i="147"/>
  <c r="N45" i="147"/>
  <c r="I45" i="147"/>
  <c r="G45" i="147"/>
  <c r="F45" i="147"/>
  <c r="E45" i="147"/>
  <c r="C27" i="147"/>
  <c r="L45" i="147"/>
  <c r="M13" i="147"/>
  <c r="C29" i="147"/>
  <c r="C40" i="147"/>
  <c r="O45" i="147"/>
  <c r="C23" i="147"/>
  <c r="C25" i="147"/>
  <c r="D13" i="147"/>
  <c r="D45" i="147" s="1"/>
  <c r="C26" i="147"/>
  <c r="M45" i="147" l="1"/>
  <c r="C13" i="147"/>
  <c r="C45" i="147" l="1"/>
</calcChain>
</file>

<file path=xl/sharedStrings.xml><?xml version="1.0" encoding="utf-8"?>
<sst xmlns="http://schemas.openxmlformats.org/spreadsheetml/2006/main" count="6330" uniqueCount="1260">
  <si>
    <t>11</t>
  </si>
  <si>
    <t>12</t>
  </si>
  <si>
    <t>13</t>
  </si>
  <si>
    <t>14</t>
  </si>
  <si>
    <t>0970</t>
  </si>
  <si>
    <t>Wpływy z różnych dochodów</t>
  </si>
  <si>
    <t>4</t>
  </si>
  <si>
    <t>854</t>
  </si>
  <si>
    <t>EDUKACYJNA OPIEKA WYCHOWAWCZA</t>
  </si>
  <si>
    <t>5</t>
  </si>
  <si>
    <t>6</t>
  </si>
  <si>
    <t>7</t>
  </si>
  <si>
    <t>8</t>
  </si>
  <si>
    <t>9</t>
  </si>
  <si>
    <t>10</t>
  </si>
  <si>
    <t>w złotych</t>
  </si>
  <si>
    <t>Nazwa</t>
  </si>
  <si>
    <t>Ogółem</t>
  </si>
  <si>
    <t>1</t>
  </si>
  <si>
    <t>2</t>
  </si>
  <si>
    <t>3</t>
  </si>
  <si>
    <t>050</t>
  </si>
  <si>
    <t>RYBOŁÓWSTWO I RYBACTWO</t>
  </si>
  <si>
    <t>600</t>
  </si>
  <si>
    <t>TRANSPORT I ŁĄCZNOŚĆ</t>
  </si>
  <si>
    <t>700</t>
  </si>
  <si>
    <t>GOSPODARKA MIESZKANIOWA</t>
  </si>
  <si>
    <t>710</t>
  </si>
  <si>
    <t>DZIAŁALNOŚĆ USŁUGOWA</t>
  </si>
  <si>
    <t>750</t>
  </si>
  <si>
    <t>ADMINISTRACJA PUBLICZNA</t>
  </si>
  <si>
    <t>752</t>
  </si>
  <si>
    <t>OBRONA NARODOWA</t>
  </si>
  <si>
    <t>801</t>
  </si>
  <si>
    <t>OŚWIATA I WYCHOWANIE</t>
  </si>
  <si>
    <t>851</t>
  </si>
  <si>
    <t>OCHRONA ZDROWIA</t>
  </si>
  <si>
    <t>853</t>
  </si>
  <si>
    <t>900</t>
  </si>
  <si>
    <t>GOSPODARKA KOMUNALNA I OCHRONA ŚRODOWISKA</t>
  </si>
  <si>
    <t>921</t>
  </si>
  <si>
    <t>KULTURA I OCHRONA DZIEDZICTWA NARODOWEGO</t>
  </si>
  <si>
    <t>POZOSTAŁE ZADANIA W ZAKRESIE POLITYKI SPOŁECZNEJ</t>
  </si>
  <si>
    <t>Wojewódzkie urzędy pracy</t>
  </si>
  <si>
    <t>Ochrona powietrza atmosferycznego i klimatu</t>
  </si>
  <si>
    <t>Zmniejszenie hałasu i wibracji</t>
  </si>
  <si>
    <t>Pozostała działalność</t>
  </si>
  <si>
    <t>0690</t>
  </si>
  <si>
    <t>Wpływy z różnych opłat</t>
  </si>
  <si>
    <t>Krajowe pasażerskie przewozy autobusowe</t>
  </si>
  <si>
    <t>Zadania z zakresu geodezji i kartografii</t>
  </si>
  <si>
    <t>855</t>
  </si>
  <si>
    <t>RODZINA</t>
  </si>
  <si>
    <t>Działalność ośrodków adopcyjnych</t>
  </si>
  <si>
    <t>630</t>
  </si>
  <si>
    <t>TURYSTYKA</t>
  </si>
  <si>
    <t>15</t>
  </si>
  <si>
    <t>16</t>
  </si>
  <si>
    <t>Pozostałe wydatki obronne</t>
  </si>
  <si>
    <t>05095</t>
  </si>
  <si>
    <t>010</t>
  </si>
  <si>
    <t>ROLNICTWO I ŁOWIECTWO</t>
  </si>
  <si>
    <t>01042</t>
  </si>
  <si>
    <t>Wyłączenie z produkcji gruntów rolnych</t>
  </si>
  <si>
    <t>05011</t>
  </si>
  <si>
    <t>Krajowe pasażerskie przewozy kolejowe</t>
  </si>
  <si>
    <t>Drogi publiczne wojewódzkie</t>
  </si>
  <si>
    <t>Gospodarka gruntami i nieruchomościami</t>
  </si>
  <si>
    <t>Biura planowania przestrzennego</t>
  </si>
  <si>
    <t>Urzędy marszałkowskie</t>
  </si>
  <si>
    <t>758</t>
  </si>
  <si>
    <t>RÓŻNE ROZLICZENIA</t>
  </si>
  <si>
    <t>Szkoły podstawowe specjalne</t>
  </si>
  <si>
    <t>Szkoły policealne</t>
  </si>
  <si>
    <t>Licea ogólnokształcące specjalne</t>
  </si>
  <si>
    <t>Szkoły zawodowe specjalne</t>
  </si>
  <si>
    <t>Placówki kształcenia ustawicznego i centra kształcenia zawodowego</t>
  </si>
  <si>
    <t>Dokształcanie i doskonalenie nauczycieli</t>
  </si>
  <si>
    <t>Biblioteki pedagogiczne</t>
  </si>
  <si>
    <t>POMOC SPOŁECZNA</t>
  </si>
  <si>
    <t>Regionalne ośrodki polityki społecznej</t>
  </si>
  <si>
    <t>Państwowy Fundusz Rehabilitacji Osób Niepełnosprawnych</t>
  </si>
  <si>
    <t>Fundusz Gwarantowanych Świadczeń Pracowniczych</t>
  </si>
  <si>
    <t>Specjalne ośrodki szkolno-wychowawcze</t>
  </si>
  <si>
    <t>Wczesne wspomaganie rozwoju dziecka</t>
  </si>
  <si>
    <t>Wpływy i wydatki związane z gromadzeniem środków z opłat i kar za korzystanie ze środowiska</t>
  </si>
  <si>
    <t>Wpływy i wydatki związane z gromadzeniem środków z opłat produktowych</t>
  </si>
  <si>
    <t>Pozostałe działania związane z gospodarką odpadami</t>
  </si>
  <si>
    <t>Domy i ośrodki kultury, świetlice i kluby</t>
  </si>
  <si>
    <t>Biblioteki</t>
  </si>
  <si>
    <t>OGRODY BOTANICZNE I ZOOLOGICZNE ORAZ NATURALNE OBSZARY I OBIEKTY CHRONIONEJ PRZYRODY</t>
  </si>
  <si>
    <t>Parki krajobrazowe</t>
  </si>
  <si>
    <t>Dział</t>
  </si>
  <si>
    <t>852</t>
  </si>
  <si>
    <t>Załącznik nr 1 do Uchwały budżetowej</t>
  </si>
  <si>
    <t>Dochody budżetu Województwa Kujawsko-Pomorskiego wg źródeł pochodzenia</t>
  </si>
  <si>
    <t>Udziały 
w podatkach
 i   
subwencje</t>
  </si>
  <si>
    <t>Pozostałe dochody własne uzyskiwane  przez Województwo      i jednostki budżetowe</t>
  </si>
  <si>
    <t>Dotacje i środki na finansowanie:</t>
  </si>
  <si>
    <t xml:space="preserve"> zadań z udziałem środków z budżetu Unii Europejskiej i innych źródeł zagranicznych</t>
  </si>
  <si>
    <t>zadań pozostałych</t>
  </si>
  <si>
    <t>od jednostek  samorządu  terytorialnego</t>
  </si>
  <si>
    <t>z funduszy celowych</t>
  </si>
  <si>
    <t xml:space="preserve"> z innych źródeł zagranicznych</t>
  </si>
  <si>
    <t xml:space="preserve"> z pozostałych źródeł </t>
  </si>
  <si>
    <t xml:space="preserve">z budżetu państwa </t>
  </si>
  <si>
    <t>na finansowanie części unijnej</t>
  </si>
  <si>
    <t>na finansowanie części krajowej</t>
  </si>
  <si>
    <t>DOCHODY BIEŻĄCE</t>
  </si>
  <si>
    <t>ROLNICTWO I  ŁOWIECTWO</t>
  </si>
  <si>
    <t>756</t>
  </si>
  <si>
    <t>DOCHODY OD OSÓB PRAWNYCH, OD OSÓB FIZYCZNYCH I OD INNYCH JEDNOSTEK NIEPOSIADAJĄCYCH OSOBOWOŚCI PRAWNEJ ORAZ WYDATKI ZWIĄZANE Z ICH POBOREM</t>
  </si>
  <si>
    <t>POZOSTAŁE  ZADANIA W ZAKRESIE POLITYKI SPOŁECZNEJ</t>
  </si>
  <si>
    <t>925</t>
  </si>
  <si>
    <t>DOCHODY MAJĄTKOWE</t>
  </si>
  <si>
    <t>o g ó ł e m :</t>
  </si>
  <si>
    <t>Dochody budżetu Województwa Kujawsko - Pomorskiego wg klasyfikacji budżetowej</t>
  </si>
  <si>
    <t>Dział
Rozdział</t>
  </si>
  <si>
    <t>§</t>
  </si>
  <si>
    <t>Kwota</t>
  </si>
  <si>
    <t>DOCHODY OGÓŁEM</t>
  </si>
  <si>
    <t xml:space="preserve"> 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</si>
  <si>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</si>
  <si>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</si>
  <si>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0910</t>
  </si>
  <si>
    <t>Wpływy z odsetek od nieterminowych wpłat z tytułu podatków i opłat</t>
  </si>
  <si>
    <t>Dotacja celowa otrzymana z budżetu państwa na zadania bieżące z zakresu administracji rządowej oraz inne zadania zlecone ustawami realizowane przez samorząd województwa</t>
  </si>
  <si>
    <t>Środki otrzymane od pozostałych jednostek zaliczanych do sektora finansów publicznych na realizacje zadań bieżących jednostek zaliczanych do sektora finansów publicznych</t>
  </si>
  <si>
    <t>0750</t>
  </si>
  <si>
    <t>Wpływy z najmu i dzierżawy składników majątkowych Skarbu Państwa, jednostek samorządu terytorialnego lub innych jednostek zaliczanych do sektora finansów publicznych oraz innych umów o podobnym charakterze</t>
  </si>
  <si>
    <t>0620</t>
  </si>
  <si>
    <t>Wpływy z opłat za zezwolenia, akredytacje oraz opłaty ewidencyjne, w tym opłaty za częstotliwości</t>
  </si>
  <si>
    <t>0640</t>
  </si>
  <si>
    <t>Wpływy z tytułu kosztów egzekucyjnych, opłaty komorniczej i kosztów upomnień</t>
  </si>
  <si>
    <t>0870</t>
  </si>
  <si>
    <t>Wpływy ze sprzedaży składników majątkowych</t>
  </si>
  <si>
    <t>0940</t>
  </si>
  <si>
    <t>Wpływy z rozliczeń/zwrotów z lat ubiegłych</t>
  </si>
  <si>
    <t>Dotacja celowa otrzymana z tytułu pomocy finansowej udzielanej między jednostkami samorządu terytorialnego na dofinansowanie własnych zadań inwestycyjnych i zakupów inwestycyjnych</t>
  </si>
  <si>
    <t>Dochody jednostek samorządu terytorialnego związane z realizacją zadań z zakresu administracji rządowej oraz innych zadań zleconych ustawami</t>
  </si>
  <si>
    <t>0470</t>
  </si>
  <si>
    <t>Wpływy z opłat za trwały zarząd, użytkowanie i służebności</t>
  </si>
  <si>
    <t>0550</t>
  </si>
  <si>
    <t>Wpływy z opłat z tytułu użytkowania wieczystego nieruchomości</t>
  </si>
  <si>
    <t>0760</t>
  </si>
  <si>
    <t>Wpływy z tytułu przekształcenia prawa użytkowania wieczystego w prawo własności</t>
  </si>
  <si>
    <t>Dotacja celowa otrzymana z gminy na zadania bieżące realizowane na podstawie porozumień (umów) między jednostkami samorządu terytorialnego</t>
  </si>
  <si>
    <t>Dotacja celowa otrzymana z powiatu na zadania bieżące realizowane na podstawie porozumień (umów) między jednostkami samorządu terytorialnego</t>
  </si>
  <si>
    <t>0830</t>
  </si>
  <si>
    <t>Wpływy z usług</t>
  </si>
  <si>
    <t>Dotacja celowa otrzymana z budżetu państwa na realizację bieżących zadań własnych samorządu województwa</t>
  </si>
  <si>
    <t>Komisje egzaminacyjne</t>
  </si>
  <si>
    <t xml:space="preserve">Funkcjonowanie wojewódzkich rad dialogu społecznego
</t>
  </si>
  <si>
    <t>Wpływy z innych opłat stanowiących dochody jednostek samorządu terytorialnego na podstawie ustaw</t>
  </si>
  <si>
    <t>0480</t>
  </si>
  <si>
    <t>Wpływy z opłat za zezwolenia na sprzedaż napojów alkoholowych</t>
  </si>
  <si>
    <t>0610</t>
  </si>
  <si>
    <t>Wpływy z opłat egzaminacyjnych oraz opłat za wydawanie świadectw, dyplomów, zaświadczeń, certyfikatów i ich duplikatów</t>
  </si>
  <si>
    <t>Udziały województw w podatkach stanowiących dochód budżetu państwa</t>
  </si>
  <si>
    <t>0010</t>
  </si>
  <si>
    <t>Wpływy z podatku dochodowego od osób fizycznych</t>
  </si>
  <si>
    <t>0020</t>
  </si>
  <si>
    <t>Wpływy z podatku dochodowego od osób prawnych</t>
  </si>
  <si>
    <t>Subwencje ogólne z budżetu państwa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</si>
  <si>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</si>
  <si>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</si>
  <si>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Dotacja celowa otrzymana z budżetu państwa na zadania bieżące realizowane przez samorząd województwa na podstawie porozumień z organami administracji rządowej</t>
  </si>
  <si>
    <t>Wpływy z wpłat gmin i powiatów na rzecz innych jednostek samorządu terytorialnego oraz związków gmin, związków powiatowo-gminnych, związków powiatów, związków metropolitalnych na dofinansowanie zadań bieżących</t>
  </si>
  <si>
    <t>0400</t>
  </si>
  <si>
    <t>Wpływy z opłaty produktowej</t>
  </si>
  <si>
    <t>Wpływy i wydatki związane z wprowadzeniem do obrotu baterii i akumulatorów</t>
  </si>
  <si>
    <t>0240</t>
  </si>
  <si>
    <t>Wpływy z opłaty recyklingowej</t>
  </si>
  <si>
    <t>Wynagrodzenia osobowe pracowników</t>
  </si>
  <si>
    <t>Dodatkowe wynagrodzenie roczne</t>
  </si>
  <si>
    <t>Składki na ubezpieczenia społeczne</t>
  </si>
  <si>
    <t>Składki na Fundusz Pracy oraz Fundusz Solidarnościowy</t>
  </si>
  <si>
    <t>Wynagrodzenia bezosobowe</t>
  </si>
  <si>
    <t>Nagrody konkursowe</t>
  </si>
  <si>
    <t>Zakup materiałów i wyposażenia</t>
  </si>
  <si>
    <t>Zakup środków żywności</t>
  </si>
  <si>
    <t>Zakup usług remontowych</t>
  </si>
  <si>
    <t>Zakup usług pozostałych</t>
  </si>
  <si>
    <t>Podróże służbowe krajowe</t>
  </si>
  <si>
    <t>Koszty postępowania sądowego i prokuratorskiego</t>
  </si>
  <si>
    <t>Dotacja celowa z budżetu na finansowanie lub dofinansowanie kosztów realizacji inwestycji i zakupów inwestycyjnych jednostek niezaliczanych do sektora finansów publicznych</t>
  </si>
  <si>
    <t>Dotacja celowa przekazana gminie na inwestycje i zakupy inwestycyjne realizowane na podstawie porozumień (umów) między jednostkami samorządu terytorialnego</t>
  </si>
  <si>
    <t>Dotacja celowa z budżetu dla pozostałych jednostek zaliczanych do sektora finansów publicznych</t>
  </si>
  <si>
    <t>Wydatki inwestycyjne jednostek budżetowych</t>
  </si>
  <si>
    <t>Wpłaty na PPK finansowane przez podmiot zatrudniający</t>
  </si>
  <si>
    <t>Dochody</t>
  </si>
  <si>
    <t>Wydatki</t>
  </si>
  <si>
    <t>L.p.</t>
  </si>
  <si>
    <t>Realizacja ustawy o ochronie gruntów rolnych i leśnych</t>
  </si>
  <si>
    <t>Przeciwdziałanie alkoholizmowi i innym uzależnieniom</t>
  </si>
  <si>
    <t xml:space="preserve">Dochody i wydatki na zadania 
związane ze szczególnymi zasadami wykonywania budżetu </t>
  </si>
  <si>
    <t>wynikające z odrębnych ustaw</t>
  </si>
  <si>
    <t>rozdział/
paragraf</t>
  </si>
  <si>
    <t xml:space="preserve">Wyszczególnienie </t>
  </si>
  <si>
    <t>ustawa z dnia 3 lutego 1995 r. o ochronie gruntów rolnych i leśnych</t>
  </si>
  <si>
    <t>Opłaty związane z wyłączeniem z produkcji gruntów rolnych</t>
  </si>
  <si>
    <t>Szkolenia pracowników niebędących członkami korpusu służby cywilnej</t>
  </si>
  <si>
    <t xml:space="preserve">ustawa z dnia 26 października 1982 r. o wychowaniu w trzeźwości i przeciwdziałaniu alkoholizmowi </t>
  </si>
  <si>
    <t>Wpływy z opłat za zezwolenia na sprzedaż alkoholu</t>
  </si>
  <si>
    <t>Przeciwdziałanie narkomanii</t>
  </si>
  <si>
    <t>GRANTY-Przeciwdziałanie narkomanii w woj. kujawsko-pomorskim</t>
  </si>
  <si>
    <t>GRANTY-Rozwiązywanie problemów alkoholowych w woj. kujawsko-pomorskim</t>
  </si>
  <si>
    <t>ustawa z dnia 27 sierpnia 1997 r. o rehabilitacji zawodowej i społecznej oraz zatrudnianiu osób niepełnosprawnych</t>
  </si>
  <si>
    <t>Odpis od środków przyznanych z PFRON</t>
  </si>
  <si>
    <t>Obsługa zadań finansowanych ze środków PFRON</t>
  </si>
  <si>
    <t>ustawa z dnia 27 kwietnia 2001 r. Prawo ochrony środowiska</t>
  </si>
  <si>
    <t>Odpis z tytułu wpłat za korzystanie ze środowiska</t>
  </si>
  <si>
    <t>Obsługa opłat środowiskowych</t>
  </si>
  <si>
    <t xml:space="preserve">ustawa z dnia 13 czerwca 2013 r. o gospodarce opakowaniami i odpadami opakowaniowymi </t>
  </si>
  <si>
    <t>Realizacja ustawy o gospodarce opakowaniami i odpadami opakowaniowymi (opłata produktowa za opakowania)</t>
  </si>
  <si>
    <t>Obsługa opłaty recyklingowej od nabywającego torbę na zakupy z tworzywa sztucznego</t>
  </si>
  <si>
    <t xml:space="preserve">ustawa z dnia 24 kwietnia 2009 r. o bateriach i akumulatorach </t>
  </si>
  <si>
    <t>Odpis od dochodów związanych z gromadzeniem środków z tytułu wprowadzania do obrotu baterii i akumulatorów</t>
  </si>
  <si>
    <t>Obsługa opłat związanych z gromadzeniem środków z tytułu wprowadzania do obrotu baterii i akumulatorów</t>
  </si>
  <si>
    <t xml:space="preserve">ustawa z dnia 20 stycznia 2005 r. o recyklingu pojazdów wycofanych z eksploatacji </t>
  </si>
  <si>
    <t>Odpis z tytułu opłat wynikających z ustawy o recyklingu pojazdów wycofanych z eksploatacji</t>
  </si>
  <si>
    <t>Realizacja ustawy o recyklingu pojazdów wycofanych z eksploatacji</t>
  </si>
  <si>
    <t>ustawa z dnia 11 września 2015 r. o zużytym sprzęcie elektrycznym i elektronicznym</t>
  </si>
  <si>
    <t>Odpis z tytułu opłat wynikających z ustawy o zużytym sprzęcie elektrycznym i elektronicznym</t>
  </si>
  <si>
    <t>Realizacja ustawy o zużytym sprzęcie elektrycznym i elektronicznym</t>
  </si>
  <si>
    <t xml:space="preserve">ustawa z dnia 14 grudnia 2012 r. o odpadach 
</t>
  </si>
  <si>
    <t>Obsługa opłaty rejestrowej i opłaty rocznej</t>
  </si>
  <si>
    <t>Ogółem:</t>
  </si>
  <si>
    <t>Realizacja ustawy o obowiązkach przedsiębiorców w zakresie gospodarowania niektórymi odpadami oraz o opłacie produktowej (opłata produktowa za oleje i opony)</t>
  </si>
  <si>
    <r>
      <rPr>
        <sz val="10"/>
        <rFont val="Calibri"/>
        <family val="2"/>
        <charset val="238"/>
        <scheme val="minor"/>
      </rPr>
      <t xml:space="preserve">z budżetu państwa </t>
    </r>
    <r>
      <rPr>
        <b/>
        <sz val="10"/>
        <rFont val="Calibri"/>
        <family val="2"/>
        <charset val="238"/>
        <scheme val="minor"/>
      </rPr>
      <t>- budżet środków europejskich</t>
    </r>
  </si>
  <si>
    <r>
      <rPr>
        <sz val="10"/>
        <rFont val="Calibri"/>
        <family val="2"/>
        <charset val="238"/>
        <scheme val="minor"/>
      </rPr>
      <t xml:space="preserve">z budżetu państwa </t>
    </r>
    <r>
      <rPr>
        <b/>
        <sz val="10"/>
        <rFont val="Calibri"/>
        <family val="2"/>
        <charset val="238"/>
        <scheme val="minor"/>
      </rPr>
      <t>- budżet środków krajowych</t>
    </r>
  </si>
  <si>
    <t>ustawa z dnia 23 października 2018 r. o Rządowym Funduszu Rozwoju Dróg</t>
  </si>
  <si>
    <t>60013</t>
  </si>
  <si>
    <t>Odpis od opłaty recyklingowej od nabywającego torbę na zakupy z tworzywa sztucznego</t>
  </si>
  <si>
    <t>Odpis od wpływów z opłat rejestrowych i opłat rocznych</t>
  </si>
  <si>
    <t>Środki z Rządowego Funduszu Rozwoju Dróg</t>
  </si>
  <si>
    <t>Wpływy z opłaty eksploatacyjnej</t>
  </si>
  <si>
    <t>Staże i specjalizacje medyczne</t>
  </si>
  <si>
    <t>0460</t>
  </si>
  <si>
    <t>Przygotowanie i realizacja zadań w ramach Rządowego Funduszu Rozwoju Dróg (przebudowa dróg wojewódzkich o znaczeniu obronnym)</t>
  </si>
  <si>
    <t>Budowa obwodnicy Tucholi</t>
  </si>
  <si>
    <t>Dotacja celowa z budżetu na finansowanie lub dofinansowanie kosztów realizacji inwestycji i zakupów inwestycyjnych innych jednostek sektora finansów publicznych</t>
  </si>
  <si>
    <t xml:space="preserve">ustawa z dnia 11 maja 2001 r. o obowiązkach przedsiębiorców w zakresie gospodarowania niektórymi odpadami oraz o opłacie produktowej </t>
  </si>
  <si>
    <t>Odpis od opłaty produktowej wynikający z ustawy o gospodarce opakowaniami i odpadami opakowaniowymi (opłata produktowa za opakowania)</t>
  </si>
  <si>
    <t>Odpis od opłaty produktowej wynikający z ustawy o obowiązkach przedsiębiorców w zakresie gospodarowania niektórymi odpadami oraz o opłacie produktowej (opłata produktowa za oleje i opony)</t>
  </si>
  <si>
    <t>Wpływy z pozostałych odsetek</t>
  </si>
  <si>
    <t>Programy regionalne 2021-2027 finansowane z udziałem środków Europejskiego Funduszu Rozwoju Regionalnego</t>
  </si>
  <si>
    <t>Dotacja celowa otrzymana z tytułu pomocy finansowej udzielanej między jednostkami samorządu terytorialnego na dofinansowanie własnych zadań bieżących</t>
  </si>
  <si>
    <t>0920</t>
  </si>
  <si>
    <t>Środki na dofinansowanie własnych inwestycji gmin, powiatów (związków gmin, związków powiatowo-gminnych, związków powiatów), samorządów województw, pozyskane z innych źródeł</t>
  </si>
  <si>
    <t>6290</t>
  </si>
  <si>
    <t>Przebudowa wraz z rozbudową drogi wojewódzkiej Nr 563 Rypin-Żuromin-Mława od km 2+475 do km 16+656. Etap I - Przebudowa drogi wojewódzkiej Nr 563 na odcinku Rypin-Stępowo od km 2+475 do km 10+100</t>
  </si>
  <si>
    <t>Poprawa bezpieczeństwa na przejściach dla pieszych na drogach wojewódzkich oraz w obrębie zatok i peronów przystankowych</t>
  </si>
  <si>
    <t>Program Operacyjny Zrównoważony rozwój sektora rybołówstwa i nadbrzeżnych obszarów rybackich 2007-2013, Program Operacyjny Rybactwo i Morze 2014-2020 oraz Program Fundusze Europejskie dla Rybactwa</t>
  </si>
  <si>
    <t>Środki na dofinansowanie własnych zadań bieżących gmin, powiatów (związków gmin, związków powiatowo-gminnych, związków powiatów), samorządów województw, pozyskane z innych źródeł</t>
  </si>
  <si>
    <t>GRANTY-Aktywizacja środowisk wiejskich w zakresie rozwiazywania problemów alkoholowych i narkomanii</t>
  </si>
  <si>
    <t>ustawa z dnia 31 marca 2020 r. o zmianie ustawy o szczególnych rozwiązaniach związanych z zapobieganiem, przeciwdziałaniem i zwalczaniem COVID-19, innych chorób zakaźnych oraz wywołanych nimi sytuacji kryzysowych oraz niektórych innych ustaw</t>
  </si>
  <si>
    <t>Środki z Rządowego Funduszu Polski Ład: Program Inwestycji Strategicznych</t>
  </si>
  <si>
    <t>100</t>
  </si>
  <si>
    <t>GÓRNICTWO I KOPALNICTWO</t>
  </si>
  <si>
    <t>150</t>
  </si>
  <si>
    <t>PRZETWÓRSTWO PRZEMYSŁOWE</t>
  </si>
  <si>
    <t>01045</t>
  </si>
  <si>
    <t>Europejski Fundusz Rolny na rzecz Rozwoju Obszarów Wiejskich</t>
  </si>
  <si>
    <t>Dotacja celowa otrzymana od samorządu województwa na zadania bieżące realizowane na podstawie porozumień (umów) między jednostkami samorządu terytorialnego</t>
  </si>
  <si>
    <t>0570</t>
  </si>
  <si>
    <t>Wpływy z tytułu grzywien, mandatów i innych kar pieniężnych od osób fizycznych</t>
  </si>
  <si>
    <t>0580</t>
  </si>
  <si>
    <t>Wpływy z tytułu grzywien i innych kar pieniężnych od osób prawnych i innych jednostek organizacyjnych</t>
  </si>
  <si>
    <t>0950</t>
  </si>
  <si>
    <t>Wpływy z tytułu kar i odszkodowań wynikających z umów</t>
  </si>
  <si>
    <t>Środki otrzymane z Rządowego Funduszu Polski Ład: Program Inwestycji Strategicznych na realizację zadań inwestycyjnych</t>
  </si>
  <si>
    <t>Krajowy Plan Odbudowy</t>
  </si>
  <si>
    <t>Wydatki jednostek poniesione ze środków z Rządowego Funduszu Polski Ład: Program Inwestycji Strategicznych na realizację zadań inwestycyjnych</t>
  </si>
  <si>
    <t>Poprawa warunków obsługi i rozwoju terenu Brzeskiej Strefy Gospodarczej poprzez  modernizację drogi wojewódzkiej Nr 268</t>
  </si>
  <si>
    <t>Dokumentacja techniczna OKTU - rozbudowa WOTUiW w Toruniu</t>
  </si>
  <si>
    <t>Odpis od opłaty konsumenckiej SUP (Single Use Plastic)</t>
  </si>
  <si>
    <t>Realizacja ustawy o obowiązkach przedsiębiorców w zakresie gospodarowania niektórymi odpadami oraz o opłacie produktowej (opłata konsumencka SUP)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</si>
  <si>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</si>
  <si>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Rozwój przedsiębiorczości</t>
  </si>
  <si>
    <t xml:space="preserve">                                                                                                                                                          Załącznik nr 10 do Uchwały budżetowej</t>
  </si>
  <si>
    <t>Plan na 2026 rok</t>
  </si>
  <si>
    <t xml:space="preserve">Uchwała Nr      /      /25 Sejmiku </t>
  </si>
  <si>
    <t xml:space="preserve">Województwa z dnia       .12.2025 r.       </t>
  </si>
  <si>
    <t xml:space="preserve">                                                                                                                                                          Uchwała Nr      /      /25 Sejmiku</t>
  </si>
  <si>
    <t xml:space="preserve">                                                                                                                                                          Województwa z dnia      .12.2025 r.</t>
  </si>
  <si>
    <t>Budowa obwodnicy miasta Brodnicy</t>
  </si>
  <si>
    <t>Rozbudowa WOTUiW w Toruniu - dokumentacja techniczna WPTUiW</t>
  </si>
  <si>
    <t>Rozwój funkcjonalności WOTUiW w Toruniu - Prace remontowe</t>
  </si>
  <si>
    <t>Prace geodezyjne i kartograficzne na potrzeby organów administracji geodezyjnej i kartograficznej</t>
  </si>
  <si>
    <t>Subwencja ogólna dla jednostki samorządu terytorialnego</t>
  </si>
  <si>
    <t>Programy regionalne 2021-2027 finansowane z udziałem Europejskiego Funduszu Społecznego Plus</t>
  </si>
  <si>
    <t>Zadania w zakresie przeciwdziałania przemocy domowej</t>
  </si>
  <si>
    <t>Pozostałe zadania w zakresie kultury</t>
  </si>
  <si>
    <t xml:space="preserve">                                                                                                                           Załącznik nr 2 do Uchwały budżetowej </t>
  </si>
  <si>
    <t xml:space="preserve">                                                                                                                           Uchwała Nr       /       /25 Sejmiku </t>
  </si>
  <si>
    <t xml:space="preserve">                                                                                                                           Województwa z dnia       .12.2025 r.</t>
  </si>
  <si>
    <t>Załącznik nr 3 do Uchwały budżetowej</t>
  </si>
  <si>
    <t xml:space="preserve">Uchwała Nr      /     /25 Sejmiku </t>
  </si>
  <si>
    <t xml:space="preserve">Województwa z dnia     .12.2025 r.       </t>
  </si>
  <si>
    <t>Wydatki budżetu Województwa Kujawsko-Pomorskiego wg grup wydatków</t>
  </si>
  <si>
    <t>Dział                   Rozdział</t>
  </si>
  <si>
    <t>z tego:</t>
  </si>
  <si>
    <t>Wydatki bieżące</t>
  </si>
  <si>
    <t>w tym: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</si>
  <si>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</si>
  <si>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</si>
  <si>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</si>
  <si>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</si>
  <si>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</si>
  <si>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</si>
  <si>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Inwestycje i zakupy inwestycyjne                   (w tym dotacje)</t>
  </si>
  <si>
    <t>Zakup i objęcie akcji i udziałów</t>
  </si>
  <si>
    <t>Wynagrodzenia i składki od nich naliczane</t>
  </si>
  <si>
    <t>Zadania statutowe</t>
  </si>
  <si>
    <t>OGÓŁEM</t>
  </si>
  <si>
    <t>01009</t>
  </si>
  <si>
    <t>Spółki wodne</t>
  </si>
  <si>
    <t>01095</t>
  </si>
  <si>
    <t>10095</t>
  </si>
  <si>
    <t>15011</t>
  </si>
  <si>
    <t>15013</t>
  </si>
  <si>
    <t>Rozwój kadr nowoczesnej gospodarki i przedsiębiorczości</t>
  </si>
  <si>
    <t>15095</t>
  </si>
  <si>
    <t>60001</t>
  </si>
  <si>
    <t>Infrastruktura kolejowa</t>
  </si>
  <si>
    <t>60003</t>
  </si>
  <si>
    <t>Lokalny transport zbiorowy</t>
  </si>
  <si>
    <t>60017</t>
  </si>
  <si>
    <t>Drogi wewnętrzne</t>
  </si>
  <si>
    <t>Infrastruktura portowa</t>
  </si>
  <si>
    <t>60095</t>
  </si>
  <si>
    <t>63095</t>
  </si>
  <si>
    <t>70005</t>
  </si>
  <si>
    <t>71003</t>
  </si>
  <si>
    <t>71012</t>
  </si>
  <si>
    <t>71013</t>
  </si>
  <si>
    <t>71095</t>
  </si>
  <si>
    <t>720</t>
  </si>
  <si>
    <t>INFORMATYKA</t>
  </si>
  <si>
    <t>72095</t>
  </si>
  <si>
    <t>730</t>
  </si>
  <si>
    <t>SZKOLNICTWO WYŻSZE I NAUKA</t>
  </si>
  <si>
    <t>73014</t>
  </si>
  <si>
    <t>Działalność dydaktyczna i badawcza</t>
  </si>
  <si>
    <t>73095</t>
  </si>
  <si>
    <t>75017</t>
  </si>
  <si>
    <t>Samorządowe sejmiki województw</t>
  </si>
  <si>
    <t>75018</t>
  </si>
  <si>
    <t>75058</t>
  </si>
  <si>
    <t>Działalność informacyjna i kulturalna prowadzona za granicą</t>
  </si>
  <si>
    <t>75075</t>
  </si>
  <si>
    <t>Promocja jednostek samorządu terytorialnego</t>
  </si>
  <si>
    <t>75084</t>
  </si>
  <si>
    <t>Funkcjonowanie wojewódzkich rad dialogu społecznego</t>
  </si>
  <si>
    <t>75095</t>
  </si>
  <si>
    <t>75212</t>
  </si>
  <si>
    <t>754</t>
  </si>
  <si>
    <t>BEZPIECZEŃSTWO PUBLICZNE I OCHRONA PRZECIWPOŻAROWA</t>
  </si>
  <si>
    <t>75495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</si>
  <si>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</si>
  <si>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</si>
  <si>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</si>
  <si>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- kredyty i pożyczki</t>
  </si>
  <si>
    <t>75704</t>
  </si>
  <si>
    <t>Rozliczenia z tytułu poręczeń i gwarancji udzielonych przez Skarb Państwa lub jednostkę samorządu terytorialnego</t>
  </si>
  <si>
    <t>75818</t>
  </si>
  <si>
    <t>Rezerwy ogólne i celowe</t>
  </si>
  <si>
    <t>80102</t>
  </si>
  <si>
    <t>Przedszkola</t>
  </si>
  <si>
    <t>80105</t>
  </si>
  <si>
    <t>Przedszkola specjalne</t>
  </si>
  <si>
    <t>80113</t>
  </si>
  <si>
    <t>Dowożenie uczniów do szkół</t>
  </si>
  <si>
    <t>80116</t>
  </si>
  <si>
    <t>80121</t>
  </si>
  <si>
    <t>80134</t>
  </si>
  <si>
    <t>80140</t>
  </si>
  <si>
    <t>80146</t>
  </si>
  <si>
    <t>80147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</si>
  <si>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</si>
  <si>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</si>
  <si>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80151</t>
  </si>
  <si>
    <t>Kwalifikacyjne kursy zawodowe</t>
  </si>
  <si>
    <t>80195</t>
  </si>
  <si>
    <t>Szpitale ogólne</t>
  </si>
  <si>
    <t>85120</t>
  </si>
  <si>
    <t>Lecznictwo psychiatryczne</t>
  </si>
  <si>
    <t>Medycyna pracy</t>
  </si>
  <si>
    <t>Programy polityki zdrowotnej</t>
  </si>
  <si>
    <t>Zwalczanie narkomanii</t>
  </si>
  <si>
    <t>Przeciwdziałanie alkoholizmowi</t>
  </si>
  <si>
    <t>Pomoc dla cudzoziemców</t>
  </si>
  <si>
    <t>Rehabilitacja zawodowa i społeczna osób niepełnosprawnych</t>
  </si>
  <si>
    <t xml:space="preserve">EDUKACYJNA OPIEKA WYCHOWAWCZA </t>
  </si>
  <si>
    <t>Internaty i bursy szkolne</t>
  </si>
  <si>
    <t>Pomoc materialna dla uczniów o charakterze socjalnym</t>
  </si>
  <si>
    <t>Pomoc materialna dla uczniów o charakterze motywacyjnym</t>
  </si>
  <si>
    <t>Wpływy i wydatki związane z wprowadzaniem do obrotu baterii i akumulatorów</t>
  </si>
  <si>
    <t>92105</t>
  </si>
  <si>
    <t>Teatry</t>
  </si>
  <si>
    <t>Filharmonie, orkiestry, chóry i kapele</t>
  </si>
  <si>
    <t>Galerie i biura wystaw artystycznych</t>
  </si>
  <si>
    <t>Centra kultury i sztuki</t>
  </si>
  <si>
    <t>Muzea</t>
  </si>
  <si>
    <t>Ochrona zabytków i opieka nad zabytkami</t>
  </si>
  <si>
    <t xml:space="preserve">KULTURA FIZYCZNA </t>
  </si>
  <si>
    <t>92601</t>
  </si>
  <si>
    <t>Obiekty sportowe</t>
  </si>
  <si>
    <t>Zadania w zakresie kultury fizycznej</t>
  </si>
  <si>
    <t>92695</t>
  </si>
  <si>
    <t xml:space="preserve">                                                                                                                              Załącznik nr 4 do Uchwały budżetowej </t>
  </si>
  <si>
    <t xml:space="preserve">                                                                                                                              Uchwała Nr       /       /25 Sejmiku </t>
  </si>
  <si>
    <t xml:space="preserve">                                                                                                                              Województwa z dnia       .12.2025 r.</t>
  </si>
  <si>
    <t>Wydatki budżetu Województwa Kujawsko - Pomorskiego wg klasyfikacji budżetowej</t>
  </si>
  <si>
    <t>WYDATKI OGÓŁEM</t>
  </si>
  <si>
    <t>Dotacja celowa na pomoc finansową udzielaną między jednostkami samorządu terytorialnego na dofinansowanie własnych zadań bieżących</t>
  </si>
  <si>
    <t xml:space="preserve">Szkolenia pracowników niebędących członkami korpusu służby cywilnej </t>
  </si>
  <si>
    <t>Dotacja celowa z budżetu na finansowanie lub dofinansowanie kosztów realizacji inwestycji i zakupów inwestycyjnych jednostek nie zaliczanych do sektora finansów publicznych</t>
  </si>
  <si>
    <t>Zwrot dotacji oraz płatności wykorzystanych niezgodnie z przeznaczeniem lub wykorzystanych z naruszeniem procedur, o których mowa w art. 184 ustawy, pobranych nienależnie lub w nadmiernej wysokości</t>
  </si>
  <si>
    <t>Zakup energii</t>
  </si>
  <si>
    <t>Opłaty z tytułu zakupu usług telekomunikacyjnych</t>
  </si>
  <si>
    <t>Zakup usług obejmujących tłumaczenia</t>
  </si>
  <si>
    <t>Zakup usług obejmujących wykonanie ekspertyz, analiz i opinii</t>
  </si>
  <si>
    <t>Opłaty za administrowanie i czynsze za budynki, lokale i pomieszczenia garażowe</t>
  </si>
  <si>
    <t>Podróże służbowe zagraniczne</t>
  </si>
  <si>
    <t>Różne opłaty i składki</t>
  </si>
  <si>
    <t>Wydatki na zakupy inwestycyjne jednostek budżetowych</t>
  </si>
  <si>
    <t>Zwroty dotacji oraz płatności wykorzystanych niezgodnie z przeznaczeniem lub wykorzystanych z naruszeniem procedur, o których mowa w art. 184 ustawy, pobranych nienależnie lub w nadmiernej wysokości, dotyczące wydatków majątkowych</t>
  </si>
  <si>
    <t>Dotacja celowa przekazana gminie na zadania bieżące realizowane na podstawie porozumień (umów) między jednostkami samorządu terytorialnego</t>
  </si>
  <si>
    <t>Podatek od towarów i usług (VAT).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</si>
  <si>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</si>
  <si>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</si>
  <si>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Zakup usług zdrowotnych</t>
  </si>
  <si>
    <t>Odpisy na zakładowy fundusz świadczeń socjalnych</t>
  </si>
  <si>
    <t>Podatek od nieruchomości</t>
  </si>
  <si>
    <t xml:space="preserve">Różne wydatki na rzecz osób fizycznych </t>
  </si>
  <si>
    <t>Dotacja przedmiotowa z budżetu dla jednostek niezaliczanych do sektora finansów publicznych</t>
  </si>
  <si>
    <t>Dotacja celowa z budżetu na finansowanie lub dofinansowanie zadań zleconych do realizacji pozostałym jednostkom niezaliczanym do sektora finansów publicznych</t>
  </si>
  <si>
    <t>Opłaty na rzecz budżetów jednostek samorządu terytorialnego</t>
  </si>
  <si>
    <t>Wydatki na zakup i objęcie akcji i udziałów</t>
  </si>
  <si>
    <t>Dotacja celowa przekazana do samorządu województwa na zadania bieżące realizowane na podstawie porozumień (umów) między jednostkami samorządu terytorialnego</t>
  </si>
  <si>
    <t>Opłaty na rzecz budżetu państwa</t>
  </si>
  <si>
    <t>Składki do organizacji międzynarodowych</t>
  </si>
  <si>
    <t>Pozostałe podatki na rzecz budżetów jednostek samorządu terytorialnego</t>
  </si>
  <si>
    <t>Wydatki osobowe niezaliczone do wynagrodzeń</t>
  </si>
  <si>
    <t>Wpłaty na Państwowy Fundusz Rehabilitacji Osób Niepełnosprawnych</t>
  </si>
  <si>
    <t>Zakup usług remontowo-konserwatorskich dotyczących obiektów zabytkowych będących w użytkowaniu jednostek budżetowych</t>
  </si>
  <si>
    <t>Nagrody o charakterze szczególnym niezaliczone do wynagrodzeń</t>
  </si>
  <si>
    <t>Wpłaty jednostek na państwowy fundusz celowy</t>
  </si>
  <si>
    <t>Odsetki od samorządowych papierów wartościowych lub zaciągniętych przez jednostkę samorządu terytorialnego kredytów i pożyczek</t>
  </si>
  <si>
    <t>Wypłaty z tytułu zagranicznych poręczeń i gwarancji</t>
  </si>
  <si>
    <t>Wypłaty z tytułu krajowych poręczeń i gwarancji</t>
  </si>
  <si>
    <t>Rezerwy</t>
  </si>
  <si>
    <t>Rezerwy na inwestycje i zakupy inwestycyjne</t>
  </si>
  <si>
    <t>Zakup środków dydaktycznych i książek</t>
  </si>
  <si>
    <t>Wynagrodzenia osobowe nauczycieli</t>
  </si>
  <si>
    <t>Dodatkowe wynagrodzenie roczne nauczycieli</t>
  </si>
  <si>
    <t xml:space="preserve">Przedszkola </t>
  </si>
  <si>
    <t>Dotacja celowa przekazana z budżetu jednostki samorządu terytorialnego na dofinansowanie realizacji zadań w zakresie programów polityki zdrowotnej</t>
  </si>
  <si>
    <t>Dotacja celowa dla jednostki spoza sektora finansów publicznych na finansowanie lub dofinansowanie zadań bieżących związanych z pomocą obywatelom Ukrainy</t>
  </si>
  <si>
    <t>Dotacja celowa przekazana dla powiatu na zadania bieżące realizowane na podstawie porozumień (umów) między jednostkami samorządu terytorialnego</t>
  </si>
  <si>
    <t>Dotacja celowa z budżetu na finansowanie lub dofinansowanie zadań zleconych do realizacji stowarzyszeniom</t>
  </si>
  <si>
    <t>Stypendia różne</t>
  </si>
  <si>
    <t>Zakup towarów (w szczególności materiałów, leków, żywności) w związku z pomocą obywatelom Ukrainy</t>
  </si>
  <si>
    <t>Zakup usług związanych z pomocą obywatelom Ukrainy</t>
  </si>
  <si>
    <t>Wynagrodzenia i uposażenia wypłacane w związku z pomocą obywatelom Ukrainy</t>
  </si>
  <si>
    <t>Honoraria, wynagrodzenia agencyjno-prowizyjne i wynagrodzenia bezosobowe wypłacane w związku z pomocą obywatelom Ukrainy</t>
  </si>
  <si>
    <t>Składki i inne pochodne od wynagrodzeń pracowników wypłacanych w związku z pomocą obywatelom Ukrainy</t>
  </si>
  <si>
    <t>Pozostałe wydatki bieżące na zadania związane z pomocą obywatelom Ukrainy</t>
  </si>
  <si>
    <t>Stypendia dla uczniów</t>
  </si>
  <si>
    <t xml:space="preserve">Teatry </t>
  </si>
  <si>
    <t>Dotacja podmiotowa z budżetu dla samorządowej instytucji kultury</t>
  </si>
  <si>
    <t>Dotacja celowa z budżetu na finansowanie lub dofinansowanie prac remontowych i konserwatorskich obiektów zabytkowych przekazane jednostkom niezaliczanym do sektora finansów publicznych</t>
  </si>
  <si>
    <t>Dotacja celowa z budżetu na finansowanie lub dofinansowanie prac remontowych i konserwatorskich obiektów zabytkowych przekazane jednostkom zaliczanym do sektora finansów publicznych</t>
  </si>
  <si>
    <t>926</t>
  </si>
  <si>
    <t>KULTURA FIZYCZNA</t>
  </si>
  <si>
    <t>Dotacja celowa na pomoc finansową udzielaną między jednostkami samorządu terytorialnego na dofinansowanie własnych zadań inwestycyjnych i zakupów inwestycyjnych</t>
  </si>
  <si>
    <t>Załącznik nr 8 do Uchwały budżetowej</t>
  </si>
  <si>
    <t>Wydatki na zadania inwestycyjne</t>
  </si>
  <si>
    <t>Nazwa zadania inwestycyjnego</t>
  </si>
  <si>
    <t>Okres realizacji</t>
  </si>
  <si>
    <t>Ogólny koszt zadania</t>
  </si>
  <si>
    <t>Przewidywane nakłady poniesione do końca 2025 r.</t>
  </si>
  <si>
    <t>Planowane wydatki</t>
  </si>
  <si>
    <t>Jednostka organizacyjna realizująca zadanie lub koordynująca wykonanie zadania</t>
  </si>
  <si>
    <t>na rok budżetowy 2026</t>
  </si>
  <si>
    <t>z tego źródła finansowania:</t>
  </si>
  <si>
    <t>środki własne Województwa</t>
  </si>
  <si>
    <t>dotacje/środki</t>
  </si>
  <si>
    <t>6a</t>
  </si>
  <si>
    <t>6b</t>
  </si>
  <si>
    <t>x</t>
  </si>
  <si>
    <t>I. Inwestycje jednoroczne</t>
  </si>
  <si>
    <t>Budowa i modernizacja dróg dojazdowych do gruntów rolnych, rekultywacja i poprawa jakości gruntów rolnych oraz odtworzenie możliwości retencjonowania wody</t>
  </si>
  <si>
    <t>Urząd Marszałkowski w Toruniu</t>
  </si>
  <si>
    <t>Modernizacja budynków</t>
  </si>
  <si>
    <t>Zarząd Dróg Wojewódzkich w Bydgoszczy</t>
  </si>
  <si>
    <t>Budowa i zakup obiektów na potrzeby ZDW w Bydgoszczy</t>
  </si>
  <si>
    <t>Zakupy inwestycyjne</t>
  </si>
  <si>
    <t>Modernizacja dróg</t>
  </si>
  <si>
    <t>Wykup gruntu</t>
  </si>
  <si>
    <t>Drogowa Inicjatywa Samorządowa</t>
  </si>
  <si>
    <t>Modernizacja dróg kluczowych Regionalnego planu transportowego województwa kujawsko-pomorskiego na lata 2021-2027</t>
  </si>
  <si>
    <t>Roboty dodatkowe i uzupełniające związane z realizacją inwestycji drogowych w ramach Funduszy Europejskich dla Kujaw i Pomorza</t>
  </si>
  <si>
    <t>Kujawsko-Pomorskie Centrum Kształcenia Zawodowego w Bydgoszczy - Budowa parkingu, chodnika i drogi dojazdowej</t>
  </si>
  <si>
    <t>Projekt i wykonanie przyłącza wodociągowego przy ul. Okrzei 74A we Włocławku</t>
  </si>
  <si>
    <t>Zakup skanera wielkoformatowego</t>
  </si>
  <si>
    <t>Kujawsko-Pomorskie Biuro Planowania Przestrzennego i Regionalnego we Włocławku</t>
  </si>
  <si>
    <t>Zakup plotera</t>
  </si>
  <si>
    <t>Wydatki inwestycyjne</t>
  </si>
  <si>
    <t>Kujawsko-Pomorskie Centrum Kształcenia Zawodowego w Bydgoszczy - Montaż ogrodzenia, bram i szlabanu oraz systemu monitoringu wizyjnego</t>
  </si>
  <si>
    <t>Kujawsko-Pomorskie Centrum Edukacji Nauczycieli w Bydgoszczy</t>
  </si>
  <si>
    <t>Zakup modułu systemu PROLIB</t>
  </si>
  <si>
    <t>Kujawsko-Pomorskie Centrum Edukacji Nauczycieli we Włocławku</t>
  </si>
  <si>
    <t>Opracowanie dokumentacji projektowej dla rozbiórki i budowy nowego budynku Pedagogicznej Biblioteki Wojewódzkiej im. Mariana Rejewskiego w Bydgoszczy</t>
  </si>
  <si>
    <t>Doposażenie placu zabaw</t>
  </si>
  <si>
    <t>Kujawsko-Pomorski Specjalny Ośrodek Szkolno-Wychowawczy nr 1 dla Dzieci i Młodzieży Słabo Widzącej i Niewidomej im. Louisa Braille'a w Bydgoszczy</t>
  </si>
  <si>
    <t>85111</t>
  </si>
  <si>
    <t>Podniesienie jakości usług zdrowotnych oraz zwiększenie dostępu do usług medycznych w Wojewódzkim Szpitalu Specjalistycznym im. błogosławionego Księdza Jerzego Popiełuszki we Włocławku poprzez rozwój usług cyfrowych</t>
  </si>
  <si>
    <t>Wojewódzki Szpital Specjalistyczny im. błogosławionego księdza Jerzego Popiełuszki we Włocławku</t>
  </si>
  <si>
    <t>Kompleksowa modernizacja środowiska informatycznego i dokumentacji medycznej w Wojewódzkim Szpitalu Zespolonym w Toruniu</t>
  </si>
  <si>
    <t>Wojewódzki Szpital Zespolony im. L. Rydygiera w Toruniu</t>
  </si>
  <si>
    <t>Dostosowanie pomieszczeń Oddziału Hematologii do realizacji procedur przeszczepowych</t>
  </si>
  <si>
    <t>Transformacja cyfrowa w Kujawsko-Pomorskim Centrum Pulmonologii w Bydgoszczy - Szpital Specjalistyczny</t>
  </si>
  <si>
    <t>Kujawsko-Pomorskie Centrum Pulmonologii w Bydgoszczy</t>
  </si>
  <si>
    <t>Przyspieszenie procesów transformacji cyfrowej ochrony zdrowia poprzez dalszy rozwój usług cyfrowych w ochronie zdrowia</t>
  </si>
  <si>
    <t>Wojewódzki Szpital Dziecięcy im. J. Brudzińskiego w Bydgoszczy</t>
  </si>
  <si>
    <t>Pierwsze wyposażenie budynku B Wojewódzkiego Szpitala Obserwacyjno-Zakaźnego im. Tadeusza Browicza w Bydgoszczy</t>
  </si>
  <si>
    <t>Wojewódzki Szpital Obserwacyjno-Zakaźny im. Tadeusza Browicza w Bydgoszczy</t>
  </si>
  <si>
    <t xml:space="preserve">Zakup karetki z napędem elektrycznym </t>
  </si>
  <si>
    <t>Wojewódzki Szpital Zdrowia Psychicznego im. dr. Józefa Bednarza w Świeciu</t>
  </si>
  <si>
    <t xml:space="preserve">Budowa rezerwowego źródła zaopatrzenia w wodę </t>
  </si>
  <si>
    <t>85217</t>
  </si>
  <si>
    <t>Regionalny Ośrodek Polityki Społecznej w Toruniu</t>
  </si>
  <si>
    <t>85332</t>
  </si>
  <si>
    <t>Wojewódzki Urząd Pracy w Toruniu</t>
  </si>
  <si>
    <t>85403</t>
  </si>
  <si>
    <t>Modernizacja nawierzchni na dziedzińcu budynku głównego Ośrodka</t>
  </si>
  <si>
    <t>Kujawsko-Pomorski Specjalny Ośrodek Szkolno-Wychowawczy nr 2 dla Dzieci i Młodzieży Słabo Słyszącej i Niesłyszącej im. gen. Stanisława Maczka w Bydgoszczy - Budowa wind transportowych</t>
  </si>
  <si>
    <t>92106</t>
  </si>
  <si>
    <t>Modernizacja systemu rozgłoszeniowego Małej sceny Teatru im. Wilama Horzycy w Toruniu</t>
  </si>
  <si>
    <t>Teatr im. W. Horzycy w Toruniu</t>
  </si>
  <si>
    <t>92109</t>
  </si>
  <si>
    <t>Pałac Lubostroń w Lubostroniu</t>
  </si>
  <si>
    <t>Kujawsko-Pomorskie Centrum Edukacji i Innowacji w Toruniu</t>
  </si>
  <si>
    <t>Poprawa efektywności energetycznej budynku Ośrodka Chopinowskiego w Szafarni</t>
  </si>
  <si>
    <t>Ośrodek Chopinowski w Szafarni</t>
  </si>
  <si>
    <t>Opracowanie dokumentacji dla projektu inwestycyjnego "Budowa audytorium przy Ośrodku Chopinowskim w Szafarni"</t>
  </si>
  <si>
    <t>92110</t>
  </si>
  <si>
    <t>Modernizacja pomieszczeń Galerii Sztuki Wozownia w Toruniu</t>
  </si>
  <si>
    <t>Galeria Sztuki WOZOWNIA w Toruniu</t>
  </si>
  <si>
    <t>Wybudowanie indywidualnego węzła cieplnego przy Rynku Nowomiejskim 17 w Toruniu</t>
  </si>
  <si>
    <t>Galeria i Ośrodek Plastycznej Twórczości Dziecka w Toruniu</t>
  </si>
  <si>
    <t>92116</t>
  </si>
  <si>
    <t>Wykonanie dokumentacji projektowej nowej siedziby Wojewódzkiej i Miejskiej Biblioteki Publicznej w Bydgoszczy</t>
  </si>
  <si>
    <t>Wojewódzka i Miejska Biblioteka Publiczna w Bydgoszczy</t>
  </si>
  <si>
    <t>Montaż windy w budynku Ośrodka Czytelnictwa Chorych i Niepełnosprawnych przy ul. Szczytnej w Toruniu</t>
  </si>
  <si>
    <t>Wojewódzka Biblioteka Publiczna - Książnica Kopernikańska w Toruniu</t>
  </si>
  <si>
    <t>Prace remontowe nawierzchni podwórza budynku Ośrodka Czytelnictwa Chorych i Niepełnosprawnych przy ul. Szczytnej 13 w Toruniu</t>
  </si>
  <si>
    <t>92118</t>
  </si>
  <si>
    <t>Modernizacja instalacji systemu sygnalizacji pożaru w Muzeum Etnograficznym w Toruniu</t>
  </si>
  <si>
    <t>Muzeum Etnograficzne im. Marii Znamierowskiej-Prüfferowej w Toruniu</t>
  </si>
  <si>
    <t>92195</t>
  </si>
  <si>
    <t>Zadania w zakresie kultury - wkłady własne</t>
  </si>
  <si>
    <t>92502</t>
  </si>
  <si>
    <t>Modernizacja Ośrodka Edukacji Przyrodniczej Krajeńskiego Parku Krajobrazowego</t>
  </si>
  <si>
    <t>Krajeński Park Krajobrazowy</t>
  </si>
  <si>
    <t>Program Rozwoju Bazy Sportowej Województwa Kujawsko-Pomorskiego</t>
  </si>
  <si>
    <t>92605</t>
  </si>
  <si>
    <t>Mała architektura i budowa infrastruktury sportowej przy obiektach edukacyjnych - wsparcie finansowe</t>
  </si>
  <si>
    <t>Budowa hali lekkoatletycznej i strzelectwa sportowego na terenie Kompleksu Sportowego Zawisza w Bydgoszczy - pomoc finansowa</t>
  </si>
  <si>
    <t>RAZEM</t>
  </si>
  <si>
    <t>II. Inwestycje wieloletnie</t>
  </si>
  <si>
    <t>Przygotowanie i realizacja zadań w ramach Rządowego Funduszu Rozwoju Dróg</t>
  </si>
  <si>
    <t>2020-2028</t>
  </si>
  <si>
    <t xml:space="preserve">Zarząd Dróg Wojewódzkich w Bydgoszczy </t>
  </si>
  <si>
    <t>2022-2026</t>
  </si>
  <si>
    <t>Poprawa warunków obsługi i rozwoju terenu Brzeskiej Strefy Gospodarczej poprzez modernizację drogi wojewódzkiej nr 268</t>
  </si>
  <si>
    <t>2023-2026</t>
  </si>
  <si>
    <t>Rozbudowa drogi wojewódzkiej Nr 244 Kamieniec-Strzelce Dolne, m. Żołędowo, ul. Jastrzębia od km 30+068 do km 33+342, dł. 3,274 km</t>
  </si>
  <si>
    <t>2021-2027</t>
  </si>
  <si>
    <t>Przebudowa obiektów mostowych w ciągach dróg wojewódzkich</t>
  </si>
  <si>
    <t>2023-2027</t>
  </si>
  <si>
    <t>Modernizacja dróg wojewódzkich w zakresie wyeliminowania miejsc niebezpiecznych</t>
  </si>
  <si>
    <t>2022-2029</t>
  </si>
  <si>
    <t>Prace projektowe związane z Nową Perspektywą Finansową 2021-2027</t>
  </si>
  <si>
    <t>2021-2026</t>
  </si>
  <si>
    <t>Plan rozwoju sieci drogowej - dokumentacje</t>
  </si>
  <si>
    <t>2022-2028</t>
  </si>
  <si>
    <t>Budowa obwodnicy miasta Rypina, w tym opracowanie Studium Techniczno-Ekonomiczno-Środowiskowego wraz z uzyskaniem decyzji o środowiskowych uwarunkowaniach zgody na realizację przedsięwzięcia</t>
  </si>
  <si>
    <t>2021-2028</t>
  </si>
  <si>
    <t xml:space="preserve">Budowa obwodnicy Więcborka wraz z opracowaniem Studium Techniczno-Ekonomiczno-Środowiskowego </t>
  </si>
  <si>
    <t>2019-2028</t>
  </si>
  <si>
    <t>2022-2027</t>
  </si>
  <si>
    <t>Budowa obwodnicy miejscowości Lisewo</t>
  </si>
  <si>
    <t>Budowa obwodnicy miasta Sępólno Krajeńskie</t>
  </si>
  <si>
    <t>Budowa obwodnicy miasta Chełmży</t>
  </si>
  <si>
    <t>Budowa obwodnicy miasta Radzyń Chełmiński</t>
  </si>
  <si>
    <t>Budowa obwodnicy miejscowości Łysomice</t>
  </si>
  <si>
    <t>Budowa obwodnicy miasta Golubia-Dobrzynia, w tym opracowanie Studium Techniczno-Ekonomiczno-Środowiskowego wraz z dokumentacją projektową</t>
  </si>
  <si>
    <t>Opracowanie dokumentacji Studium Techniczno-Ekonomiczno-Środowiskowego dla połączenia miasta Bydgoszczy z węzłem drogowym na trasie szybkiego ruchu S5 i S10 w miejscowości Białe Błota</t>
  </si>
  <si>
    <t>2024-2028</t>
  </si>
  <si>
    <t>Dostosowanie przeprawy promowej w Solcu Kujawskim i Czarnowie do stanów wody rzeki Wisły</t>
  </si>
  <si>
    <t>2024-2026</t>
  </si>
  <si>
    <t>Budowa ekranów akustycznych dla zadania: Rozbudowa drogi wojewódzkiej nr 240 Chojnice-Świecie od km 23+190 do km 36+817 i od km 62+877 do km 65+718</t>
  </si>
  <si>
    <t>2025-2026</t>
  </si>
  <si>
    <t>Rozbudowa drogi wojewódzkiej Nr 255 Pakość-Strzelno od km 2+220 do km 21+910, odc. Rzadkwin-Bławaty od km 18+910 do km 21+910, dł. 3,000 km</t>
  </si>
  <si>
    <r>
      <t>Budowa parkingu przy Operze Nova w Bydgoszczy</t>
    </r>
    <r>
      <rPr>
        <i/>
        <sz val="10"/>
        <rFont val="Calibri"/>
        <family val="2"/>
        <charset val="238"/>
      </rPr>
      <t xml:space="preserve"> </t>
    </r>
  </si>
  <si>
    <t>Opera Nova w Bydgoszczy</t>
  </si>
  <si>
    <t xml:space="preserve"> TURYSTYKA</t>
  </si>
  <si>
    <t>Utworzenie narzędzia do badań ruchu turystycznego województwa kujawsko-pomorskiego</t>
  </si>
  <si>
    <t>2025-2028</t>
  </si>
  <si>
    <t>Modernizacja nieruchomości w Toruniu przy ul. Św. Jakuba 1, 3-5, Wola Zamkowa 8-10, 10A i 12A (rozliczenie z użytkownikiem)</t>
  </si>
  <si>
    <t>2016-2039</t>
  </si>
  <si>
    <t>Modernizacja nieruchomości w Toruniu przy ul. Wola Zamkowa 12 (rozliczenie z użytkownikiem)</t>
  </si>
  <si>
    <t>2024-2039</t>
  </si>
  <si>
    <t>Kultura w zasięgu 3.0 - wkład własny wojewódzkich jednostek organizacyjnych</t>
  </si>
  <si>
    <t>2023-2028</t>
  </si>
  <si>
    <t>Przygotowanie dokumentacji dla projektu "Utworzenie Kujawsko-Pomorskiego Centrum Naukowo Technologicznego im. J. Czochralskiego - utworzenie infrastruktury badawczej"</t>
  </si>
  <si>
    <t xml:space="preserve">Modernizacja i rozbudowa budynku Urzędu Marszałkowskiego, w tym Poprawa efektywności energetycznej i modernizacja budynku Urzędu Marszałkowskiego Województwa Kujawsko-Pomorskiego </t>
  </si>
  <si>
    <t>2009-2028</t>
  </si>
  <si>
    <t>KPCEN we Włocławku - Rozbudowa budynku</t>
  </si>
  <si>
    <t>Budowa, przebudowa i modernizacja wraz z doposażeniem infrastruktury Centrum Onkologii w celu zaspokojenia potrzeb zdrowotnych rosnącej populacji chorych onkologicznie</t>
  </si>
  <si>
    <t>2026-2029</t>
  </si>
  <si>
    <t>Centrum Onkologii im. prof. Franciszka Łukaszczyka w Bydgoszczy</t>
  </si>
  <si>
    <t xml:space="preserve">Podniesienie efektywności opieki nad pacjentem onkologicznym w Kujawsko-Pomorskim Centrum Pulmonologii w Bydgoszczy </t>
  </si>
  <si>
    <t>Podniesienie jakości usług zdrowotnych oraz zwiększenie dostępu do usług medycznych w Wojewódzkim Szpitalu Specjalistycznym im. błogosławionego księdza Jerzego Popiełuszki we Włocławku - zakup sprzętu medycznego dla potrzeb udzielania świadczeń onkologicznych</t>
  </si>
  <si>
    <t>Podniesienie jakości usług zdrowotnych oraz zwiększenie dostępu do usług medycznych w Wojewódzkim Szpitalu Specjalistycznym im. błogosławionego księdza Jerzego Popiełuszki we Włocławku poprzez rozwój Ambulatoryjnej Opieki Specjalistycznej</t>
  </si>
  <si>
    <t>Rozbudowa Wojewódzkiego Szpitala Specjalistycznego im. błogosławionego księdza Jerzego Popiełuszki we Włocławku</t>
  </si>
  <si>
    <t>2025-2029</t>
  </si>
  <si>
    <t>Rozbudowa Wojewódzkiego Szpitala dla Nerwowo i Psychicznie Chorych w Świeciu o nową siedzibę Centrum Zdrowia Psychicznego - dofinansowanie wkładu własnego Szpitala</t>
  </si>
  <si>
    <t>85154</t>
  </si>
  <si>
    <t>2026-2027</t>
  </si>
  <si>
    <t>Wojewódzki Ośrodek Terapii Uzależnień i Współuzależnienia w Toruniu</t>
  </si>
  <si>
    <t>Budowa wielofunkcyjnego boiska sportowego (K-PSOSW nr 2 w Bydgoszczy)</t>
  </si>
  <si>
    <t>Kompleksowa modernizacja i rozbudowa K-PSOSW w Toruniu</t>
  </si>
  <si>
    <t>Wymiana dźwigu osobowego w K-PSOSW nr 1 w Bydgoszczy</t>
  </si>
  <si>
    <t>85410</t>
  </si>
  <si>
    <t>Rozbudowa i modernizacja internatu K-PCKZ w Bydgoszczy - opracowanie dokumentacji</t>
  </si>
  <si>
    <t>Rozbudowa Opery Nova w Bydgoszczy o IV krąg</t>
  </si>
  <si>
    <t>Rozszerzenie funkcjonalności teatralno-koncertowej poprzez rozbudowę i doposażenie dawnego budynku kinoteatru Grunwald</t>
  </si>
  <si>
    <t>2020-2026</t>
  </si>
  <si>
    <t>Kujawsko-Pomorski Teatr Muzyczny w Toruniu</t>
  </si>
  <si>
    <t>Modernizacja zabytkowego budynku Teatru im. Wilama Horzycy w Toruniu</t>
  </si>
  <si>
    <t>Teatr im. Wilama Horzycy w Toruniu</t>
  </si>
  <si>
    <t>92108</t>
  </si>
  <si>
    <t>Rozbudowa Filharmonii Pomorskiej w Bydgoszczy - nadzór inwestycyjny</t>
  </si>
  <si>
    <t xml:space="preserve">Rozbudowa Filharmonii Pomorskiej w Bydgoszczy </t>
  </si>
  <si>
    <t>Filharmonia Pomorska im. J. Paderewskiego w Bydgoszczy</t>
  </si>
  <si>
    <t>Uporządkowanie gospodarki wodno-ściekowej i energetycznej w zespole pałacowo-parkowym w Lubostroniu</t>
  </si>
  <si>
    <t>Modernizacja dachu oraz kopuły Pałacu w Lubostroniu</t>
  </si>
  <si>
    <t>Wykonanie modernizacji energetycznej zabytkowego budynku zwanego oficyną pałacową na terenie działki 13/2 w obrębie ewidencyjnym Lubostroń, gmina Łabiszyn</t>
  </si>
  <si>
    <t>"Muzeum Ziemiaństwa im. Rodziny Sczanieckich" w Nawrze</t>
  </si>
  <si>
    <t>2025-2027</t>
  </si>
  <si>
    <t>Kujawsko-Pomorskie Centrum Dziedzictwa w Toruniu</t>
  </si>
  <si>
    <t xml:space="preserve">Wzrost efektywności energetycznej zabytkowego budynku przy ul. Czerwona Droga 8 w Toruniu </t>
  </si>
  <si>
    <t xml:space="preserve">Młyn Energii - dostosowanie obiektu Młyna Górnego w Grudziądzu do funkcji kulturalno-edukacyjnych </t>
  </si>
  <si>
    <t>Opracowanie koncepcji programu prac konserwatorskich i pełnej dokumentacji projektowo-kosztorysowej dla Zespołu Pałacowo-Parkowego w Wieńcu gmina Brześć Kujawski</t>
  </si>
  <si>
    <t>Opracowanie dokumentacji dla projektu inwestycyjnego "Energia Inowrocławia"</t>
  </si>
  <si>
    <t xml:space="preserve">Opracowanie dokumentacji dla projektu inwestycyjnego "Energia Włocławka" </t>
  </si>
  <si>
    <t>Opracowanie dokumentacji dla projektu inwestycyjnego "Forteczny Park Kulturowy"</t>
  </si>
  <si>
    <t>92113</t>
  </si>
  <si>
    <t>CSW z klimatem - Rozwój i przebudowa przestrzeni CSW w celu poprawy stanu infrastruktury, komfortu i dostępności oraz rozszerzenia oferty kulturalnej</t>
  </si>
  <si>
    <t>Centrum Sztuki Współczesnej "Znaki Czasu" w Toruniu</t>
  </si>
  <si>
    <t>Rozbudowa i dostosowanie budynku Wojewódzkiej Biblioteki Publicznej-Książnicy Kopernikańskiej w Toruniu do nowych funkcji użytkowych</t>
  </si>
  <si>
    <t>Wojewódzka Biblioteka Publiczna-Książnica Kopernikańska w Toruniu</t>
  </si>
  <si>
    <t>Rozbudowa Muzeum Archeologicznego w Biskupinie - I etap dokumentacja</t>
  </si>
  <si>
    <t>Muzeum Archeologiczne w Biskupinie</t>
  </si>
  <si>
    <t xml:space="preserve">Rozbudowa Muzeum Archeologicznego w Biskupinie </t>
  </si>
  <si>
    <t>Muzeum Ziemi Kujawskiej i Dobrzyńskiej we Włocławku</t>
  </si>
  <si>
    <t>Rozbudowa Olenderskiego Parku Etnograficznego w Wielkiej Nieszawce - I etap</t>
  </si>
  <si>
    <t>Muzeum Etnograficzne w Toruniu</t>
  </si>
  <si>
    <t>III. Inwestycje ujęte w Programie Fundusze Europejskie dla Kujaw i Pomorza 2021-2027</t>
  </si>
  <si>
    <t>IV. Pozostałe projekty i działania realizowane ze środków zagranicznych</t>
  </si>
  <si>
    <t xml:space="preserve">Zadania z zakresu administracji rządowej zlecone ustawami Samorządowi Województwa </t>
  </si>
  <si>
    <t>Część A załącznika</t>
  </si>
  <si>
    <t>Dział Rozdział</t>
  </si>
  <si>
    <t>Wyszczególnienie</t>
  </si>
  <si>
    <t>ZADANIE - RYBACTWO ŚRÓDLĄDOWE</t>
  </si>
  <si>
    <t>Dotacje na zadania bieżące</t>
  </si>
  <si>
    <t>ZADANIE - PRACE GEOLOGICZNE</t>
  </si>
  <si>
    <t>Pozostałe wydatki bieżące</t>
  </si>
  <si>
    <t>ZADANIE - KRAJOWE PASAŻERSKIE PRZEWOZY AUTOBUSOWE</t>
  </si>
  <si>
    <t>Dotacje celowe bieżące</t>
  </si>
  <si>
    <t>ZADANIE - UPRAWNIENIA KOMUNIKACYJNE</t>
  </si>
  <si>
    <t>ZADANIE - USŁUGI TURYSTYCZNE</t>
  </si>
  <si>
    <t>ZADANIE - PRACE GEODEZYJNE I KARTOGRAFICZNE</t>
  </si>
  <si>
    <t>ZADANIE - OBSŁUGA KUJAWSKO-POMORSKIEJ RADY DIALOGU SPOŁECZNEGO</t>
  </si>
  <si>
    <t>ZADANIE - SZKOLENIA OBRONNE</t>
  </si>
  <si>
    <t>85157</t>
  </si>
  <si>
    <t>ZADANIE - STAŻE PODYPLOMOWE LEKARZY I LEKARZY DENTYSTÓW</t>
  </si>
  <si>
    <t>85195</t>
  </si>
  <si>
    <t>ZADANIE - OCHRONA ZDROWIA PSYCHICZNEGO</t>
  </si>
  <si>
    <t>ZADANIE - SŁUŻBA ZASTĘPCZA</t>
  </si>
  <si>
    <t>85509</t>
  </si>
  <si>
    <t>ZADANIE - GRANTY - WSPIERANIE DZIAŁAŃ Z ZAKRESU OPIEKI ADOPCYJNO-OPIEKUŃCZEJ</t>
  </si>
  <si>
    <t>ZADANIE - KUJAWSKO-POMORSKI OŚRODEK ADOPCYJNY W TORUNIU - UTRZYMANIE JEDNOSTKI</t>
  </si>
  <si>
    <t>90005</t>
  </si>
  <si>
    <t>ZADANIE - PROGRAMY OCHRONY POWIETRZA</t>
  </si>
  <si>
    <t>90007</t>
  </si>
  <si>
    <t>ZADANIE - PROGRAMY OCHRONY PRZED HAŁASEM</t>
  </si>
  <si>
    <t>90026</t>
  </si>
  <si>
    <t>ZADANIE - GOSPODARKA ODPADAMI</t>
  </si>
  <si>
    <t>90095</t>
  </si>
  <si>
    <t>ZADANIE - OCHRONA ŚRODOWISKA</t>
  </si>
  <si>
    <t>wynagrodzenia i składki od nich naliczane</t>
  </si>
  <si>
    <t>pozostałe wydatki bieżące</t>
  </si>
  <si>
    <t>dotacje celowe bieżące</t>
  </si>
  <si>
    <t>Plan dochodów uzyskiwanych w realizacji zadań zleconych 
z zakresu administracji rządowej na 2026 rok</t>
  </si>
  <si>
    <t>Część B załącznika</t>
  </si>
  <si>
    <t>Dział           Rozdział
§</t>
  </si>
  <si>
    <t>Zadanie</t>
  </si>
  <si>
    <t>w tym należne do:</t>
  </si>
  <si>
    <t>Budżetu Państwa</t>
  </si>
  <si>
    <t>Budżetu Województwa</t>
  </si>
  <si>
    <t>3a</t>
  </si>
  <si>
    <t>3b</t>
  </si>
  <si>
    <t>Wynagrodzenie z tytułu ustanowienia użytkowania górniczego</t>
  </si>
  <si>
    <t>Opłaty z tytułu wydawania zaświadczeń ADR i ich wtórników</t>
  </si>
  <si>
    <t>Opłaty związane z zaszeregowaniem obiektu hotelarskiego do określonego rodzaju i kategorii</t>
  </si>
  <si>
    <t>75046</t>
  </si>
  <si>
    <t>Opłaty za przeprowadzenie egzaminu w zakresie gospodarowania odpadami</t>
  </si>
  <si>
    <t>Załącznik nr 5 do Uchwały budżetowej</t>
  </si>
  <si>
    <t xml:space="preserve">Wynik budżetowy i finansowy </t>
  </si>
  <si>
    <t>Lp.</t>
  </si>
  <si>
    <t>Plan na 2026 r.</t>
  </si>
  <si>
    <t>1.1</t>
  </si>
  <si>
    <t>dochody bieżące</t>
  </si>
  <si>
    <t>1.2</t>
  </si>
  <si>
    <t>dochody majątkowe</t>
  </si>
  <si>
    <t>Przychody</t>
  </si>
  <si>
    <t>2.1</t>
  </si>
  <si>
    <t>Niewykorzystane środki pieniężne, o których mowa w art. 217 ust. 2 pkt 8 ustawy o finansach publicznych</t>
  </si>
  <si>
    <t>2.1.1</t>
  </si>
  <si>
    <t>wynikające z rozliczenia dochodów i wydatków nimi finansowanych związanych ze szczególnymi zasadami wykonywania budżetu określonymi w odrębnych ustawach</t>
  </si>
  <si>
    <t>2.1.2</t>
  </si>
  <si>
    <t>wynikające z rozliczenia środków określonych w art.5 ust. 1 pkt 2 ustawy i dotacji na realizację programu, projektu lub zadania finansowanego z udziałem tych środków</t>
  </si>
  <si>
    <t>2.2.</t>
  </si>
  <si>
    <t>Kredyt i pożyczka</t>
  </si>
  <si>
    <t>2.2.1</t>
  </si>
  <si>
    <t>Kredyt na sfinansowanie planowanego deficytu budżetowego</t>
  </si>
  <si>
    <t>2.2.2</t>
  </si>
  <si>
    <t>pożyczka z BGK ze środków Krajowego Planu Odbudowy i Zwiększania Odporności na sfinansowanie planowanego deficytu budżetowego</t>
  </si>
  <si>
    <t>2.3</t>
  </si>
  <si>
    <t>Wolne środki, o których mowa w art. 217 ust. 2 pkt 6 ustawy o finansach publicznych</t>
  </si>
  <si>
    <t>2.3.1</t>
  </si>
  <si>
    <t>Wolne środki na spłatę zaciągniętych kredytów</t>
  </si>
  <si>
    <t>2.3.2</t>
  </si>
  <si>
    <t>Wolne środki na sfinansowanie planowanego deficytu budżetowego</t>
  </si>
  <si>
    <t>OGÓŁEM   (w.1 + w.2)</t>
  </si>
  <si>
    <t>4.1</t>
  </si>
  <si>
    <t>wydatki bieżące, w tym:</t>
  </si>
  <si>
    <t>4.1.1</t>
  </si>
  <si>
    <t>wydatki bieżące (bez obsługi długu, gwarancji i poręczeń)</t>
  </si>
  <si>
    <t>4.1.2</t>
  </si>
  <si>
    <t>wydatki na obsługę długu, gwarancje i poręczenia</t>
  </si>
  <si>
    <t>4.2</t>
  </si>
  <si>
    <t>wydatki majątkowe</t>
  </si>
  <si>
    <t>Rozchody</t>
  </si>
  <si>
    <t>5.1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</si>
  <si>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</si>
  <si>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</si>
  <si>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</si>
  <si>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</si>
  <si>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</si>
  <si>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</si>
  <si>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9.1.1</t>
  </si>
  <si>
    <t>9.1.2</t>
  </si>
  <si>
    <t>wynikające z rozliczenia środków określonych w art. 5 ust. 1 pkt 2 ustawy i dotacji na realizację programu, projektu lub zadania finansowanego z udziałem tych środków</t>
  </si>
  <si>
    <t>9.2</t>
  </si>
  <si>
    <t>9.2.1</t>
  </si>
  <si>
    <t>kredyt planowany do zaciągnięcia w 2026 r.</t>
  </si>
  <si>
    <t>9.2.2</t>
  </si>
  <si>
    <t>pożyczka z BGK ze środków Krajowego Planu Odbudowy i Zwiększania Odporności</t>
  </si>
  <si>
    <t>9.3</t>
  </si>
  <si>
    <t>Wolne środki z lat ubiegłych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</si>
  <si>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</si>
  <si>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</si>
  <si>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</si>
  <si>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</si>
  <si>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</si>
  <si>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</si>
  <si>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</si>
  <si>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</si>
  <si>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</si>
  <si>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</si>
  <si>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</si>
  <si>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</si>
  <si>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i pożyczki</t>
  </si>
  <si>
    <t xml:space="preserve"> - udzielone pożyczki</t>
  </si>
  <si>
    <t xml:space="preserve"> + spłacone pożyczki</t>
  </si>
  <si>
    <t>Wynik finansowy budżetu</t>
  </si>
  <si>
    <t xml:space="preserve">Uchwała Nr    /     /25 Sejmiku </t>
  </si>
  <si>
    <t>Województwa z dnia      .12.2025 r.</t>
  </si>
  <si>
    <t xml:space="preserve">Projekty i działania realizowane w ramach Programu Fundusze Europejskie dla Kujaw i Pomorza 2021-2027 
Plan na 2026 rok </t>
  </si>
  <si>
    <t xml:space="preserve">Priorytet/
Działanie
</t>
  </si>
  <si>
    <t>Nazwa Projektu</t>
  </si>
  <si>
    <t>Realizator/
instytucja wdrażająca</t>
  </si>
  <si>
    <t>Klasyfikacja budżetowa
Dział
Rozdział</t>
  </si>
  <si>
    <t>Wydatki całkowite
 w tym:</t>
  </si>
  <si>
    <t>Przewidywane wykonanie do końca 2025 r. w tym:</t>
  </si>
  <si>
    <t>Wydatki 2026</t>
  </si>
  <si>
    <t>UE</t>
  </si>
  <si>
    <t>Wydatki
ogółem</t>
  </si>
  <si>
    <t>Unia Europejska</t>
  </si>
  <si>
    <t xml:space="preserve">Ogółem </t>
  </si>
  <si>
    <t>Krajowy wkład publiczny</t>
  </si>
  <si>
    <t>BP</t>
  </si>
  <si>
    <t>Budżet państwa</t>
  </si>
  <si>
    <t>Budżet Województwa</t>
  </si>
  <si>
    <t>Inne publiczne</t>
  </si>
  <si>
    <t>Środki własne</t>
  </si>
  <si>
    <t xml:space="preserve">Bieżące </t>
  </si>
  <si>
    <t>Inwestycyjne</t>
  </si>
  <si>
    <t>Bieżące</t>
  </si>
  <si>
    <t>9=10+13</t>
  </si>
  <si>
    <t>10=11+12</t>
  </si>
  <si>
    <t>13=14+17+20</t>
  </si>
  <si>
    <t>14=15+16</t>
  </si>
  <si>
    <t>17=18+19</t>
  </si>
  <si>
    <t>20=21+22</t>
  </si>
  <si>
    <t>Wydatki realizowane i nadzorowane przez wojewódzkie jednostki organizacyjne</t>
  </si>
  <si>
    <t>01.02</t>
  </si>
  <si>
    <t>Infostrada Kujaw i Pomorza 3.0</t>
  </si>
  <si>
    <t>720
72095</t>
  </si>
  <si>
    <t>2023 - 2028</t>
  </si>
  <si>
    <t>Kujawsko-Pomorskie e-Zdrowie 3.0</t>
  </si>
  <si>
    <t>Kultura w zasięgu 3.0</t>
  </si>
  <si>
    <t>01.03</t>
  </si>
  <si>
    <t>Kujawy + Pomorze - promocja potencjału gospodarczego regionu - edycja III</t>
  </si>
  <si>
    <t>750
75075</t>
  </si>
  <si>
    <t>2023 - 2026</t>
  </si>
  <si>
    <t>Akredytacja usług Instytucji Otoczenia Biznesu oraz wsparcie dla przedsiębiorstw na zakup akredytowanych usług doradczych</t>
  </si>
  <si>
    <t>150
15011</t>
  </si>
  <si>
    <t>2024 - 2028</t>
  </si>
  <si>
    <t>Promocja gospodarki regionalnej</t>
  </si>
  <si>
    <t>2024 - 2029</t>
  </si>
  <si>
    <t>02.09</t>
  </si>
  <si>
    <t>Rozwój małej retencji na cele środowiskowe w województwie kujawsko-pomorskim</t>
  </si>
  <si>
    <t>010
01095</t>
  </si>
  <si>
    <t>Zadrzewienia przydrożne przy drogach wojewódzkich II</t>
  </si>
  <si>
    <t>Zarząd Dróg Wojewódzkich 
w Bydgoszczy</t>
  </si>
  <si>
    <t>600
60013</t>
  </si>
  <si>
    <t>02.15</t>
  </si>
  <si>
    <t>Zielone znam - o zielone dbam - edukacja ekologiczna w parkach krajobrazowych</t>
  </si>
  <si>
    <t>925
92502</t>
  </si>
  <si>
    <t>Realizacja funkcji Rezerwatu Biosfery Bory Tucholskie przez Województwo Kujawsko-Pomorskie</t>
  </si>
  <si>
    <t>Tucholski Park Krajobrazowy 
w Tucholi</t>
  </si>
  <si>
    <t>Ochrona różnorodności biologicznej poprzez ochronę owadów zapylających na terenie województwa kujawsko-pomorskiego</t>
  </si>
  <si>
    <t>Gostynińsko-Włocławski Park Krajobrazowy 
w Kowalu</t>
  </si>
  <si>
    <t xml:space="preserve">Rozpoznanie i czynna ochrona dziedzictwa Rezerwatu Biosfery Bory Tucholskie </t>
  </si>
  <si>
    <t>Wdecki Park Krajobrazowy 
w Osiu</t>
  </si>
  <si>
    <t>2024 - 2027</t>
  </si>
  <si>
    <t>Wzmocnienie potencjału systemu ochrony przyrody na terenie województwa kujawsko-pomorskiego, poprzez wykonanie inwentaryzacji i waloryzacji przyrodniczej oraz kulturowej na terenie parków krajobrazowych województwa kujawsko-pomoskiego wraz z opracowaniem projektów planów ochrony parków krajobrazowych</t>
  </si>
  <si>
    <t>2025 - 2029</t>
  </si>
  <si>
    <t>04.03</t>
  </si>
  <si>
    <t>Modernizacja dróg wojewódzkich w zakresie wyeliminowania miejsc niebezpiecznych - poprawa bezpieczeństwa ruchu drogowego - część II</t>
  </si>
  <si>
    <t>2025 - 2026</t>
  </si>
  <si>
    <t>Modernizacja dróg wojewódzkich w zakresie wyeliminowania miejsc niebezpiecznych - poprawa bezpieczeństwa ruchu drogowego - część III</t>
  </si>
  <si>
    <t>Budowa II etapu obwodnicy Mogilna</t>
  </si>
  <si>
    <t>Rozbudowa drogi wojewódzkiej nr 551 Strzyżawa - Dąbrowa Chełmińska - Unisław - Wybcz - Chełmża - Wąbrzeźno, odc. Strzyżawa - Ostromecko od km 0+005 do km 1+935 oraz od km 2+675 do km 3+960, dł. 3,215 km</t>
  </si>
  <si>
    <t>2025 - 2027</t>
  </si>
  <si>
    <t>Budowa obwodnicy Trląga w ciągu drogi wojewódzkiej nr 255</t>
  </si>
  <si>
    <t>08.08</t>
  </si>
  <si>
    <t>Opracowanie programów profilaktycznych dot. chorób związanych z miejscem pracy oraz programów rehabilitacji medycznej</t>
  </si>
  <si>
    <t>851
85149</t>
  </si>
  <si>
    <t>Zdrowo Zakręceni</t>
  </si>
  <si>
    <t>851
85195</t>
  </si>
  <si>
    <t>2024 - 2026</t>
  </si>
  <si>
    <t>08.11</t>
  </si>
  <si>
    <t>Dwujęzyczne przedszkolaki Kujaw i Pomorza</t>
  </si>
  <si>
    <t>Urząd Marszałkowski w Toruniu /KPCEN w Bydgoszczy</t>
  </si>
  <si>
    <t>801
80104</t>
  </si>
  <si>
    <t>08.14</t>
  </si>
  <si>
    <t>Klucz do uczenia 3.0</t>
  </si>
  <si>
    <t>Urząd Marszałkowski w Toruniu /KPCEN w Toruniu/ KPCEN we Włocławku</t>
  </si>
  <si>
    <t>801
80195</t>
  </si>
  <si>
    <t>Kierunek - Zawód</t>
  </si>
  <si>
    <t>Wojewódzki Urząd Pracy 
w Toruniu</t>
  </si>
  <si>
    <t>08.18</t>
  </si>
  <si>
    <t>Prymus Pomorza i Kujaw II</t>
  </si>
  <si>
    <t>854
85416</t>
  </si>
  <si>
    <t>Zawodowe Talenty Kujaw i Pomorza</t>
  </si>
  <si>
    <t>08.19</t>
  </si>
  <si>
    <t>Kierunek - Rozwój</t>
  </si>
  <si>
    <t>150
15013</t>
  </si>
  <si>
    <t>08.21</t>
  </si>
  <si>
    <t>Rozwój NGO siłą Kujaw i Pomorza</t>
  </si>
  <si>
    <t>853
85395</t>
  </si>
  <si>
    <t>08.23</t>
  </si>
  <si>
    <t>Kierunek - Integracja</t>
  </si>
  <si>
    <t>Wojewódzki Urząd Pracy
w Toruniu</t>
  </si>
  <si>
    <t>08.24</t>
  </si>
  <si>
    <t>Opracowanie programów profilaktycznych zapobiegających chorobom stanowiącym poważny problem w regionie</t>
  </si>
  <si>
    <t>Opieka długoterminowa - kształenie kadr Etap I</t>
  </si>
  <si>
    <t>Regionalny Ośrodek Polityki Społecznej
 w Toruniu</t>
  </si>
  <si>
    <t>852
85295</t>
  </si>
  <si>
    <t>Kujawsko-Pomorska Teleopieka Etap I</t>
  </si>
  <si>
    <t>08.25</t>
  </si>
  <si>
    <t>Trampolina 4 - etap I</t>
  </si>
  <si>
    <t>Wykluczenie - nie ma MOWY! 2 - etap I"</t>
  </si>
  <si>
    <t>Rodzina w centrum Etap I</t>
  </si>
  <si>
    <t>855
85595</t>
  </si>
  <si>
    <t>Wydatki realizowane w ramach pomocy technicznej</t>
  </si>
  <si>
    <t>09.01</t>
  </si>
  <si>
    <t>Wsparcie procesu zarządzania i wdrażania FEdKP</t>
  </si>
  <si>
    <t xml:space="preserve">Urząd Marszałkowski w Toruniu </t>
  </si>
  <si>
    <t>750
75018</t>
  </si>
  <si>
    <t>Wsparcie procesu zarządzania i wdrażania FEdKP (ZIT Bydgoszcz)</t>
  </si>
  <si>
    <t>750
75095</t>
  </si>
  <si>
    <t>853
85332</t>
  </si>
  <si>
    <t>09.02</t>
  </si>
  <si>
    <t>Skuteczna informacja i komunikacja FEdKP</t>
  </si>
  <si>
    <t xml:space="preserve">Wydatki realizowane w ramach pomocy technicznej </t>
  </si>
  <si>
    <t>Działania i projekty realizowane przez beneficjentów zewnętrznych, którym samorząd województwa przekazuje dotacje na współfinansowanie krajowe</t>
  </si>
  <si>
    <t>Priorytet 02</t>
  </si>
  <si>
    <t>Fundusze europejskie dla czystej energii i ochrony zasobów środowiska regionu</t>
  </si>
  <si>
    <t>900
90095</t>
  </si>
  <si>
    <t>Priorytet 05</t>
  </si>
  <si>
    <t>Fundusze europejskie na wzmacnianie potencjałów endogenicznych regionu</t>
  </si>
  <si>
    <t>750/75095
801/80195
921/92195
926/92695</t>
  </si>
  <si>
    <t>Fundusze europejskie na wzmacnianie potencjałów endogenicznych regionu (IP ZIT)</t>
  </si>
  <si>
    <t>Priorytet 06</t>
  </si>
  <si>
    <t>Fundusze europejskie na rzecz zwiększenia dostępności regionalnej infrastruktury dla mieszkańców</t>
  </si>
  <si>
    <t>801/80195
852/85295
926/92695</t>
  </si>
  <si>
    <t>Fundusze europejskie na rzecz zwiększenia dostępności regionalnej infrastruktury dla mieszkańców (IP ZIT)</t>
  </si>
  <si>
    <t>Priorytet 08</t>
  </si>
  <si>
    <t>Fundusze europejskie na wsparcie w obszarze rynku pracy, edukacji i włączenia społecznego</t>
  </si>
  <si>
    <t>150/15095
801/80195
851/85195
852/85295
853/85395</t>
  </si>
  <si>
    <t>Fundusze europejskie na wsparcie w obszarze rynku pracy, edukacji i włączenia społecznego (IP ZIT)</t>
  </si>
  <si>
    <t xml:space="preserve">Uchwała Nr       /      /25 Sejmiku </t>
  </si>
  <si>
    <t>630
63095</t>
  </si>
  <si>
    <t>Urząd Marszałkowski 
w Toruniu</t>
  </si>
  <si>
    <t>i-DEMO</t>
  </si>
  <si>
    <t>Erasmus+</t>
  </si>
  <si>
    <t>600
60095</t>
  </si>
  <si>
    <t>SMOOTY</t>
  </si>
  <si>
    <t>INTERREG Europa</t>
  </si>
  <si>
    <t>CApABLE</t>
  </si>
  <si>
    <t>ENLIA</t>
  </si>
  <si>
    <t>150
15095</t>
  </si>
  <si>
    <t>FISSH</t>
  </si>
  <si>
    <t>921
92195</t>
  </si>
  <si>
    <t>REliHE</t>
  </si>
  <si>
    <t>GreenSPAS</t>
  </si>
  <si>
    <t>RIWET</t>
  </si>
  <si>
    <t>INTERREG 
Europa</t>
  </si>
  <si>
    <t>DANUBE4all</t>
  </si>
  <si>
    <t>Horyzont Europa</t>
  </si>
  <si>
    <t>DARKERSKY4CE</t>
  </si>
  <si>
    <t>INTERREG 
Europa Środkowa</t>
  </si>
  <si>
    <t>TeBiCE</t>
  </si>
  <si>
    <t>2023 - 2027</t>
  </si>
  <si>
    <t>CARES</t>
  </si>
  <si>
    <t>050
05011</t>
  </si>
  <si>
    <t>Pomoc Techniczna Programu Fundusze Europejskie dla Rybactwa na lata 2021-2027</t>
  </si>
  <si>
    <t>FER 
Pomoc Techniczna</t>
  </si>
  <si>
    <t>010
01045</t>
  </si>
  <si>
    <t xml:space="preserve"> Urzęd Marszałkowski 
w Toruniu </t>
  </si>
  <si>
    <t>Schemat II - Wsparcie operacji realizowanych w ramach KSOW+ (cz. 2)</t>
  </si>
  <si>
    <t xml:space="preserve"> Plan Strategiczny dla WPR 
Pomoc Techniczna
 </t>
  </si>
  <si>
    <t>2025 - 2028</t>
  </si>
  <si>
    <t>Schemat II - Wsparcie operacji realizowanych w ramach KSOW+ (cz.1)</t>
  </si>
  <si>
    <t>Schemat I - Wsparcie wdrażania Planu Strategicznego WPR oraz utworzenie i funkcjonowanie KSOW+ (cz. 2)</t>
  </si>
  <si>
    <t>Schemat I - Wsparcie wdrażania Planu Strategicznego WPR oraz utworzenie i funkcjonowanie KSOW+ (cz. 1)</t>
  </si>
  <si>
    <t>600
60003</t>
  </si>
  <si>
    <t>Zakup nowego niskoemisyjnego taboru autobusowego  (hybrydy HEV/MHEV) do obsługi połączeń w Województwie Kujawsko-Pomorskim - KPO</t>
  </si>
  <si>
    <t>Krajowy Plan Odbudowy  
dz. E1.1.2</t>
  </si>
  <si>
    <t xml:space="preserve">Zakup nowego zeroemisyjnego taboru autobusowego elektrycznego do obsługi połączeń na terenie Województwa Kujawsko-Pomorskiego </t>
  </si>
  <si>
    <t>Zbudowanie systemu koordynacji i monitorowania regionalnych działań na rzecz kształcenia zawodowego, szkolnictwa wyższego oraz uczenia się przez całe życie, w tym uczenia się dorosłych</t>
  </si>
  <si>
    <t>Krajowy Plan Odbudowy  
dz. A3.1.1</t>
  </si>
  <si>
    <t>ROPS
w Toruniu</t>
  </si>
  <si>
    <t>Koordynacja spójnej polityki społecznej Kujaw i Pomorza</t>
  </si>
  <si>
    <t>FERS
Działanie 4.13</t>
  </si>
  <si>
    <t>Regiony Rewitalizacji Edycja 3.0</t>
  </si>
  <si>
    <t>PPT FE
Działanie 2.01</t>
  </si>
  <si>
    <t>Punkty Informacyjne Funduszy Europejskich WK-P</t>
  </si>
  <si>
    <t xml:space="preserve">Wydatki realizowane przez wojewódzkie jednostki organizacyjne </t>
  </si>
  <si>
    <t xml:space="preserve">Program/ Działanie </t>
  </si>
  <si>
    <t>Pozostałe projekty i działania realizowane ze środków zagranicznych 
Plan na 2026 rok</t>
  </si>
  <si>
    <t xml:space="preserve">Uchwała Nr    /      /25 Sejmiku </t>
  </si>
  <si>
    <t>Załącznik nr 9 do Uchwały budżetowej</t>
  </si>
  <si>
    <t xml:space="preserve">                                                                                                                             </t>
  </si>
  <si>
    <t>Uchwała Nr    /     /25 Sejmiku Województwa</t>
  </si>
  <si>
    <t xml:space="preserve">z dnia    .12.2025 r.         </t>
  </si>
  <si>
    <t xml:space="preserve"> Dotacje udzielane z budżetu Województwa Kujawsko - Pomorskiego </t>
  </si>
  <si>
    <t xml:space="preserve">Dział </t>
  </si>
  <si>
    <t>Rozdział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</si>
  <si>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</si>
  <si>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</si>
  <si>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</si>
  <si>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</si>
  <si>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Priorytet/
Działanie</t>
  </si>
  <si>
    <t>inwestycje</t>
  </si>
  <si>
    <t>bieżące</t>
  </si>
  <si>
    <t xml:space="preserve"> I DOTACJE PRZEDMIOTOWE</t>
  </si>
  <si>
    <t>Dotowanie kolejowych przewozów pasażerskich 2022-2030 - Zadanie I (Pakiet A)</t>
  </si>
  <si>
    <t>Dotowanie kolejowych przewozów pasażerskich 2022-2030 - Zadanie II (Pakiet B1+B2)</t>
  </si>
  <si>
    <t>Dotowanie kolejowych przewozów pasażerskich 2022-2030 - Zadanie III (Pakiet C+D+H)</t>
  </si>
  <si>
    <t>Dotowanie kolejowych przewozów pasażerskich 2022-2030 - Zadanie IV (Pakiet E+F+G)</t>
  </si>
  <si>
    <t xml:space="preserve">Dotowanie kolejowych przewozów pasażerskich 2025-2030 - Toruń-Ciechocinek </t>
  </si>
  <si>
    <t>Dotowanie kolejowych przewozów pasażerskich 2026-2030 - Laskowice Pomorskie-Wierzchucin</t>
  </si>
  <si>
    <t>Dotowanie kolejowych przewozów pasażerskich 2026-2030 - Rypin-Brodnica</t>
  </si>
  <si>
    <t>Dotowanie kolejowych przewozów pasażerskich 2022-2030 - Dostęp do infrastruktury i opłaty dworcowe</t>
  </si>
  <si>
    <t xml:space="preserve"> II DOTACJE PODMIOTOWE</t>
  </si>
  <si>
    <t>Dotacje dla instytucji kultury</t>
  </si>
  <si>
    <t>Teatr im. W. Horzycy w Toruniu - działalność statutowa</t>
  </si>
  <si>
    <t>Opera Nova w Bydgoszczy - działalność statutowa</t>
  </si>
  <si>
    <t>Kujawsko-Pomorski Teatr Muzyczny w Toruniu - działalność statutowa</t>
  </si>
  <si>
    <t>Filharmonia Pomorska w Bydgoszczy - działalność statutowa</t>
  </si>
  <si>
    <t>Wojewódzki Ośrodek Animacji Kultury w Toruniu - działalność statutowa</t>
  </si>
  <si>
    <t>Kujawsko-Pomorskie Centrum Kultury w Bydgoszczy - działalność statutowa</t>
  </si>
  <si>
    <t>Kujawsko-Pomorskie Centrum Dziedzictwa w Toruniu - działalność statutowa</t>
  </si>
  <si>
    <t>Kujawsko-Pomorskie Centrum Edukacji i Innowacji w Toruniu - działalność statutowa</t>
  </si>
  <si>
    <t>Ośrodek Chopinowski w Szafarni - działalność statutowa, w tym finansowana:</t>
  </si>
  <si>
    <t xml:space="preserve"> - ze środków własnych Województwa</t>
  </si>
  <si>
    <t xml:space="preserve"> - ze środków Gminy Radomin</t>
  </si>
  <si>
    <t>Pałac Lubostroń w Lubostroniu - działalność statutowa</t>
  </si>
  <si>
    <t>Galeria Sztuki "Wozownia" w Toruniu - działalność statutowa</t>
  </si>
  <si>
    <t>Galeria i Ośrodek Plastycznej Twórczości Dziecka w Torunia - działalność statutowa</t>
  </si>
  <si>
    <t>Centrum Sztuki Współczesnej "Znaki Czasu" - działalność statutowa</t>
  </si>
  <si>
    <t>Wojewódzka i Miejska Biblioteka Publiczna w Bydgoszczy - działalność statutowa, w tym finansowana:</t>
  </si>
  <si>
    <t xml:space="preserve"> - ze środków Miasta Bydgoszczy</t>
  </si>
  <si>
    <t>Wojewódzka Biblioteka Publiczna - Książnica Kopernikańska w Toruniu - działalność statutowa, w tym finansowana:</t>
  </si>
  <si>
    <t xml:space="preserve"> - ze środków Miasta Torunia</t>
  </si>
  <si>
    <t>Muzeum Etnograficzne w Toruniu - działalność statutowa</t>
  </si>
  <si>
    <t>Muzeum Ziemi Kujawskiej i Dobrzyńskiej we Włocławku - działalność statutowa</t>
  </si>
  <si>
    <t>Muzeum Archeologiczne w Biskupinie - działalność statutowa</t>
  </si>
  <si>
    <t xml:space="preserve"> III DOTACJE CELOWE</t>
  </si>
  <si>
    <t xml:space="preserve"> Na zadania realizowane w ramach Programu Fundusze Europejskie dla Kujaw i Pomorza 2021-2027</t>
  </si>
  <si>
    <t>2.09</t>
  </si>
  <si>
    <t>1.03</t>
  </si>
  <si>
    <t>08</t>
  </si>
  <si>
    <t>Priorytet FEKP.08 Fundusze europejskie na wsparcie w obszarze rynku pracy, edukacji i włączenia społecznego</t>
  </si>
  <si>
    <t>1.02</t>
  </si>
  <si>
    <t>05</t>
  </si>
  <si>
    <t>Priorytet FEKP.05 Fundusze europejskie na wzmacnianie potencjałów endogenicznych regionu (IP ZIT)</t>
  </si>
  <si>
    <t>Priorytet FEKP.05 Fundusze europejskie na wzmacnianie potencjałów endogenicznych regionu</t>
  </si>
  <si>
    <t>06</t>
  </si>
  <si>
    <t>Priorytet FEKP.06 Fundusze europejskie na rzecz zwiększenia dostępności regionalnej infrastruktury dla mieszkańców (IP ZIT)</t>
  </si>
  <si>
    <t>Priorytet FEKP.08 Fundusze europejskie na wsparcie w obszarze rynku pracy, edukacji i włączenia społecznego (IP ZIT)</t>
  </si>
  <si>
    <t>9.01</t>
  </si>
  <si>
    <t>Działanie FEKP.9.01 Wsparcie procesu zarządzania i wdrażania FEdKP (IP ZIT)</t>
  </si>
  <si>
    <t>Priorytet FEKP.06 Fundusze europejskie na rzecz zwiększenia dostępności regionalnej infrastruktury dla mieszkańców</t>
  </si>
  <si>
    <t>8.14</t>
  </si>
  <si>
    <t>"Kierunek - Zawód"</t>
  </si>
  <si>
    <t>85295</t>
  </si>
  <si>
    <t>8.24</t>
  </si>
  <si>
    <t>Opieka długoterminowa - kształcenie kadr Etap I</t>
  </si>
  <si>
    <t>8.25</t>
  </si>
  <si>
    <t>Wykluczenie - nie ma MOWy!2 - etap I</t>
  </si>
  <si>
    <t>85395</t>
  </si>
  <si>
    <t>Priorytet FEKP.08 Fundusze europejskie na wsparcie w obszarze rynku pracy, edukacji i włączenia społecznego (IP WUP)</t>
  </si>
  <si>
    <t>8.21</t>
  </si>
  <si>
    <t>85595</t>
  </si>
  <si>
    <t>02</t>
  </si>
  <si>
    <t>Priorytet FEKP.02 Fundusze europejskie dla czystej energii ochrony zasobów środowiska regionu</t>
  </si>
  <si>
    <t>Na pozostałe zadania</t>
  </si>
  <si>
    <r>
      <t xml:space="preserve">Spółki wodne - </t>
    </r>
    <r>
      <rPr>
        <i/>
        <sz val="10"/>
        <color rgb="FF000000"/>
        <rFont val="Calibri"/>
        <family val="2"/>
        <charset val="238"/>
        <scheme val="minor"/>
      </rPr>
      <t>pomoc finansowa dla gmin</t>
    </r>
  </si>
  <si>
    <t>Organizacja dożynek</t>
  </si>
  <si>
    <r>
      <t xml:space="preserve">Poprawa kondycji i warunków sanitarnych rodzin pszczelich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</si>
  <si>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</si>
  <si>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</si>
  <si>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</si>
  <si>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r>
      <t xml:space="preserve">Budowa parkingu przy Operze Nova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</si>
  <si>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t>Rewitalizacja międzynarodowych dróg wodnych (E40 i E70) na terenie województwa kujawsko-pomorskiego</t>
  </si>
  <si>
    <r>
      <t xml:space="preserve">Zadania w zakresie turystyki i krajoznawstwa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</si>
  <si>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Kultura w zasięgu 3.0 - wkład własny wojewódzkich jednostek organizacyjnych </t>
    </r>
    <r>
      <rPr>
        <b/>
        <i/>
        <sz val="10"/>
        <color rgb="FF000000"/>
        <rFont val="Calibri"/>
        <family val="2"/>
        <charset val="238"/>
        <scheme val="minor"/>
      </rPr>
      <t>(IW)</t>
    </r>
  </si>
  <si>
    <t>Laboratorium myśli św. Jana Pawła II</t>
  </si>
  <si>
    <t>Centrum Badania Historii "Solidarności" i Oporu Społecznego w PRL</t>
  </si>
  <si>
    <t>Dziedzictwo geologiczne regionu kujawsko-pomorskiego</t>
  </si>
  <si>
    <r>
      <t xml:space="preserve">Działalność na rzecz organizacji pozarządowych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</si>
  <si>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Rozbudowa Wojewódzkiego Szpitala Specjalistycznego im. błogosławionego księdza Jerzego Popiełuszki we Włocławku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</si>
  <si>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Podniesienie jakości usług zdrowotnych oraz zwiększenie dostępu do usług medycznych w Wojewódzkim Szpitalu Specjalistycznym im. błogosławionego księdza Jerzego Popiełuszki we Włocławku - zakup sprzętu medycznego dla potrzeb udzielania świadczeń onkologicznych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</si>
  <si>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Podniesienie jakości usług zdrowotnych oraz zwiększenie dostępu do usług medycznych w Wojewódzkim Szpitalu Specjalistycznym im. błogosławionego księdza Jerzego Popiełuszki we Włocławku poprzez rozwój Ambulatoryjnej Opieki Specjalistycznej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</si>
  <si>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Podniesienie jakości usług zdrowotnych oraz zwiększenie dostępu do usług medycznych w Wojewódzkim Szpitalu Specjalistycznym im. błogosławionego Księdza Jerzego Popiełuszki we Włocławku poprzez rozwój usług cyfrowych 
</t>
    </r>
    <r>
      <rPr>
        <i/>
        <sz val="10"/>
        <color rgb="FF000000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</si>
  <si>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Kompleksowa modernizacja środowiska informatycznego i dokumentacji medycznej w Wojewódzkim Szpitalu Zespolonym w Toruniu
</t>
    </r>
    <r>
      <rPr>
        <i/>
        <sz val="10"/>
        <color indexed="8"/>
        <rFont val="Calibri"/>
        <family val="2"/>
        <charset val="238"/>
        <scheme val="minor"/>
      </rPr>
      <t>Wojewódzki Szpital Zespolony im. L. Rydygiera w Toruniu</t>
    </r>
  </si>
  <si>
    <r>
      <t xml:space="preserve">Dostosowanie pomieszczeń Oddziału Hematologii do realizacji procedur przeszczepowych
</t>
    </r>
    <r>
      <rPr>
        <i/>
        <sz val="10"/>
        <color indexed="8"/>
        <rFont val="Calibri"/>
        <family val="2"/>
        <charset val="238"/>
        <scheme val="minor"/>
      </rPr>
      <t>Wojewódzki Szpital Zespolony im. L. Rydygiera w Toruniu</t>
    </r>
  </si>
  <si>
    <r>
      <t xml:space="preserve">Budowa, przebudowa i modernizacja wraz z doposażeniem infrastruktury Centrum Onkologii w celu zaspokojenia potrzeb zdrowotnych rosnącej populacji chorych onkologicznie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 xml:space="preserve">Centrum Onkologii im. prof. F. Łukaszczyka w Bydgoszczy </t>
    </r>
  </si>
  <si>
    <r>
      <t xml:space="preserve">Przyspieszenie procesów transformacji cyfrowej ochrony zdrowia poprzez dalszy rozwój usług cyfrowych w ochronie zdrowia
</t>
    </r>
    <r>
      <rPr>
        <i/>
        <sz val="10"/>
        <color indexed="8"/>
        <rFont val="Calibri"/>
        <family val="2"/>
        <charset val="238"/>
        <scheme val="minor"/>
      </rPr>
      <t>Wojewódzki Szpital Dziecięcy im. J. Brudzińskiego w Bydgoszczy</t>
    </r>
  </si>
  <si>
    <r>
      <t xml:space="preserve">Pierwsze wyposażenie budynku B Wojewódzkiego Szpitala Obserwacyjno-Zakaźnego im. Tadeusza Browicza w Bydgoszczy
</t>
    </r>
    <r>
      <rPr>
        <i/>
        <sz val="10"/>
        <color indexed="8"/>
        <rFont val="Calibri"/>
        <family val="2"/>
        <charset val="238"/>
        <scheme val="minor"/>
      </rPr>
      <t>Wojewódzki Szpital Obserwacyjno-Zakaźny im. T. Browicza w Bydgoszczy</t>
    </r>
  </si>
  <si>
    <r>
      <t xml:space="preserve">Wymiana 4 dźwigów oraz remont 1 dźwigu zlokalizowanych w obiektach KPCP w Bydgoszczy ul. Seminaryjna 1 i Meysnera 9 wraz z poprawą ich dostępności
</t>
    </r>
    <r>
      <rPr>
        <i/>
        <sz val="10"/>
        <color indexed="8"/>
        <rFont val="Calibri"/>
        <family val="2"/>
        <charset val="238"/>
        <scheme val="minor"/>
      </rPr>
      <t>Kujawsko-Pomorskie Centrum Pulmonologii w Bydgoszczy</t>
    </r>
  </si>
  <si>
    <r>
      <t xml:space="preserve">Podniesienie efektywności opieki nad pacjentem onkologicznym w Kujawsko-Pomorskim Centrum Pulmonologii w Bydgoszczy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Kujawsko-Pomorskie Centrum Pulmonologii w Bydgoszczy</t>
    </r>
  </si>
  <si>
    <r>
      <t xml:space="preserve">Transformacja cyfrowa w Kujawsko-Pomorskim Centrum Pulmonologii w Bydgoszczy - Szpital Specjalistyczny
</t>
    </r>
    <r>
      <rPr>
        <i/>
        <sz val="10"/>
        <color indexed="8"/>
        <rFont val="Calibri"/>
        <family val="2"/>
        <charset val="238"/>
        <scheme val="minor"/>
      </rPr>
      <t>Kujawsko-Pomorskie Centrum Pulmonologii w Bydgoszczy</t>
    </r>
  </si>
  <si>
    <r>
      <t xml:space="preserve">Rozbudowa Wojewódzkiego Szpitala dla Nerwowo i Psychicznie Chorych w Świeciu o nową siedzibę Centrum Zdrowia Psychicznego - dofinansowanie wkładu własnego Szpitala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Wojewódzki Szpital Zdrowia Psychicznego im. dr. Józefa Bednarza w Świeciu</t>
    </r>
  </si>
  <si>
    <r>
      <t xml:space="preserve">Zakup karetki z napędem elektrycznym dla Wojewódzkiego Szpitala Zdrowia Psychicznego im. dr. Józefa Bednarza w Świeciu
</t>
    </r>
    <r>
      <rPr>
        <i/>
        <sz val="10"/>
        <color indexed="8"/>
        <rFont val="Calibri"/>
        <family val="2"/>
        <charset val="238"/>
        <scheme val="minor"/>
      </rPr>
      <t>Wojewódzki Szpital Zdrowia Psychicznego im. dr. Józefa Bednarza w Świeciu</t>
    </r>
  </si>
  <si>
    <r>
      <t xml:space="preserve">Budowa rezerwowego źródła zaopatrzenia w wodę dla Wojewódzkiego Szpitala Zdrowia Psychicznego im. dr. Józefa Bednarza w Świeciu
</t>
    </r>
    <r>
      <rPr>
        <i/>
        <sz val="10"/>
        <color indexed="8"/>
        <rFont val="Calibri"/>
        <family val="2"/>
        <charset val="238"/>
        <scheme val="minor"/>
      </rPr>
      <t>Wojewódzki Szpital Zdrowia Psychicznego im. dr. Józefa Bednarza w Świeciu</t>
    </r>
  </si>
  <si>
    <t>85149</t>
  </si>
  <si>
    <t>Województwo Promujące Zdrowie</t>
  </si>
  <si>
    <t>85153</t>
  </si>
  <si>
    <r>
      <t xml:space="preserve">Przeciwdziałanie narkomanii w województwie kujawsko-pomorskim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</si>
  <si>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>Aktywizacja środowisk wiejskich w zakresie rozwiązywania problemów alkoholowych i narkomanii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</si>
  <si>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Rozwiązywanie problemów alkoholowych w województwie kujawsko-pomorskim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</si>
  <si>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Rozwój funkcjonalności WOTUiW w Toruniu - Prace remontowe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</si>
  <si>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Dokumentacja techniczna OKTU - rozbudowa WOTUiW w Toruniu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</si>
  <si>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Rozbudowa WOTUiW w Toruniu - dokumentacja techniczna WPTUiW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</si>
  <si>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Ochrona i promocja zdrowia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</si>
  <si>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Projekt CARES (Interreg Europa)</t>
  </si>
  <si>
    <t>85205</t>
  </si>
  <si>
    <t>Wojewódzki program przeciwdziałania przemocy domowej dla województwa kujawsko-pomorskiego</t>
  </si>
  <si>
    <r>
      <t xml:space="preserve">Przeciwdziałanie przemocy domowej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</si>
  <si>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85231</t>
  </si>
  <si>
    <t>Pomoc obywatelom Ukrainy</t>
  </si>
  <si>
    <t>85311</t>
  </si>
  <si>
    <t xml:space="preserve">Dofinansowanie kosztów działalności Zakładów Aktywności Zawodowej </t>
  </si>
  <si>
    <r>
      <t xml:space="preserve">Budowanie niezależności i włączenia społecznego osób z niepełnosprawnościami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</si>
  <si>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85415</t>
  </si>
  <si>
    <t xml:space="preserve">Stypendia dla uczniów </t>
  </si>
  <si>
    <r>
      <t xml:space="preserve">Wspieranie działań z zakresu opieki adopcyjno-wychowawczej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</si>
  <si>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Wspieranie aktywizacji i integracji społecznej seniorów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</si>
  <si>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Wsparcie działań z zakresu opieki nad osobami przewlekle chorymi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</si>
  <si>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Wspieranie rodzin w wypełnianiu funkcji rodzicielskich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</si>
  <si>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Wspieranie zajęć rozwojowych dla dzieci i młodzieży zagrożonych wykluczeniem społecznym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</si>
  <si>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Wspieranie prac wychowawczych z dziećmi i młodzieżą realizowanych przez organizacje młodzieżowe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</si>
  <si>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r>
      <t xml:space="preserve">Bydgoski Festiwal Operowy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</si>
  <si>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Bydgoski Festiwal Muzyczny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</si>
  <si>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Festiwal Książki Obrazkowej dla dzieci "LiterObrazki"
</t>
    </r>
    <r>
      <rPr>
        <i/>
        <sz val="10"/>
        <color rgb="FF000000"/>
        <rFont val="Calibri"/>
        <family val="2"/>
        <charset val="238"/>
        <scheme val="minor"/>
      </rPr>
      <t>Wojewódzka i Miejska Biblioteka Publiczna w Bydgoszczy</t>
    </r>
  </si>
  <si>
    <r>
      <t xml:space="preserve">Rozbudowa Opery Nova w Bydgoszczy o IV krąg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</si>
  <si>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Modernizacja zabytkowego budynku Teatru im. Wilama Horzycy w Toruniu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</si>
  <si>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 xml:space="preserve">Modernizacja systemu rozgłoszeniowego Małej sceny Teatru im. Wilama Horzycy w Toruniu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</si>
  <si>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>Rozszerzenie funkcjonalności teatralno-koncertowej poprzez rozbudowę i doposażenie dawnego budynku kinoteatru Grunwald</t>
    </r>
    <r>
      <rPr>
        <b/>
        <i/>
        <sz val="10"/>
        <color indexed="8"/>
        <rFont val="Calibri"/>
        <family val="2"/>
        <charset val="238"/>
        <scheme val="minor"/>
      </rPr>
      <t xml:space="preserve"> (IW)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</si>
  <si>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Rozbudowa Filharmonii Pomorskiej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</si>
  <si>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Zakup wyposażenia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</si>
  <si>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"Muzeum Ziemiaństwa im. Rodziny Sczanieckich" w Nawrze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</si>
  <si>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t xml:space="preserve">Wzrost efektywności energetycznej zabytkowego budynku przy ul. Czerwona Droga 8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</si>
  <si>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t xml:space="preserve">Zadanie remontowe - Prace remontowe budynku Muzeum Borów Tucholskich przy ul. Podgórnej 3 w Tucholi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</si>
  <si>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t xml:space="preserve">Młyn Energii - dostosowanie obiektu Młyna Górnego w Grudziądzu do funkcji kulturalno-edukacyjnych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Edukacji i Innowacji w Toruniu</t>
    </r>
  </si>
  <si>
    <r>
      <t xml:space="preserve">Opracowanie koncepcji, programu prac konserwatorskich i pełnej dokumentacji projektowo-kosztorysowej dla Zespołu Pałacowo-Parkowego w Wieńcu gmina Brześć Kujawski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Kujawsko-Pomorskie Centrum Edukacji i Innowacji w Toruniu</t>
    </r>
  </si>
  <si>
    <r>
      <t xml:space="preserve">Opracowanie dokumentacji dla projektu inwestycyjnego "Energia Inowrocławia"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Kujawsko-Pomorskie Centrum Edukacji i Innowacji w Toruniu</t>
    </r>
  </si>
  <si>
    <r>
      <t xml:space="preserve">Opracowanie dokumentacji dla projektu inwestycyjnego "Energia Włocławka"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Kujawsko-Pomorskie Centrum Edukacji i Innowacji w Toruniu</t>
    </r>
  </si>
  <si>
    <r>
      <t xml:space="preserve">Opracowanie dokumentacji dla projektu inwestycyjnego "Forteczny Park Kulturowy"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Kujawsko-Pomorskie Centrum Edukacji i Innowacji w Toruniu</t>
    </r>
  </si>
  <si>
    <r>
      <t xml:space="preserve">Zakupy inwestycyjne
</t>
    </r>
    <r>
      <rPr>
        <i/>
        <sz val="10"/>
        <color rgb="FF000000"/>
        <rFont val="Calibri"/>
        <family val="2"/>
        <charset val="238"/>
        <scheme val="minor"/>
      </rPr>
      <t>Kujawsko-Pomorskie Centrum Edukacji i Innowacji w Toruniu</t>
    </r>
  </si>
  <si>
    <r>
      <t xml:space="preserve">Poprawa efektywności energetycznej budynku Ośrodka Chopinowskiego w Szafarni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</si>
  <si>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Opracowanie dokumentacji dla projektu inwestycyjnego "Budowa audytorium przy Ośrodku Chopinowskim w Szafarni"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</si>
  <si>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Uporządkowanie gospodarki wodno-ściekowej i energetycznej w zespole pałacowo-parkowym w Lubostroniu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Pałac Lubostroń w Lubostroniu</t>
    </r>
  </si>
  <si>
    <r>
      <t xml:space="preserve">Modernizacja dachu oraz kopuły Pałacu w Lubostroniu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Pałac Lubostroń w Lubostroniu</t>
    </r>
  </si>
  <si>
    <r>
      <t>Wykonanie modernizacji energetycznej zabytkowego budynku zwanego oficyną pałacową na terenie działki 13/2 w obrębie ewidencyjnym Lubostroń, gmina Łabiszyn</t>
    </r>
    <r>
      <rPr>
        <b/>
        <i/>
        <sz val="10"/>
        <color rgb="FF000000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rgb="FF000000"/>
        <rFont val="Calibri"/>
        <family val="2"/>
        <charset val="238"/>
        <scheme val="minor"/>
      </rPr>
      <t>Pałac Lubostroń w Lubostroniu</t>
    </r>
  </si>
  <si>
    <r>
      <t xml:space="preserve">Zakupy inwestycyjne
</t>
    </r>
    <r>
      <rPr>
        <i/>
        <sz val="10"/>
        <color rgb="FF000000"/>
        <rFont val="Calibri"/>
        <family val="2"/>
        <charset val="238"/>
        <scheme val="minor"/>
      </rPr>
      <t>Pałac Lubostroń w Lubostroniu</t>
    </r>
  </si>
  <si>
    <r>
      <t xml:space="preserve">Wybudowanie indywidualnego węzła cieplnego przy Rynku Nowomiejskim 17 w Toruniu
</t>
    </r>
    <r>
      <rPr>
        <i/>
        <sz val="10"/>
        <color indexed="8"/>
        <rFont val="Calibri"/>
        <family val="2"/>
        <charset val="238"/>
        <scheme val="minor"/>
      </rPr>
      <t>Galeria i Ośrodek Plastycznej Twórczości Dziecka w Toruniu</t>
    </r>
  </si>
  <si>
    <r>
      <t xml:space="preserve">Modernizacja pomieszczeń Galerii Sztuki Wozownia w Toruniu
</t>
    </r>
    <r>
      <rPr>
        <i/>
        <sz val="10"/>
        <color indexed="8"/>
        <rFont val="Calibri"/>
        <family val="2"/>
        <charset val="238"/>
        <scheme val="minor"/>
      </rPr>
      <t>Galeria Sztuki Wozownia w Toruniu</t>
    </r>
  </si>
  <si>
    <r>
      <t xml:space="preserve">CSW z klimatem - Rozwój i przebudowa przestrzeni CSW w celu poprawy stanu infrastruktury, komfortu i dostępności oraz rozszerzenia oferty kulturalnej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Centrum Sztuki Współczesnej "Znaki Czasu" w Toruniu</t>
    </r>
  </si>
  <si>
    <r>
      <t xml:space="preserve">Zakup wyposażenia
</t>
    </r>
    <r>
      <rPr>
        <i/>
        <sz val="10"/>
        <color rgb="FF000000"/>
        <rFont val="Calibri"/>
        <family val="2"/>
        <charset val="238"/>
        <scheme val="minor"/>
      </rPr>
      <t>Wojewódzka i Miejska Biblioteka Publiczna w Bydgoszczy</t>
    </r>
  </si>
  <si>
    <r>
      <t xml:space="preserve">Zadanie remontowe- Opracowanie dokumentacji projektowej remontu dwóch wejść do budynku filii Wojewódzkiej i Miejskiej Biblioteki Publicznej przy ul. Kornela Ujejskiego 58 w Bydgoszczy
</t>
    </r>
    <r>
      <rPr>
        <i/>
        <sz val="10"/>
        <color rgb="FF000000"/>
        <rFont val="Calibri"/>
        <family val="2"/>
        <charset val="238"/>
        <scheme val="minor"/>
      </rPr>
      <t>Wojewódzka i Miejska Biblioteka Publiczna w Bydgoszczy</t>
    </r>
  </si>
  <si>
    <r>
      <t xml:space="preserve">Wykonanie dokumentacji projektowej nowej siedziby Wojewódzkiej i Miejskiej Biblioteki Publicznej w Bydgoszczy
</t>
    </r>
    <r>
      <rPr>
        <i/>
        <sz val="10"/>
        <color rgb="FF000000"/>
        <rFont val="Calibri"/>
        <family val="2"/>
        <charset val="238"/>
        <scheme val="minor"/>
      </rPr>
      <t>Wojewódzka i Miejska Biblioteka Publiczna w Bydgoszczy</t>
    </r>
  </si>
  <si>
    <r>
      <t xml:space="preserve">Rozbudowa i dostosowanie budynku Wojewódzkiej Biblioteki Publicznej - Książnicy Kopernikańskiej w Toruniu do nowych funkcji użytkowych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</si>
  <si>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Montaż windy w budynku Ośrodka Czytelnictwa Chorych i Niepełnosprawnych przy ul. Szczytnej w Toruniu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</si>
  <si>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Zadanie remontowe- Naprawa pokrycia dachu i instalacji odgromowej budynku Ośrodka Czytelnictwa Chorych i Niepełnosprawnych przy ul. Szczytnej w Toruniu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</si>
  <si>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Prace remontowe nawierzchni podwórza budynku Ośrodka Czytelnictwa Chorych i Niepełnosprawnych przy ul. Szczytnej 13 w Toruniu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</si>
  <si>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Dofinansowanie działalności bieżącej Muzeum Ziemi Pałuckiej w Żninie - </t>
    </r>
    <r>
      <rPr>
        <i/>
        <sz val="10"/>
        <color rgb="FF000000"/>
        <rFont val="Calibri"/>
        <family val="2"/>
        <charset val="238"/>
        <scheme val="minor"/>
      </rPr>
      <t>wsparcie finansowe</t>
    </r>
  </si>
  <si>
    <r>
      <t xml:space="preserve">Rozbudowa Muzeum Archeologicznego w Biskupinie - I etap dokumentacja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Archeologiczne w Biskupinie</t>
    </r>
  </si>
  <si>
    <r>
      <t xml:space="preserve">Rozbudowa Muzeum Archeologicznego w Biskupinie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Archeologiczne w Biskupinie</t>
    </r>
  </si>
  <si>
    <r>
      <rPr>
        <sz val="10"/>
        <color rgb="FF000000"/>
        <rFont val="Calibri"/>
        <family val="2"/>
        <charset val="238"/>
        <scheme val="minor"/>
      </rPr>
      <t>Rozbudowa Olenderskiego Parku Etnograficznego w Wielkiej Nieszawce - I etap</t>
    </r>
    <r>
      <rPr>
        <b/>
        <sz val="10"/>
        <color indexed="8"/>
        <rFont val="Calibri"/>
        <family val="2"/>
        <charset val="238"/>
        <scheme val="minor"/>
      </rPr>
      <t xml:space="preserve"> </t>
    </r>
    <r>
      <rPr>
        <b/>
        <i/>
        <sz val="10"/>
        <color rgb="FF000000"/>
        <rFont val="Calibri"/>
        <family val="2"/>
        <charset val="238"/>
        <scheme val="minor"/>
      </rPr>
      <t>(IW)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</si>
  <si>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>Zadanie remontowe - Remonty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</si>
  <si>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>Modernizacja instalacji systemu sygnalizacji pożaru w Muzeum Etnograficznym w Toruniu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</si>
  <si>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t>92120</t>
  </si>
  <si>
    <t>Ochrona i zachowanie materialnego dziedzictwa kulturowego regionu</t>
  </si>
  <si>
    <r>
      <t xml:space="preserve">Zadania w zakresie kultury, sztuki, ochrony dóbr kultury i dziedzictwa narodowego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</si>
  <si>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Upowszechnianie kultury</t>
  </si>
  <si>
    <r>
      <t>"Park kulturowy Wietrzychowice" w Wietrzychowicach i Gaju - wsparcie działań gminy Izbica Kujawska -</t>
    </r>
    <r>
      <rPr>
        <i/>
        <sz val="10"/>
        <color rgb="FF000000"/>
        <rFont val="Calibri"/>
        <family val="2"/>
        <charset val="238"/>
        <scheme val="minor"/>
      </rPr>
      <t xml:space="preserve"> pomoc finansowa</t>
    </r>
  </si>
  <si>
    <r>
      <t xml:space="preserve">Organizacja Międzynarodowego Festiwalu Teatralnego "KONTAKT"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</si>
  <si>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 xml:space="preserve">Ogólnopolski Przegląd Dyplomów i Egzaminów Muzycznych Wyższych Szkół Artystycznych "PRZYGRYWKA"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</si>
  <si>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Międzynarodowy Konkurs Pianistyczny im. Fryderyka Chopina dla Dzieci i Młodzieży w Szafarni 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</si>
  <si>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Program Rozwoju Bazy Sportowej Województwa Kujawsko-Pomorskiego - </t>
    </r>
    <r>
      <rPr>
        <i/>
        <sz val="10"/>
        <color rgb="FF000000"/>
        <rFont val="Calibri"/>
        <family val="2"/>
        <charset val="238"/>
        <scheme val="minor"/>
      </rPr>
      <t>pomoc finansowa</t>
    </r>
  </si>
  <si>
    <r>
      <t xml:space="preserve">Zadania w zakresie upowszechniania kultury fizycznej i sportu </t>
    </r>
    <r>
      <rPr>
        <b/>
        <i/>
        <sz val="10"/>
        <color indexed="8"/>
        <rFont val="Calibri"/>
        <family val="2"/>
        <charset val="238"/>
        <scheme val="minor"/>
      </rPr>
      <t>(GRANTY)</t>
    </r>
  </si>
  <si>
    <t>Szkolenie dzieci i młodzieży w klubach sportowych</t>
  </si>
  <si>
    <t>Stypendia sportowe</t>
  </si>
  <si>
    <t>Kujawy Pomorze Team</t>
  </si>
  <si>
    <r>
      <t xml:space="preserve">Budowa hali lekkoatletycznej i strzelectwa sportowego na terenie Kompleksu Sportowego Zawisza w Bydgoszczy - </t>
    </r>
    <r>
      <rPr>
        <i/>
        <sz val="10"/>
        <color rgb="FF000000"/>
        <rFont val="Calibri"/>
        <family val="2"/>
        <charset val="238"/>
        <scheme val="minor"/>
      </rPr>
      <t>pomoc finansowa</t>
    </r>
  </si>
  <si>
    <r>
      <t xml:space="preserve">Mała architektura i budowa infrastruktury sportowej przy obiektach edukacyjnych - </t>
    </r>
    <r>
      <rPr>
        <i/>
        <sz val="10"/>
        <color rgb="FF000000"/>
        <rFont val="Calibri"/>
        <family val="2"/>
        <charset val="238"/>
        <scheme val="minor"/>
      </rPr>
      <t>wsparcie finansowe</t>
    </r>
  </si>
  <si>
    <t>Objaśnienia:</t>
  </si>
  <si>
    <t>IW - Inwestycje wieloletnie</t>
  </si>
  <si>
    <t>Załącznik nr 12 do Uchwały budżetowej</t>
  </si>
  <si>
    <t xml:space="preserve">Uchwała Nr     /   /25 Sejmiku </t>
  </si>
  <si>
    <t xml:space="preserve">Województwa z dnia    .12.2025 r.                              </t>
  </si>
  <si>
    <t>Dochody i wydatki na zadania wykonywane</t>
  </si>
  <si>
    <t>na mocy porozumień z organami administracji rządowej</t>
  </si>
  <si>
    <t xml:space="preserve">Dochody </t>
  </si>
  <si>
    <t>Wydatki ogółem</t>
  </si>
  <si>
    <t>Organ administracji rządowej</t>
  </si>
  <si>
    <t xml:space="preserve"> Rodzaj zadania</t>
  </si>
  <si>
    <t>Wojewoda Kujawsko-Pomorski</t>
  </si>
  <si>
    <t xml:space="preserve">Pomoc Techniczna Planu Strategicznego dla WPR na lata 2023-2027 - Schemat I - Wsparcie wdrażania Planu strategicznego WPR oraz utworzenie i funkcjonowanie KSOW+ (cz.1)
</t>
  </si>
  <si>
    <t xml:space="preserve">Pomoc Techniczna Planu Strategicznego dla WPR na lata 2023-2027 - Schemat I - Wsparcie wdrażania Planu strategicznego WPR oraz utworzenie i funkcjonowanie KSOW+ (cz.2)
</t>
  </si>
  <si>
    <t xml:space="preserve">Pomoc Techniczna Planu Strategicznego dla WPR na lata 2023-2027 - Schemat II - Wsparcie operacji realizowanych w ramach KSOW+ (cz.1)
</t>
  </si>
  <si>
    <t xml:space="preserve">Pomoc Techniczna Planu Strategicznego dla WPR na lata 2023-2027 - Schemat II - Wsparcie operacji realizowanych w ramach KSOW+ (cz.2)
</t>
  </si>
  <si>
    <t>Minister Funduszy i Polityki Regionalnej</t>
  </si>
  <si>
    <t xml:space="preserve">Punkty Informacyjne Funduszy Europejskich Województwa Kujawsko-Pomorskiego </t>
  </si>
  <si>
    <t>Wspieranie doradztwa metodycznego</t>
  </si>
  <si>
    <t xml:space="preserve">                                                                                          </t>
  </si>
  <si>
    <t>Załącznik nr 13 do Uchwały budżetowej</t>
  </si>
  <si>
    <t xml:space="preserve">                                                                                            </t>
  </si>
  <si>
    <t xml:space="preserve">Uchwała Nr    /    /25 Sejmiku </t>
  </si>
  <si>
    <t xml:space="preserve">                                                                         </t>
  </si>
  <si>
    <t xml:space="preserve">Województwa z dnia   .12.2025 r.    </t>
  </si>
  <si>
    <t>Dochody i wydatki na zadania realizowane w drodze</t>
  </si>
  <si>
    <t>umów i porozumień między jednostkami samorządu terytorialnego</t>
  </si>
  <si>
    <t>Dochody od JST</t>
  </si>
  <si>
    <t>Jednostka Samorządu Terytorialnego</t>
  </si>
  <si>
    <t>Województwo Mazowieckie</t>
  </si>
  <si>
    <t>Powiat Toruński
Miasto Toruń
Gmina Lubicz
Gmina Obrowo
Gmina Czernikowo</t>
  </si>
  <si>
    <t>Powiat Golubsko-Dobrzyński
Gmina Miasto Golub-Dobrzyń</t>
  </si>
  <si>
    <t>Powiat Rypiński
Gmina Miasto Rypin
Gmina Rypin</t>
  </si>
  <si>
    <t>Budowa obwodnicy miasta Rypina, w tym opracowanie Studium Techniczno-Ekonomiczno-Środowiskowego wraz z
uzyskaniem decyzji o środowiskowych uwarunkowaniach zgody na realizację przedsięwzięcia</t>
  </si>
  <si>
    <t>Powiat Toruński
Miasto Chełmża
Gmina Chełmża</t>
  </si>
  <si>
    <t>Powiat Toruński
Gmina Łysomice</t>
  </si>
  <si>
    <t>Powiat Grudziądzki
Gmina Radzyń Chełmiński</t>
  </si>
  <si>
    <t>Powiat Sępoleński
Gmina Sępólno Krajeńskie</t>
  </si>
  <si>
    <t>Powiat Chełmiński
Gmina Lisewo</t>
  </si>
  <si>
    <t>Gmina Osielsko</t>
  </si>
  <si>
    <t>Gminy
Powiaty</t>
  </si>
  <si>
    <r>
      <t xml:space="preserve">Dokształcanie uczniów
</t>
    </r>
    <r>
      <rPr>
        <i/>
        <sz val="10"/>
        <rFont val="Calibri"/>
        <family val="2"/>
        <charset val="238"/>
        <scheme val="minor"/>
      </rPr>
      <t>Kujawsko-Pomorskie Centrum Kształcenia Zawodowego w Bydgoszczy</t>
    </r>
  </si>
  <si>
    <t>92105
92195</t>
  </si>
  <si>
    <t>Miasto Bydgoszcz</t>
  </si>
  <si>
    <t>Bydgoski Festiwal Operowy</t>
  </si>
  <si>
    <t>Bydgoski Festiwal Muzyczny</t>
  </si>
  <si>
    <t>92105
92116</t>
  </si>
  <si>
    <t>Festiwal Książki Obrazkowej dla dzieci "LiterObrazki"</t>
  </si>
  <si>
    <t>Gmina Radomin</t>
  </si>
  <si>
    <t>Dofinansowanie działalności statutowej Ośrodka Chopinowskiego w Szafarni</t>
  </si>
  <si>
    <t>Dofinansowanie działalności statutowej Wojewódzkiej i Miejskiej Biblioteki Publicznej w Bydgoszczy</t>
  </si>
  <si>
    <t>Miasto Toruń</t>
  </si>
  <si>
    <t>Dofinansowanie działalności statutowej Wojewódzkiej Biblioteki Publicznej - Książnicy Kopernikańskiej w Toruniu</t>
  </si>
  <si>
    <t xml:space="preserve">                                     Załącznik nr 11 do Uchwały budżetowej</t>
  </si>
  <si>
    <t xml:space="preserve">                                     Uchwała Nr      /     /25 Sejmiku </t>
  </si>
  <si>
    <t xml:space="preserve">                                     Województwa z dnia     .12.2025 r.       </t>
  </si>
  <si>
    <t>uchwała Nr    /   /25 Sejmiku Województwa</t>
  </si>
  <si>
    <t>Dochody gromadzone na wydzielonych rachunkach oraz wydatki nimi finansowane</t>
  </si>
  <si>
    <t>Jednostka</t>
  </si>
  <si>
    <t>Stan środków pieniężnych na początek okresu</t>
  </si>
  <si>
    <t>Stan środków pieniężnych na koniec okresu</t>
  </si>
  <si>
    <t>1.</t>
  </si>
  <si>
    <t>2.</t>
  </si>
  <si>
    <t>3.</t>
  </si>
  <si>
    <t>4.</t>
  </si>
  <si>
    <t>5.</t>
  </si>
  <si>
    <t>6.</t>
  </si>
  <si>
    <t>7.</t>
  </si>
  <si>
    <t xml:space="preserve">Biblioteka Pedagogiczna im. gen. bryg. prof. Elżbiety Zawackiej 
w Toruniu </t>
  </si>
  <si>
    <t>Kujawsko-Pomorskie Centrum Edukacji Nauczycieli w Toruniu</t>
  </si>
  <si>
    <t>Kujawsko-Pomorskie Centrum Kształcenia Zawodowego w Bydgoszczy</t>
  </si>
  <si>
    <t>Kujawsko-Pomorski Specjalny Ośrodek Szkolno-Wychowawczy 
im. Janusza Korczaka w Toruniu</t>
  </si>
  <si>
    <t>Kujawsko-Pomorski Specjalny Ośrodek Szkolno-Wychowawczy 
nr 1 dla Dzieci i Młodzieży Słabo Widzącej i Niewidomej im. Louisa Braille'a w Bydgoszczy</t>
  </si>
  <si>
    <t>8.</t>
  </si>
  <si>
    <t>Kujawsko-Pomorski Specjalny Ośrodek Szkolno-Wychowawczy 
nr 2 dla Dzieci Młodzieży Słabo Słyszącej i Niesłyszącej im. gen. Stanisława Maczka w Bydgoszczy</t>
  </si>
  <si>
    <t>9.</t>
  </si>
  <si>
    <t>Medyczno-Społeczne Centrum Kształcenia Zawodowego 
i Ustawicznego w Inowrocławiu</t>
  </si>
  <si>
    <t>10.</t>
  </si>
  <si>
    <t>Medyczno-Społeczne Centrum Kształcenia Zawodowego 
i Ustawicznego w Toruniu</t>
  </si>
  <si>
    <t>11.</t>
  </si>
  <si>
    <t>Pedagogiczna Biblioteka Wojewódzka im. Mariana Rejewskiego 
w Bydgoszczy</t>
  </si>
  <si>
    <t>12.</t>
  </si>
  <si>
    <t>Zespół Szkół Nr 33 Specjalnych dla Dzieci i Młodzieży Przewlekle Chorej w Bydgoszczy</t>
  </si>
  <si>
    <t>Załącznik nr 14 do Uchwały budżetowej</t>
  </si>
  <si>
    <t xml:space="preserve">z dnia   .12.2025 r.           </t>
  </si>
  <si>
    <t>Załącznik nr 6 do Uchwały budżetowej</t>
  </si>
  <si>
    <t>Załącznik nr 7 do Uchwały budżetowej</t>
  </si>
  <si>
    <t>6300</t>
  </si>
  <si>
    <t>Budowa budynku gospodarczego z wiatą na terenie KDPE w Kłóbce wraz z infrastrukturą towarzyszącą</t>
  </si>
  <si>
    <r>
      <t xml:space="preserve">Budowa budynku gospodarczego z wiatą na terenie KDPE w Kłóbce wraz z infrastrukturą towarzyszącą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</si>
</sst>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79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2"/>
      <color indexed="8"/>
      <name val="Calibri"/>
      <family val="2"/>
      <charset val="238"/>
      <scheme val="minor"/>
    </font>
    <font>
      <i/>
      <sz val="10"/>
      <name val="Calibri"/>
      <family val="2"/>
      <charset val="238"/>
    </font>
    <font>
      <b/>
      <sz val="11"/>
      <color theme="1"/>
      <name val="Czcionka tekstu podstawowego"/>
      <family val="2"/>
      <charset val="238"/>
    </font>
    <font>
      <sz val="10"/>
      <color indexed="8"/>
      <name val="Times New Roman"/>
      <family val="1"/>
      <charset val="238"/>
    </font>
    <font>
      <b/>
      <sz val="14"/>
      <name val="Times New Roman CE"/>
      <family val="1"/>
      <charset val="238"/>
    </font>
    <font>
      <sz val="10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 CE"/>
      <family val="1"/>
      <charset val="238"/>
    </font>
    <font>
      <b/>
      <i/>
      <sz val="10"/>
      <color indexed="8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1"/>
      <name val="Times New Roman CE"/>
      <family val="1"/>
      <charset val="238"/>
    </font>
    <font>
      <b/>
      <i/>
      <sz val="11"/>
      <name val="Calibri"/>
      <family val="2"/>
      <charset val="238"/>
      <scheme val="minor"/>
    </font>
    <font>
      <b/>
      <i/>
      <sz val="11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charset val="238"/>
    </font>
    <font>
      <b/>
      <sz val="11"/>
      <name val="Times New Roman CE"/>
      <charset val="238"/>
    </font>
    <font>
      <i/>
      <sz val="11"/>
      <name val="Times New Roman CE"/>
      <charset val="238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u/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i/>
      <sz val="11"/>
      <color indexed="8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9">
    <xf numFmtId="0" fontId="0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9" fillId="0" borderId="0"/>
    <xf numFmtId="0" fontId="16" fillId="0" borderId="0"/>
    <xf numFmtId="0" fontId="15" fillId="0" borderId="0"/>
    <xf numFmtId="0" fontId="15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6" fillId="0" borderId="0"/>
    <xf numFmtId="0" fontId="18" fillId="0" borderId="0"/>
    <xf numFmtId="9" fontId="15" fillId="0" borderId="0" applyFont="0" applyFill="0" applyBorder="0" applyAlignment="0" applyProtection="0"/>
    <xf numFmtId="0" fontId="17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3" fillId="0" borderId="0"/>
    <xf numFmtId="0" fontId="2" fillId="0" borderId="0"/>
    <xf numFmtId="0" fontId="1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66" fillId="0" borderId="0"/>
    <xf numFmtId="0" fontId="16" fillId="0" borderId="0"/>
  </cellStyleXfs>
  <cellXfs count="949">
    <xf numFmtId="0" fontId="0" fillId="0" borderId="0" xfId="0"/>
    <xf numFmtId="0" fontId="13" fillId="0" borderId="0" xfId="20" applyFont="1" applyAlignment="1">
      <alignment horizontal="center" vertical="top"/>
    </xf>
    <xf numFmtId="0" fontId="13" fillId="0" borderId="0" xfId="20" applyFont="1" applyAlignment="1">
      <alignment vertical="top"/>
    </xf>
    <xf numFmtId="0" fontId="21" fillId="0" borderId="0" xfId="17" applyFont="1"/>
    <xf numFmtId="0" fontId="21" fillId="0" borderId="0" xfId="15" applyFont="1" applyAlignment="1">
      <alignment horizontal="center"/>
    </xf>
    <xf numFmtId="49" fontId="24" fillId="0" borderId="0" xfId="16" applyNumberFormat="1" applyFont="1" applyAlignment="1">
      <alignment horizontal="center" vertical="center"/>
    </xf>
    <xf numFmtId="49" fontId="21" fillId="0" borderId="0" xfId="16" applyNumberFormat="1" applyFont="1" applyAlignment="1">
      <alignment horizontal="center" vertical="center" wrapText="1"/>
    </xf>
    <xf numFmtId="0" fontId="24" fillId="0" borderId="0" xfId="16" applyFont="1" applyAlignment="1">
      <alignment vertical="center"/>
    </xf>
    <xf numFmtId="0" fontId="21" fillId="0" borderId="0" xfId="16" applyFont="1" applyAlignment="1">
      <alignment vertical="center"/>
    </xf>
    <xf numFmtId="0" fontId="21" fillId="0" borderId="0" xfId="16" applyFont="1" applyAlignment="1">
      <alignment horizontal="center" vertical="center"/>
    </xf>
    <xf numFmtId="2" fontId="21" fillId="0" borderId="0" xfId="16" applyNumberFormat="1" applyFont="1" applyAlignment="1">
      <alignment horizontal="center" vertical="center"/>
    </xf>
    <xf numFmtId="2" fontId="24" fillId="0" borderId="0" xfId="16" applyNumberFormat="1" applyFont="1" applyAlignment="1">
      <alignment horizontal="center" vertical="center" wrapText="1"/>
    </xf>
    <xf numFmtId="49" fontId="25" fillId="0" borderId="2" xfId="16" applyNumberFormat="1" applyFont="1" applyBorder="1" applyAlignment="1">
      <alignment horizontal="center" vertical="center" wrapText="1"/>
    </xf>
    <xf numFmtId="49" fontId="26" fillId="0" borderId="5" xfId="16" applyNumberFormat="1" applyFont="1" applyBorder="1" applyAlignment="1">
      <alignment horizontal="center" vertical="center" wrapText="1"/>
    </xf>
    <xf numFmtId="49" fontId="25" fillId="0" borderId="5" xfId="16" applyNumberFormat="1" applyFont="1" applyBorder="1" applyAlignment="1">
      <alignment horizontal="center" vertical="center" wrapText="1"/>
    </xf>
    <xf numFmtId="49" fontId="25" fillId="0" borderId="6" xfId="16" applyNumberFormat="1" applyFont="1" applyBorder="1" applyAlignment="1">
      <alignment horizontal="center" vertical="center" wrapText="1"/>
    </xf>
    <xf numFmtId="49" fontId="25" fillId="0" borderId="0" xfId="16" applyNumberFormat="1" applyFont="1" applyAlignment="1">
      <alignment horizontal="center" vertical="center" wrapText="1"/>
    </xf>
    <xf numFmtId="49" fontId="25" fillId="0" borderId="8" xfId="16" applyNumberFormat="1" applyFont="1" applyBorder="1" applyAlignment="1">
      <alignment horizontal="center" vertical="center" wrapText="1"/>
    </xf>
    <xf numFmtId="49" fontId="27" fillId="0" borderId="9" xfId="16" applyNumberFormat="1" applyFont="1" applyBorder="1" applyAlignment="1">
      <alignment horizontal="center" vertical="center" wrapText="1"/>
    </xf>
    <xf numFmtId="49" fontId="28" fillId="0" borderId="9" xfId="16" applyNumberFormat="1" applyFont="1" applyBorder="1" applyAlignment="1">
      <alignment horizontal="center" vertical="center" wrapText="1"/>
    </xf>
    <xf numFmtId="49" fontId="25" fillId="0" borderId="9" xfId="16" applyNumberFormat="1" applyFont="1" applyBorder="1" applyAlignment="1">
      <alignment horizontal="center" vertical="center" wrapText="1"/>
    </xf>
    <xf numFmtId="49" fontId="25" fillId="0" borderId="4" xfId="16" applyNumberFormat="1" applyFont="1" applyBorder="1" applyAlignment="1">
      <alignment horizontal="center" vertical="center" wrapText="1"/>
    </xf>
    <xf numFmtId="49" fontId="21" fillId="0" borderId="11" xfId="16" applyNumberFormat="1" applyFont="1" applyBorder="1" applyAlignment="1">
      <alignment horizontal="center" vertical="center" wrapText="1"/>
    </xf>
    <xf numFmtId="3" fontId="21" fillId="0" borderId="11" xfId="16" applyNumberFormat="1" applyFont="1" applyBorder="1" applyAlignment="1">
      <alignment horizontal="left" vertical="center" wrapText="1"/>
    </xf>
    <xf numFmtId="3" fontId="21" fillId="0" borderId="0" xfId="16" applyNumberFormat="1" applyFont="1" applyAlignment="1">
      <alignment vertical="center" wrapText="1"/>
    </xf>
    <xf numFmtId="49" fontId="21" fillId="0" borderId="5" xfId="16" applyNumberFormat="1" applyFont="1" applyBorder="1" applyAlignment="1">
      <alignment horizontal="center" vertical="center"/>
    </xf>
    <xf numFmtId="49" fontId="21" fillId="0" borderId="5" xfId="16" applyNumberFormat="1" applyFont="1" applyBorder="1" applyAlignment="1">
      <alignment horizontal="left" vertical="center" wrapText="1"/>
    </xf>
    <xf numFmtId="49" fontId="21" fillId="0" borderId="2" xfId="16" applyNumberFormat="1" applyFont="1" applyBorder="1" applyAlignment="1">
      <alignment horizontal="center" vertical="center"/>
    </xf>
    <xf numFmtId="49" fontId="21" fillId="0" borderId="2" xfId="16" applyNumberFormat="1" applyFont="1" applyBorder="1" applyAlignment="1">
      <alignment horizontal="left" vertical="center" wrapText="1"/>
    </xf>
    <xf numFmtId="0" fontId="33" fillId="0" borderId="0" xfId="0" applyFont="1" applyAlignment="1">
      <alignment horizontal="center" vertical="center" wrapText="1"/>
    </xf>
    <xf numFmtId="49" fontId="34" fillId="0" borderId="2" xfId="0" applyNumberFormat="1" applyFont="1" applyBorder="1" applyAlignment="1">
      <alignment horizontal="center" vertical="top" wrapText="1"/>
    </xf>
    <xf numFmtId="0" fontId="34" fillId="0" borderId="2" xfId="0" applyFont="1" applyBorder="1" applyAlignment="1">
      <alignment horizontal="center" vertical="center" wrapText="1"/>
    </xf>
    <xf numFmtId="3" fontId="34" fillId="0" borderId="2" xfId="0" applyNumberFormat="1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3" fillId="0" borderId="2" xfId="0" applyFont="1" applyBorder="1" applyAlignment="1">
      <alignment horizontal="left" vertical="top" wrapText="1"/>
    </xf>
    <xf numFmtId="0" fontId="33" fillId="0" borderId="2" xfId="0" applyFont="1" applyBorder="1" applyAlignment="1">
      <alignment vertical="top" wrapText="1"/>
    </xf>
    <xf numFmtId="0" fontId="32" fillId="0" borderId="0" xfId="0" applyFont="1" applyAlignment="1">
      <alignment vertical="top" wrapText="1"/>
    </xf>
    <xf numFmtId="0" fontId="35" fillId="0" borderId="2" xfId="0" applyFont="1" applyBorder="1" applyAlignment="1">
      <alignment vertical="top" wrapText="1"/>
    </xf>
    <xf numFmtId="0" fontId="35" fillId="0" borderId="2" xfId="12" applyFont="1" applyBorder="1" applyAlignment="1">
      <alignment vertical="top" wrapText="1"/>
    </xf>
    <xf numFmtId="0" fontId="35" fillId="0" borderId="2" xfId="26" applyFont="1" applyBorder="1" applyAlignment="1">
      <alignment vertical="top" wrapText="1"/>
    </xf>
    <xf numFmtId="0" fontId="35" fillId="0" borderId="6" xfId="0" applyFont="1" applyBorder="1" applyAlignment="1">
      <alignment vertical="top" wrapText="1"/>
    </xf>
    <xf numFmtId="49" fontId="32" fillId="0" borderId="0" xfId="0" applyNumberFormat="1" applyFont="1" applyAlignment="1">
      <alignment horizontal="center" vertical="top" wrapText="1"/>
    </xf>
    <xf numFmtId="2" fontId="21" fillId="0" borderId="2" xfId="16" applyNumberFormat="1" applyFont="1" applyBorder="1" applyAlignment="1">
      <alignment horizontal="center" vertical="top" wrapText="1"/>
    </xf>
    <xf numFmtId="2" fontId="21" fillId="0" borderId="6" xfId="16" applyNumberFormat="1" applyFont="1" applyBorder="1" applyAlignment="1">
      <alignment horizontal="center" vertical="top" wrapText="1"/>
    </xf>
    <xf numFmtId="0" fontId="22" fillId="0" borderId="0" xfId="20" applyFont="1" applyAlignment="1">
      <alignment vertical="top"/>
    </xf>
    <xf numFmtId="3" fontId="33" fillId="0" borderId="2" xfId="0" applyNumberFormat="1" applyFont="1" applyBorder="1" applyAlignment="1">
      <alignment horizontal="center" vertical="top" wrapText="1"/>
    </xf>
    <xf numFmtId="49" fontId="33" fillId="0" borderId="2" xfId="0" applyNumberFormat="1" applyFont="1" applyBorder="1" applyAlignment="1">
      <alignment horizontal="center" vertical="top" wrapText="1"/>
    </xf>
    <xf numFmtId="0" fontId="33" fillId="0" borderId="2" xfId="0" applyFont="1" applyBorder="1" applyAlignment="1">
      <alignment horizontal="center" vertical="top" wrapText="1"/>
    </xf>
    <xf numFmtId="4" fontId="24" fillId="0" borderId="12" xfId="16" applyNumberFormat="1" applyFont="1" applyBorder="1" applyAlignment="1">
      <alignment vertical="center" wrapText="1"/>
    </xf>
    <xf numFmtId="4" fontId="24" fillId="0" borderId="3" xfId="16" applyNumberFormat="1" applyFont="1" applyBorder="1" applyAlignment="1">
      <alignment horizontal="right" vertical="center" wrapText="1"/>
    </xf>
    <xf numFmtId="4" fontId="21" fillId="0" borderId="1" xfId="16" applyNumberFormat="1" applyFont="1" applyBorder="1" applyAlignment="1">
      <alignment horizontal="right" vertical="center" wrapText="1"/>
    </xf>
    <xf numFmtId="4" fontId="21" fillId="0" borderId="11" xfId="16" applyNumberFormat="1" applyFont="1" applyBorder="1" applyAlignment="1">
      <alignment horizontal="right" vertical="center" wrapText="1"/>
    </xf>
    <xf numFmtId="4" fontId="21" fillId="0" borderId="12" xfId="16" applyNumberFormat="1" applyFont="1" applyBorder="1" applyAlignment="1">
      <alignment horizontal="right" vertical="center" wrapText="1"/>
    </xf>
    <xf numFmtId="4" fontId="21" fillId="0" borderId="13" xfId="16" applyNumberFormat="1" applyFont="1" applyBorder="1" applyAlignment="1">
      <alignment horizontal="right" vertical="center" wrapText="1"/>
    </xf>
    <xf numFmtId="4" fontId="24" fillId="0" borderId="2" xfId="16" applyNumberFormat="1" applyFont="1" applyBorder="1" applyAlignment="1">
      <alignment horizontal="right" vertical="center" wrapText="1"/>
    </xf>
    <xf numFmtId="4" fontId="21" fillId="0" borderId="2" xfId="16" applyNumberFormat="1" applyFont="1" applyBorder="1" applyAlignment="1">
      <alignment vertical="center"/>
    </xf>
    <xf numFmtId="4" fontId="21" fillId="0" borderId="10" xfId="16" applyNumberFormat="1" applyFont="1" applyBorder="1" applyAlignment="1">
      <alignment vertical="center"/>
    </xf>
    <xf numFmtId="4" fontId="21" fillId="0" borderId="6" xfId="16" applyNumberFormat="1" applyFont="1" applyBorder="1" applyAlignment="1">
      <alignment vertical="center"/>
    </xf>
    <xf numFmtId="4" fontId="21" fillId="0" borderId="5" xfId="16" applyNumberFormat="1" applyFont="1" applyBorder="1" applyAlignment="1">
      <alignment vertical="center"/>
    </xf>
    <xf numFmtId="4" fontId="24" fillId="0" borderId="0" xfId="16" applyNumberFormat="1" applyFont="1" applyAlignment="1">
      <alignment vertical="center" wrapText="1"/>
    </xf>
    <xf numFmtId="4" fontId="24" fillId="0" borderId="10" xfId="16" applyNumberFormat="1" applyFont="1" applyBorder="1" applyAlignment="1">
      <alignment vertical="center" wrapText="1"/>
    </xf>
    <xf numFmtId="4" fontId="21" fillId="0" borderId="2" xfId="16" applyNumberFormat="1" applyFont="1" applyBorder="1" applyAlignment="1">
      <alignment horizontal="right" vertical="center" wrapText="1"/>
    </xf>
    <xf numFmtId="4" fontId="24" fillId="0" borderId="0" xfId="16" applyNumberFormat="1" applyFont="1" applyAlignment="1">
      <alignment vertical="center"/>
    </xf>
    <xf numFmtId="4" fontId="33" fillId="0" borderId="2" xfId="0" applyNumberFormat="1" applyFont="1" applyBorder="1" applyAlignment="1">
      <alignment horizontal="right" vertical="top" wrapText="1"/>
    </xf>
    <xf numFmtId="0" fontId="32" fillId="0" borderId="0" xfId="0" applyFont="1" applyAlignment="1">
      <alignment wrapText="1"/>
    </xf>
    <xf numFmtId="3" fontId="32" fillId="0" borderId="0" xfId="0" applyNumberFormat="1" applyFont="1" applyAlignment="1">
      <alignment horizontal="left" vertical="top" wrapText="1"/>
    </xf>
    <xf numFmtId="4" fontId="32" fillId="0" borderId="0" xfId="0" applyNumberFormat="1" applyFont="1" applyAlignment="1">
      <alignment vertical="top" wrapText="1"/>
    </xf>
    <xf numFmtId="3" fontId="32" fillId="0" borderId="0" xfId="0" applyNumberFormat="1" applyFont="1" applyAlignment="1">
      <alignment vertical="top" wrapText="1"/>
    </xf>
    <xf numFmtId="4" fontId="34" fillId="0" borderId="0" xfId="0" applyNumberFormat="1" applyFont="1" applyAlignment="1">
      <alignment horizontal="center" vertical="center" wrapText="1"/>
    </xf>
    <xf numFmtId="4" fontId="32" fillId="0" borderId="0" xfId="0" applyNumberFormat="1" applyFont="1" applyAlignment="1">
      <alignment wrapText="1"/>
    </xf>
    <xf numFmtId="4" fontId="33" fillId="0" borderId="0" xfId="0" applyNumberFormat="1" applyFont="1" applyAlignment="1">
      <alignment horizontal="center" vertical="center" wrapText="1"/>
    </xf>
    <xf numFmtId="0" fontId="35" fillId="0" borderId="2" xfId="29" applyFont="1" applyBorder="1" applyAlignment="1">
      <alignment vertical="top" wrapText="1"/>
    </xf>
    <xf numFmtId="4" fontId="20" fillId="0" borderId="0" xfId="20" applyNumberFormat="1" applyFont="1" applyAlignment="1">
      <alignment vertical="top"/>
    </xf>
    <xf numFmtId="0" fontId="4" fillId="0" borderId="0" xfId="20" applyFont="1" applyAlignment="1">
      <alignment vertical="top"/>
    </xf>
    <xf numFmtId="0" fontId="4" fillId="0" borderId="0" xfId="20" applyFont="1" applyAlignment="1">
      <alignment horizontal="right" vertical="top"/>
    </xf>
    <xf numFmtId="4" fontId="13" fillId="0" borderId="0" xfId="20" applyNumberFormat="1" applyFont="1" applyAlignment="1">
      <alignment vertical="top"/>
    </xf>
    <xf numFmtId="4" fontId="33" fillId="0" borderId="0" xfId="0" applyNumberFormat="1" applyFont="1" applyAlignment="1">
      <alignment vertical="top" wrapText="1"/>
    </xf>
    <xf numFmtId="0" fontId="33" fillId="0" borderId="0" xfId="0" applyFont="1" applyAlignment="1">
      <alignment vertical="top" wrapText="1"/>
    </xf>
    <xf numFmtId="0" fontId="32" fillId="0" borderId="0" xfId="0" applyFont="1" applyAlignment="1">
      <alignment horizontal="left" vertical="top" wrapText="1"/>
    </xf>
    <xf numFmtId="49" fontId="33" fillId="0" borderId="0" xfId="0" applyNumberFormat="1" applyFont="1" applyAlignment="1">
      <alignment horizontal="center" vertical="top" wrapText="1"/>
    </xf>
    <xf numFmtId="4" fontId="34" fillId="0" borderId="0" xfId="0" applyNumberFormat="1" applyFont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49" fontId="35" fillId="0" borderId="2" xfId="31" applyNumberFormat="1" applyFont="1" applyBorder="1" applyAlignment="1">
      <alignment horizontal="center" vertical="top"/>
    </xf>
    <xf numFmtId="4" fontId="35" fillId="0" borderId="2" xfId="31" applyNumberFormat="1" applyFont="1" applyBorder="1" applyAlignment="1">
      <alignment vertical="top"/>
    </xf>
    <xf numFmtId="49" fontId="35" fillId="0" borderId="3" xfId="31" applyNumberFormat="1" applyFont="1" applyBorder="1" applyAlignment="1">
      <alignment horizontal="center" vertical="top"/>
    </xf>
    <xf numFmtId="4" fontId="35" fillId="0" borderId="3" xfId="31" applyNumberFormat="1" applyFont="1" applyBorder="1" applyAlignment="1">
      <alignment vertical="top"/>
    </xf>
    <xf numFmtId="49" fontId="22" fillId="0" borderId="3" xfId="31" applyNumberFormat="1" applyFont="1" applyBorder="1" applyAlignment="1">
      <alignment horizontal="center" vertical="top"/>
    </xf>
    <xf numFmtId="4" fontId="22" fillId="0" borderId="3" xfId="31" applyNumberFormat="1" applyFont="1" applyBorder="1" applyAlignment="1">
      <alignment vertical="top"/>
    </xf>
    <xf numFmtId="0" fontId="35" fillId="0" borderId="3" xfId="31" applyFont="1" applyBorder="1" applyAlignment="1">
      <alignment vertical="top" wrapText="1"/>
    </xf>
    <xf numFmtId="49" fontId="22" fillId="0" borderId="1" xfId="31" applyNumberFormat="1" applyFont="1" applyBorder="1" applyAlignment="1">
      <alignment horizontal="center" vertical="top"/>
    </xf>
    <xf numFmtId="4" fontId="22" fillId="0" borderId="1" xfId="31" applyNumberFormat="1" applyFont="1" applyBorder="1" applyAlignment="1">
      <alignment vertical="top"/>
    </xf>
    <xf numFmtId="0" fontId="22" fillId="0" borderId="3" xfId="31" applyFont="1" applyBorder="1" applyAlignment="1">
      <alignment vertical="top" wrapText="1"/>
    </xf>
    <xf numFmtId="0" fontId="22" fillId="0" borderId="1" xfId="31" applyFont="1" applyBorder="1" applyAlignment="1">
      <alignment vertical="top" wrapText="1"/>
    </xf>
    <xf numFmtId="49" fontId="22" fillId="0" borderId="4" xfId="31" applyNumberFormat="1" applyFont="1" applyBorder="1" applyAlignment="1">
      <alignment horizontal="center" vertical="top"/>
    </xf>
    <xf numFmtId="0" fontId="22" fillId="0" borderId="4" xfId="31" applyFont="1" applyBorder="1" applyAlignment="1">
      <alignment vertical="top" wrapText="1"/>
    </xf>
    <xf numFmtId="4" fontId="22" fillId="0" borderId="4" xfId="31" applyNumberFormat="1" applyFont="1" applyBorder="1" applyAlignment="1">
      <alignment vertical="top"/>
    </xf>
    <xf numFmtId="49" fontId="35" fillId="0" borderId="4" xfId="31" applyNumberFormat="1" applyFont="1" applyBorder="1" applyAlignment="1">
      <alignment horizontal="center" vertical="top"/>
    </xf>
    <xf numFmtId="0" fontId="35" fillId="0" borderId="4" xfId="31" applyFont="1" applyBorder="1" applyAlignment="1">
      <alignment vertical="top" wrapText="1"/>
    </xf>
    <xf numFmtId="4" fontId="35" fillId="0" borderId="4" xfId="31" applyNumberFormat="1" applyFont="1" applyBorder="1" applyAlignment="1">
      <alignment vertical="top"/>
    </xf>
    <xf numFmtId="49" fontId="35" fillId="0" borderId="1" xfId="31" applyNumberFormat="1" applyFont="1" applyBorder="1" applyAlignment="1">
      <alignment horizontal="center" vertical="top"/>
    </xf>
    <xf numFmtId="0" fontId="35" fillId="0" borderId="1" xfId="31" applyFont="1" applyBorder="1" applyAlignment="1">
      <alignment vertical="top" wrapText="1"/>
    </xf>
    <xf numFmtId="4" fontId="35" fillId="0" borderId="1" xfId="31" applyNumberFormat="1" applyFont="1" applyBorder="1" applyAlignment="1">
      <alignment vertical="top"/>
    </xf>
    <xf numFmtId="49" fontId="24" fillId="0" borderId="5" xfId="16" applyNumberFormat="1" applyFont="1" applyBorder="1" applyAlignment="1">
      <alignment horizontal="center" vertical="center" wrapText="1"/>
    </xf>
    <xf numFmtId="4" fontId="24" fillId="0" borderId="6" xfId="16" applyNumberFormat="1" applyFont="1" applyBorder="1" applyAlignment="1">
      <alignment horizontal="right" vertical="center" wrapText="1"/>
    </xf>
    <xf numFmtId="49" fontId="24" fillId="0" borderId="11" xfId="16" applyNumberFormat="1" applyFont="1" applyBorder="1" applyAlignment="1">
      <alignment horizontal="center" vertical="center" wrapText="1"/>
    </xf>
    <xf numFmtId="3" fontId="30" fillId="0" borderId="12" xfId="16" applyNumberFormat="1" applyFont="1" applyBorder="1" applyAlignment="1">
      <alignment horizontal="center" vertical="center" wrapText="1"/>
    </xf>
    <xf numFmtId="4" fontId="30" fillId="0" borderId="12" xfId="16" applyNumberFormat="1" applyFont="1" applyBorder="1" applyAlignment="1">
      <alignment vertical="center" wrapText="1"/>
    </xf>
    <xf numFmtId="4" fontId="24" fillId="0" borderId="12" xfId="16" applyNumberFormat="1" applyFont="1" applyBorder="1" applyAlignment="1">
      <alignment horizontal="right" vertical="center" wrapText="1"/>
    </xf>
    <xf numFmtId="4" fontId="24" fillId="0" borderId="1" xfId="16" applyNumberFormat="1" applyFont="1" applyBorder="1" applyAlignment="1">
      <alignment horizontal="right" vertical="center" wrapText="1"/>
    </xf>
    <xf numFmtId="4" fontId="24" fillId="0" borderId="13" xfId="16" applyNumberFormat="1" applyFont="1" applyBorder="1" applyAlignment="1">
      <alignment horizontal="right" vertical="center" wrapText="1"/>
    </xf>
    <xf numFmtId="3" fontId="21" fillId="0" borderId="0" xfId="16" applyNumberFormat="1" applyFont="1" applyAlignment="1">
      <alignment horizontal="center" vertical="center" wrapText="1"/>
    </xf>
    <xf numFmtId="49" fontId="24" fillId="0" borderId="14" xfId="16" applyNumberFormat="1" applyFont="1" applyBorder="1" applyAlignment="1">
      <alignment horizontal="center" vertical="center" wrapText="1"/>
    </xf>
    <xf numFmtId="3" fontId="30" fillId="0" borderId="0" xfId="16" applyNumberFormat="1" applyFont="1" applyAlignment="1">
      <alignment horizontal="center" vertical="center" wrapText="1"/>
    </xf>
    <xf numFmtId="4" fontId="30" fillId="0" borderId="0" xfId="16" applyNumberFormat="1" applyFont="1" applyAlignment="1">
      <alignment vertical="center" wrapText="1"/>
    </xf>
    <xf numFmtId="4" fontId="24" fillId="0" borderId="0" xfId="16" applyNumberFormat="1" applyFont="1" applyAlignment="1">
      <alignment horizontal="right" vertical="center" wrapText="1"/>
    </xf>
    <xf numFmtId="4" fontId="24" fillId="0" borderId="7" xfId="16" applyNumberFormat="1" applyFont="1" applyBorder="1" applyAlignment="1">
      <alignment horizontal="right" vertical="center" wrapText="1"/>
    </xf>
    <xf numFmtId="3" fontId="30" fillId="0" borderId="10" xfId="16" applyNumberFormat="1" applyFont="1" applyBorder="1" applyAlignment="1">
      <alignment horizontal="center" vertical="center" wrapText="1"/>
    </xf>
    <xf numFmtId="4" fontId="30" fillId="0" borderId="10" xfId="16" applyNumberFormat="1" applyFont="1" applyBorder="1" applyAlignment="1">
      <alignment vertical="center" wrapText="1"/>
    </xf>
    <xf numFmtId="4" fontId="24" fillId="0" borderId="10" xfId="16" applyNumberFormat="1" applyFont="1" applyBorder="1" applyAlignment="1">
      <alignment horizontal="right" vertical="center" wrapText="1"/>
    </xf>
    <xf numFmtId="0" fontId="31" fillId="0" borderId="0" xfId="16" applyFont="1" applyAlignment="1">
      <alignment vertical="center"/>
    </xf>
    <xf numFmtId="0" fontId="0" fillId="0" borderId="0" xfId="0" applyAlignment="1">
      <alignment vertical="center"/>
    </xf>
    <xf numFmtId="0" fontId="32" fillId="0" borderId="0" xfId="0" applyFont="1" applyAlignment="1">
      <alignment horizontal="center" vertical="center" wrapText="1"/>
    </xf>
    <xf numFmtId="4" fontId="32" fillId="0" borderId="0" xfId="0" applyNumberFormat="1" applyFont="1" applyAlignment="1">
      <alignment vertical="center" wrapText="1"/>
    </xf>
    <xf numFmtId="0" fontId="32" fillId="0" borderId="0" xfId="0" applyFont="1" applyAlignment="1">
      <alignment vertical="center" wrapText="1"/>
    </xf>
    <xf numFmtId="49" fontId="33" fillId="0" borderId="0" xfId="0" applyNumberFormat="1" applyFont="1" applyAlignment="1">
      <alignment horizontal="center" vertical="center" wrapText="1"/>
    </xf>
    <xf numFmtId="49" fontId="32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vertical="center"/>
    </xf>
    <xf numFmtId="49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vertical="center"/>
    </xf>
    <xf numFmtId="3" fontId="32" fillId="0" borderId="0" xfId="0" applyNumberFormat="1" applyFont="1" applyAlignment="1">
      <alignment vertical="center"/>
    </xf>
    <xf numFmtId="3" fontId="32" fillId="0" borderId="0" xfId="0" applyNumberFormat="1" applyFont="1" applyAlignment="1">
      <alignment horizontal="center" vertical="center"/>
    </xf>
    <xf numFmtId="3" fontId="33" fillId="0" borderId="2" xfId="0" applyNumberFormat="1" applyFont="1" applyBorder="1" applyAlignment="1">
      <alignment horizontal="center" vertical="center" wrapText="1"/>
    </xf>
    <xf numFmtId="0" fontId="33" fillId="0" borderId="0" xfId="0" applyFont="1" applyAlignment="1">
      <alignment vertical="center" wrapText="1"/>
    </xf>
    <xf numFmtId="0" fontId="32" fillId="0" borderId="0" xfId="0" applyFont="1"/>
    <xf numFmtId="49" fontId="34" fillId="0" borderId="2" xfId="0" applyNumberFormat="1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top"/>
    </xf>
    <xf numFmtId="3" fontId="34" fillId="0" borderId="2" xfId="0" applyNumberFormat="1" applyFont="1" applyBorder="1" applyAlignment="1">
      <alignment horizontal="center" vertical="top"/>
    </xf>
    <xf numFmtId="0" fontId="34" fillId="0" borderId="0" xfId="0" applyFont="1" applyAlignment="1">
      <alignment horizontal="center"/>
    </xf>
    <xf numFmtId="49" fontId="32" fillId="0" borderId="2" xfId="0" applyNumberFormat="1" applyFont="1" applyBorder="1" applyAlignment="1">
      <alignment horizontal="center" vertical="center"/>
    </xf>
    <xf numFmtId="0" fontId="32" fillId="0" borderId="2" xfId="0" applyFont="1" applyBorder="1" applyAlignment="1">
      <alignment vertical="top"/>
    </xf>
    <xf numFmtId="3" fontId="32" fillId="0" borderId="2" xfId="0" applyNumberFormat="1" applyFont="1" applyBorder="1" applyAlignment="1">
      <alignment vertical="top"/>
    </xf>
    <xf numFmtId="0" fontId="32" fillId="0" borderId="0" xfId="0" applyFont="1" applyAlignment="1">
      <alignment vertical="top"/>
    </xf>
    <xf numFmtId="4" fontId="37" fillId="0" borderId="0" xfId="0" applyNumberFormat="1" applyFont="1" applyAlignment="1">
      <alignment vertical="center"/>
    </xf>
    <xf numFmtId="0" fontId="37" fillId="0" borderId="0" xfId="0" applyFont="1" applyAlignment="1">
      <alignment vertical="center"/>
    </xf>
    <xf numFmtId="4" fontId="32" fillId="0" borderId="2" xfId="0" applyNumberFormat="1" applyFont="1" applyBorder="1" applyAlignment="1">
      <alignment vertical="top" wrapText="1"/>
    </xf>
    <xf numFmtId="3" fontId="32" fillId="0" borderId="2" xfId="0" applyNumberFormat="1" applyFont="1" applyBorder="1" applyAlignment="1">
      <alignment vertical="center"/>
    </xf>
    <xf numFmtId="4" fontId="32" fillId="0" borderId="0" xfId="0" applyNumberFormat="1" applyFont="1" applyAlignment="1">
      <alignment vertical="top"/>
    </xf>
    <xf numFmtId="49" fontId="38" fillId="0" borderId="2" xfId="0" applyNumberFormat="1" applyFont="1" applyBorder="1" applyAlignment="1">
      <alignment horizontal="center" vertical="center"/>
    </xf>
    <xf numFmtId="4" fontId="38" fillId="0" borderId="2" xfId="0" applyNumberFormat="1" applyFont="1" applyBorder="1" applyAlignment="1">
      <alignment horizontal="left" vertical="center" wrapText="1"/>
    </xf>
    <xf numFmtId="3" fontId="38" fillId="0" borderId="2" xfId="0" applyNumberFormat="1" applyFont="1" applyBorder="1" applyAlignment="1">
      <alignment vertical="center"/>
    </xf>
    <xf numFmtId="4" fontId="38" fillId="0" borderId="0" xfId="0" applyNumberFormat="1" applyFont="1" applyAlignment="1">
      <alignment vertical="center"/>
    </xf>
    <xf numFmtId="0" fontId="38" fillId="0" borderId="0" xfId="0" applyFont="1" applyAlignment="1">
      <alignment vertical="center"/>
    </xf>
    <xf numFmtId="4" fontId="32" fillId="0" borderId="2" xfId="0" applyNumberFormat="1" applyFont="1" applyBorder="1" applyAlignment="1">
      <alignment horizontal="left" vertical="center" wrapText="1"/>
    </xf>
    <xf numFmtId="4" fontId="32" fillId="0" borderId="0" xfId="0" applyNumberFormat="1" applyFont="1" applyAlignment="1">
      <alignment vertical="center"/>
    </xf>
    <xf numFmtId="3" fontId="38" fillId="0" borderId="2" xfId="0" applyNumberFormat="1" applyFont="1" applyBorder="1" applyAlignment="1">
      <alignment horizontal="right" vertical="center"/>
    </xf>
    <xf numFmtId="4" fontId="33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4" fontId="33" fillId="0" borderId="0" xfId="0" applyNumberFormat="1" applyFont="1" applyAlignment="1">
      <alignment vertical="center"/>
    </xf>
    <xf numFmtId="0" fontId="33" fillId="0" borderId="0" xfId="0" applyFont="1" applyAlignment="1">
      <alignment vertical="center"/>
    </xf>
    <xf numFmtId="4" fontId="32" fillId="0" borderId="2" xfId="0" applyNumberFormat="1" applyFont="1" applyBorder="1" applyAlignment="1">
      <alignment horizontal="left" vertical="center"/>
    </xf>
    <xf numFmtId="4" fontId="33" fillId="0" borderId="0" xfId="0" applyNumberFormat="1" applyFont="1" applyAlignment="1">
      <alignment vertical="top"/>
    </xf>
    <xf numFmtId="0" fontId="33" fillId="0" borderId="0" xfId="0" applyFont="1" applyAlignment="1">
      <alignment vertical="top"/>
    </xf>
    <xf numFmtId="3" fontId="32" fillId="0" borderId="0" xfId="0" applyNumberFormat="1" applyFont="1"/>
    <xf numFmtId="49" fontId="39" fillId="0" borderId="5" xfId="0" applyNumberFormat="1" applyFont="1" applyBorder="1" applyAlignment="1">
      <alignment horizontal="center" vertical="top" wrapText="1"/>
    </xf>
    <xf numFmtId="49" fontId="39" fillId="0" borderId="2" xfId="0" applyNumberFormat="1" applyFont="1" applyBorder="1" applyAlignment="1">
      <alignment horizontal="center" vertical="top" wrapText="1"/>
    </xf>
    <xf numFmtId="0" fontId="37" fillId="0" borderId="10" xfId="0" applyFont="1" applyBorder="1" applyAlignment="1">
      <alignment horizontal="left" vertical="top" wrapText="1"/>
    </xf>
    <xf numFmtId="3" fontId="37" fillId="0" borderId="2" xfId="0" applyNumberFormat="1" applyFont="1" applyBorder="1" applyAlignment="1">
      <alignment horizontal="right" vertical="top" wrapText="1"/>
    </xf>
    <xf numFmtId="0" fontId="39" fillId="0" borderId="0" xfId="0" applyFont="1" applyAlignment="1">
      <alignment horizontal="center" vertical="center" wrapText="1"/>
    </xf>
    <xf numFmtId="49" fontId="35" fillId="0" borderId="5" xfId="32" applyNumberFormat="1" applyFont="1" applyBorder="1" applyAlignment="1">
      <alignment horizontal="center" vertical="top" wrapText="1"/>
    </xf>
    <xf numFmtId="49" fontId="35" fillId="0" borderId="2" xfId="32" applyNumberFormat="1" applyFont="1" applyBorder="1" applyAlignment="1">
      <alignment horizontal="center" vertical="top" wrapText="1"/>
    </xf>
    <xf numFmtId="0" fontId="35" fillId="0" borderId="10" xfId="32" applyFont="1" applyBorder="1" applyAlignment="1">
      <alignment vertical="top" wrapText="1"/>
    </xf>
    <xf numFmtId="3" fontId="35" fillId="0" borderId="2" xfId="32" applyNumberFormat="1" applyFont="1" applyBorder="1" applyAlignment="1">
      <alignment vertical="top" wrapText="1"/>
    </xf>
    <xf numFmtId="0" fontId="35" fillId="0" borderId="0" xfId="32" applyFont="1" applyAlignment="1">
      <alignment vertical="top" wrapText="1"/>
    </xf>
    <xf numFmtId="0" fontId="33" fillId="0" borderId="0" xfId="0" applyFont="1" applyAlignment="1">
      <alignment wrapText="1"/>
    </xf>
    <xf numFmtId="49" fontId="35" fillId="0" borderId="14" xfId="32" applyNumberFormat="1" applyFont="1" applyBorder="1" applyAlignment="1">
      <alignment horizontal="center" vertical="top" wrapText="1"/>
    </xf>
    <xf numFmtId="49" fontId="35" fillId="0" borderId="3" xfId="32" applyNumberFormat="1" applyFont="1" applyBorder="1" applyAlignment="1">
      <alignment horizontal="center" vertical="top" wrapText="1"/>
    </xf>
    <xf numFmtId="3" fontId="35" fillId="0" borderId="3" xfId="32" applyNumberFormat="1" applyFont="1" applyBorder="1" applyAlignment="1">
      <alignment vertical="top" wrapText="1"/>
    </xf>
    <xf numFmtId="49" fontId="22" fillId="0" borderId="14" xfId="32" applyNumberFormat="1" applyFont="1" applyBorder="1" applyAlignment="1">
      <alignment horizontal="center" vertical="top" wrapText="1"/>
    </xf>
    <xf numFmtId="49" fontId="22" fillId="0" borderId="3" xfId="32" applyNumberFormat="1" applyFont="1" applyBorder="1" applyAlignment="1">
      <alignment horizontal="center" vertical="top" wrapText="1"/>
    </xf>
    <xf numFmtId="0" fontId="22" fillId="0" borderId="0" xfId="32" applyFont="1" applyAlignment="1">
      <alignment vertical="top" wrapText="1"/>
    </xf>
    <xf numFmtId="3" fontId="22" fillId="0" borderId="3" xfId="32" applyNumberFormat="1" applyFont="1" applyBorder="1" applyAlignment="1">
      <alignment vertical="top" wrapText="1"/>
    </xf>
    <xf numFmtId="49" fontId="22" fillId="0" borderId="11" xfId="32" applyNumberFormat="1" applyFont="1" applyBorder="1" applyAlignment="1">
      <alignment horizontal="center" vertical="top" wrapText="1"/>
    </xf>
    <xf numFmtId="49" fontId="22" fillId="0" borderId="1" xfId="32" applyNumberFormat="1" applyFont="1" applyBorder="1" applyAlignment="1">
      <alignment horizontal="center" vertical="top" wrapText="1"/>
    </xf>
    <xf numFmtId="0" fontId="22" fillId="0" borderId="12" xfId="32" applyFont="1" applyBorder="1" applyAlignment="1">
      <alignment vertical="top" wrapText="1"/>
    </xf>
    <xf numFmtId="3" fontId="22" fillId="0" borderId="1" xfId="32" applyNumberFormat="1" applyFont="1" applyBorder="1" applyAlignment="1">
      <alignment vertical="top" wrapText="1"/>
    </xf>
    <xf numFmtId="49" fontId="35" fillId="0" borderId="11" xfId="32" applyNumberFormat="1" applyFont="1" applyBorder="1" applyAlignment="1">
      <alignment horizontal="center" vertical="top" wrapText="1"/>
    </xf>
    <xf numFmtId="49" fontId="35" fillId="0" borderId="1" xfId="32" applyNumberFormat="1" applyFont="1" applyBorder="1" applyAlignment="1">
      <alignment horizontal="center" vertical="top" wrapText="1"/>
    </xf>
    <xf numFmtId="0" fontId="35" fillId="0" borderId="12" xfId="32" applyFont="1" applyBorder="1" applyAlignment="1">
      <alignment vertical="top" wrapText="1"/>
    </xf>
    <xf numFmtId="3" fontId="35" fillId="0" borderId="1" xfId="32" applyNumberFormat="1" applyFont="1" applyBorder="1" applyAlignment="1">
      <alignment vertical="top" wrapText="1"/>
    </xf>
    <xf numFmtId="0" fontId="21" fillId="0" borderId="0" xfId="0" applyFont="1"/>
    <xf numFmtId="0" fontId="23" fillId="0" borderId="0" xfId="0" applyFont="1"/>
    <xf numFmtId="0" fontId="21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0" borderId="2" xfId="0" applyFont="1" applyBorder="1" applyAlignment="1">
      <alignment horizontal="left" vertical="center"/>
    </xf>
    <xf numFmtId="0" fontId="27" fillId="0" borderId="2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left" vertical="center"/>
    </xf>
    <xf numFmtId="3" fontId="31" fillId="0" borderId="2" xfId="0" applyNumberFormat="1" applyFont="1" applyBorder="1" applyAlignment="1">
      <alignment vertical="center"/>
    </xf>
    <xf numFmtId="49" fontId="24" fillId="0" borderId="2" xfId="0" applyNumberFormat="1" applyFont="1" applyBorder="1" applyAlignment="1">
      <alignment horizontal="center" vertical="center"/>
    </xf>
    <xf numFmtId="3" fontId="24" fillId="0" borderId="2" xfId="0" applyNumberFormat="1" applyFont="1" applyBorder="1" applyAlignment="1">
      <alignment horizontal="right" vertical="center"/>
    </xf>
    <xf numFmtId="3" fontId="24" fillId="0" borderId="2" xfId="0" applyNumberFormat="1" applyFont="1" applyBorder="1" applyAlignment="1">
      <alignment horizontal="center" vertical="center"/>
    </xf>
    <xf numFmtId="49" fontId="21" fillId="0" borderId="2" xfId="0" applyNumberFormat="1" applyFont="1" applyBorder="1" applyAlignment="1">
      <alignment horizontal="center" vertical="center"/>
    </xf>
    <xf numFmtId="0" fontId="21" fillId="0" borderId="2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center" vertical="center"/>
    </xf>
    <xf numFmtId="3" fontId="21" fillId="0" borderId="2" xfId="0" applyNumberFormat="1" applyFont="1" applyBorder="1" applyAlignment="1">
      <alignment vertical="center"/>
    </xf>
    <xf numFmtId="3" fontId="21" fillId="0" borderId="2" xfId="0" applyNumberFormat="1" applyFont="1" applyBorder="1" applyAlignment="1">
      <alignment horizontal="center" vertical="center"/>
    </xf>
    <xf numFmtId="0" fontId="24" fillId="0" borderId="2" xfId="0" applyFont="1" applyBorder="1" applyAlignment="1">
      <alignment horizontal="left" vertical="center" wrapText="1"/>
    </xf>
    <xf numFmtId="0" fontId="31" fillId="0" borderId="2" xfId="0" applyFont="1" applyBorder="1" applyAlignment="1">
      <alignment horizontal="center" vertical="center" wrapText="1"/>
    </xf>
    <xf numFmtId="3" fontId="31" fillId="0" borderId="2" xfId="0" applyNumberFormat="1" applyFont="1" applyBorder="1" applyAlignment="1">
      <alignment horizontal="right" vertical="center"/>
    </xf>
    <xf numFmtId="3" fontId="31" fillId="0" borderId="2" xfId="0" applyNumberFormat="1" applyFont="1" applyBorder="1" applyAlignment="1">
      <alignment horizontal="center" vertical="center"/>
    </xf>
    <xf numFmtId="3" fontId="21" fillId="0" borderId="2" xfId="0" applyNumberFormat="1" applyFont="1" applyBorder="1" applyAlignment="1">
      <alignment horizontal="right" vertical="center"/>
    </xf>
    <xf numFmtId="3" fontId="24" fillId="0" borderId="2" xfId="0" applyNumberFormat="1" applyFont="1" applyBorder="1" applyAlignment="1">
      <alignment vertical="center"/>
    </xf>
    <xf numFmtId="0" fontId="41" fillId="0" borderId="0" xfId="0" applyFont="1"/>
    <xf numFmtId="0" fontId="21" fillId="0" borderId="2" xfId="0" applyFont="1" applyBorder="1" applyAlignment="1">
      <alignment vertical="center" wrapText="1"/>
    </xf>
    <xf numFmtId="49" fontId="42" fillId="0" borderId="0" xfId="0" applyNumberFormat="1" applyFont="1" applyAlignment="1">
      <alignment horizontal="left"/>
    </xf>
    <xf numFmtId="0" fontId="21" fillId="0" borderId="0" xfId="0" applyFont="1" applyAlignment="1">
      <alignment vertical="center"/>
    </xf>
    <xf numFmtId="0" fontId="43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3" fontId="33" fillId="0" borderId="1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0" fontId="34" fillId="0" borderId="2" xfId="0" applyFont="1" applyBorder="1" applyAlignment="1">
      <alignment horizontal="center"/>
    </xf>
    <xf numFmtId="3" fontId="34" fillId="0" borderId="2" xfId="0" applyNumberFormat="1" applyFont="1" applyBorder="1" applyAlignment="1">
      <alignment horizontal="center"/>
    </xf>
    <xf numFmtId="0" fontId="42" fillId="0" borderId="0" xfId="0" applyFont="1"/>
    <xf numFmtId="0" fontId="32" fillId="0" borderId="2" xfId="0" applyFont="1" applyBorder="1" applyAlignment="1">
      <alignment horizontal="center"/>
    </xf>
    <xf numFmtId="0" fontId="32" fillId="0" borderId="2" xfId="0" applyFont="1" applyBorder="1" applyAlignment="1">
      <alignment wrapText="1"/>
    </xf>
    <xf numFmtId="3" fontId="32" fillId="0" borderId="2" xfId="0" applyNumberFormat="1" applyFont="1" applyBorder="1"/>
    <xf numFmtId="0" fontId="37" fillId="0" borderId="4" xfId="0" applyFont="1" applyBorder="1" applyAlignment="1">
      <alignment horizontal="center" vertical="center"/>
    </xf>
    <xf numFmtId="0" fontId="37" fillId="0" borderId="4" xfId="0" applyFont="1" applyBorder="1" applyAlignment="1">
      <alignment horizontal="left" vertical="center" wrapText="1"/>
    </xf>
    <xf numFmtId="3" fontId="37" fillId="0" borderId="2" xfId="0" applyNumberFormat="1" applyFont="1" applyBorder="1" applyAlignment="1">
      <alignment vertical="center"/>
    </xf>
    <xf numFmtId="3" fontId="33" fillId="0" borderId="4" xfId="0" applyNumberFormat="1" applyFont="1" applyBorder="1" applyAlignment="1">
      <alignment vertical="center" wrapText="1"/>
    </xf>
    <xf numFmtId="3" fontId="33" fillId="0" borderId="3" xfId="0" applyNumberFormat="1" applyFont="1" applyBorder="1" applyAlignment="1">
      <alignment vertical="center" wrapText="1"/>
    </xf>
    <xf numFmtId="49" fontId="38" fillId="0" borderId="4" xfId="0" applyNumberFormat="1" applyFont="1" applyBorder="1" applyAlignment="1">
      <alignment horizontal="center" vertical="center"/>
    </xf>
    <xf numFmtId="0" fontId="38" fillId="0" borderId="4" xfId="0" applyFont="1" applyBorder="1" applyAlignment="1">
      <alignment horizontal="left" vertical="center" wrapText="1"/>
    </xf>
    <xf numFmtId="49" fontId="32" fillId="0" borderId="2" xfId="0" applyNumberFormat="1" applyFont="1" applyBorder="1" applyAlignment="1">
      <alignment horizontal="center"/>
    </xf>
    <xf numFmtId="49" fontId="33" fillId="0" borderId="4" xfId="0" applyNumberFormat="1" applyFont="1" applyBorder="1" applyAlignment="1">
      <alignment horizontal="center"/>
    </xf>
    <xf numFmtId="0" fontId="33" fillId="0" borderId="4" xfId="0" applyFont="1" applyBorder="1" applyAlignment="1">
      <alignment horizontal="left" wrapText="1"/>
    </xf>
    <xf numFmtId="3" fontId="33" fillId="0" borderId="2" xfId="0" applyNumberFormat="1" applyFont="1" applyBorder="1"/>
    <xf numFmtId="3" fontId="47" fillId="0" borderId="2" xfId="0" applyNumberFormat="1" applyFont="1" applyBorder="1" applyAlignment="1">
      <alignment vertical="center"/>
    </xf>
    <xf numFmtId="49" fontId="47" fillId="0" borderId="2" xfId="0" applyNumberFormat="1" applyFont="1" applyBorder="1" applyAlignment="1">
      <alignment horizontal="left" wrapText="1"/>
    </xf>
    <xf numFmtId="3" fontId="47" fillId="0" borderId="2" xfId="0" applyNumberFormat="1" applyFont="1" applyBorder="1"/>
    <xf numFmtId="0" fontId="32" fillId="0" borderId="4" xfId="0" applyFont="1" applyBorder="1" applyAlignment="1">
      <alignment horizontal="center"/>
    </xf>
    <xf numFmtId="0" fontId="32" fillId="0" borderId="4" xfId="0" applyFont="1" applyBorder="1" applyAlignment="1">
      <alignment horizontal="left" wrapText="1"/>
    </xf>
    <xf numFmtId="3" fontId="32" fillId="0" borderId="4" xfId="0" applyNumberFormat="1" applyFont="1" applyBorder="1" applyAlignment="1">
      <alignment horizontal="right"/>
    </xf>
    <xf numFmtId="0" fontId="32" fillId="0" borderId="2" xfId="0" applyFont="1" applyBorder="1" applyAlignment="1">
      <alignment horizontal="left" wrapText="1"/>
    </xf>
    <xf numFmtId="4" fontId="32" fillId="0" borderId="4" xfId="0" applyNumberFormat="1" applyFont="1" applyBorder="1" applyAlignment="1">
      <alignment horizontal="left" wrapText="1"/>
    </xf>
    <xf numFmtId="4" fontId="32" fillId="0" borderId="2" xfId="0" applyNumberFormat="1" applyFont="1" applyBorder="1" applyAlignment="1">
      <alignment horizontal="left" wrapText="1"/>
    </xf>
    <xf numFmtId="3" fontId="32" fillId="0" borderId="2" xfId="0" applyNumberFormat="1" applyFont="1" applyBorder="1" applyAlignment="1">
      <alignment horizontal="right"/>
    </xf>
    <xf numFmtId="3" fontId="32" fillId="0" borderId="2" xfId="0" applyNumberFormat="1" applyFont="1" applyBorder="1" applyAlignment="1">
      <alignment horizontal="center"/>
    </xf>
    <xf numFmtId="49" fontId="33" fillId="0" borderId="2" xfId="0" applyNumberFormat="1" applyFont="1" applyBorder="1" applyAlignment="1">
      <alignment horizontal="center"/>
    </xf>
    <xf numFmtId="0" fontId="33" fillId="0" borderId="2" xfId="0" applyFont="1" applyBorder="1" applyAlignment="1">
      <alignment wrapText="1"/>
    </xf>
    <xf numFmtId="3" fontId="33" fillId="0" borderId="2" xfId="0" applyNumberFormat="1" applyFont="1" applyBorder="1" applyAlignment="1">
      <alignment horizontal="center"/>
    </xf>
    <xf numFmtId="49" fontId="47" fillId="0" borderId="2" xfId="0" applyNumberFormat="1" applyFont="1" applyBorder="1" applyAlignment="1">
      <alignment wrapText="1"/>
    </xf>
    <xf numFmtId="0" fontId="32" fillId="0" borderId="2" xfId="0" applyFont="1" applyBorder="1" applyAlignment="1">
      <alignment horizontal="center" wrapText="1"/>
    </xf>
    <xf numFmtId="0" fontId="33" fillId="0" borderId="4" xfId="0" applyFont="1" applyBorder="1" applyAlignment="1">
      <alignment wrapText="1"/>
    </xf>
    <xf numFmtId="3" fontId="33" fillId="0" borderId="4" xfId="0" applyNumberFormat="1" applyFont="1" applyBorder="1" applyAlignment="1">
      <alignment horizontal="center"/>
    </xf>
    <xf numFmtId="4" fontId="32" fillId="0" borderId="2" xfId="0" applyNumberFormat="1" applyFont="1" applyBorder="1" applyAlignment="1">
      <alignment wrapText="1"/>
    </xf>
    <xf numFmtId="3" fontId="33" fillId="0" borderId="1" xfId="0" applyNumberFormat="1" applyFont="1" applyBorder="1" applyAlignment="1">
      <alignment vertical="center" wrapText="1"/>
    </xf>
    <xf numFmtId="0" fontId="32" fillId="0" borderId="3" xfId="0" applyFont="1" applyBorder="1" applyAlignment="1">
      <alignment horizontal="center"/>
    </xf>
    <xf numFmtId="4" fontId="32" fillId="0" borderId="3" xfId="0" applyNumberFormat="1" applyFont="1" applyBorder="1" applyAlignment="1">
      <alignment wrapText="1"/>
    </xf>
    <xf numFmtId="3" fontId="32" fillId="0" borderId="1" xfId="0" applyNumberFormat="1" applyFont="1" applyBorder="1" applyAlignment="1">
      <alignment horizontal="right"/>
    </xf>
    <xf numFmtId="3" fontId="32" fillId="0" borderId="1" xfId="0" applyNumberFormat="1" applyFont="1" applyBorder="1"/>
    <xf numFmtId="0" fontId="33" fillId="0" borderId="2" xfId="0" applyFont="1" applyBorder="1" applyAlignment="1">
      <alignment horizontal="center"/>
    </xf>
    <xf numFmtId="0" fontId="33" fillId="0" borderId="4" xfId="0" applyFont="1" applyBorder="1" applyAlignment="1">
      <alignment horizontal="center"/>
    </xf>
    <xf numFmtId="3" fontId="47" fillId="0" borderId="1" xfId="0" applyNumberFormat="1" applyFont="1" applyBorder="1" applyAlignment="1">
      <alignment vertical="center"/>
    </xf>
    <xf numFmtId="0" fontId="38" fillId="0" borderId="2" xfId="0" applyFont="1" applyBorder="1" applyAlignment="1">
      <alignment horizontal="left" vertical="center" wrapText="1"/>
    </xf>
    <xf numFmtId="49" fontId="33" fillId="0" borderId="2" xfId="0" applyNumberFormat="1" applyFont="1" applyBorder="1"/>
    <xf numFmtId="0" fontId="37" fillId="0" borderId="15" xfId="0" applyFont="1" applyBorder="1" applyAlignment="1">
      <alignment horizontal="center" vertical="center"/>
    </xf>
    <xf numFmtId="4" fontId="32" fillId="0" borderId="2" xfId="0" applyNumberFormat="1" applyFont="1" applyBorder="1"/>
    <xf numFmtId="3" fontId="32" fillId="0" borderId="4" xfId="0" applyNumberFormat="1" applyFont="1" applyBorder="1"/>
    <xf numFmtId="3" fontId="32" fillId="0" borderId="3" xfId="0" applyNumberFormat="1" applyFont="1" applyBorder="1" applyAlignment="1">
      <alignment horizontal="center"/>
    </xf>
    <xf numFmtId="3" fontId="32" fillId="0" borderId="1" xfId="0" applyNumberFormat="1" applyFont="1" applyBorder="1" applyAlignment="1">
      <alignment horizontal="center"/>
    </xf>
    <xf numFmtId="0" fontId="48" fillId="0" borderId="0" xfId="0" applyFont="1" applyAlignment="1">
      <alignment horizontal="center" vertical="top" wrapText="1"/>
    </xf>
    <xf numFmtId="3" fontId="27" fillId="0" borderId="0" xfId="0" applyNumberFormat="1" applyFont="1" applyAlignment="1">
      <alignment horizontal="left" wrapText="1"/>
    </xf>
    <xf numFmtId="3" fontId="27" fillId="0" borderId="0" xfId="0" applyNumberFormat="1" applyFont="1" applyAlignment="1">
      <alignment horizontal="center" wrapText="1"/>
    </xf>
    <xf numFmtId="3" fontId="27" fillId="0" borderId="0" xfId="0" applyNumberFormat="1" applyFont="1" applyAlignment="1">
      <alignment horizontal="right"/>
    </xf>
    <xf numFmtId="0" fontId="27" fillId="0" borderId="0" xfId="0" applyFont="1"/>
    <xf numFmtId="0" fontId="50" fillId="0" borderId="0" xfId="0" applyFont="1" applyAlignment="1">
      <alignment horizontal="center" vertical="top" wrapText="1"/>
    </xf>
    <xf numFmtId="3" fontId="51" fillId="0" borderId="0" xfId="0" applyNumberFormat="1" applyFont="1" applyAlignment="1">
      <alignment horizontal="left" wrapText="1"/>
    </xf>
    <xf numFmtId="3" fontId="51" fillId="0" borderId="0" xfId="0" applyNumberFormat="1" applyFont="1" applyAlignment="1">
      <alignment horizontal="center" wrapText="1"/>
    </xf>
    <xf numFmtId="3" fontId="51" fillId="0" borderId="0" xfId="0" applyNumberFormat="1" applyFont="1" applyAlignment="1">
      <alignment horizontal="right"/>
    </xf>
    <xf numFmtId="0" fontId="51" fillId="0" borderId="0" xfId="0" applyFont="1"/>
    <xf numFmtId="0" fontId="33" fillId="0" borderId="12" xfId="0" applyFont="1" applyBorder="1"/>
    <xf numFmtId="0" fontId="24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4" fillId="0" borderId="2" xfId="0" applyFont="1" applyBorder="1" applyAlignment="1">
      <alignment horizontal="center" vertical="top" wrapText="1"/>
    </xf>
    <xf numFmtId="0" fontId="24" fillId="0" borderId="0" xfId="0" applyFont="1" applyAlignment="1">
      <alignment horizontal="center" vertical="center" wrapText="1"/>
    </xf>
    <xf numFmtId="4" fontId="27" fillId="0" borderId="0" xfId="0" applyNumberFormat="1" applyFont="1"/>
    <xf numFmtId="0" fontId="27" fillId="0" borderId="0" xfId="0" applyFont="1" applyAlignment="1">
      <alignment horizontal="center" vertical="center" wrapText="1"/>
    </xf>
    <xf numFmtId="3" fontId="24" fillId="0" borderId="2" xfId="0" applyNumberFormat="1" applyFont="1" applyBorder="1" applyAlignment="1">
      <alignment horizontal="right" vertical="center" wrapText="1"/>
    </xf>
    <xf numFmtId="3" fontId="24" fillId="0" borderId="0" xfId="0" applyNumberFormat="1" applyFont="1" applyAlignment="1">
      <alignment horizontal="right" vertical="center" wrapText="1"/>
    </xf>
    <xf numFmtId="3" fontId="30" fillId="0" borderId="0" xfId="0" applyNumberFormat="1" applyFont="1" applyAlignment="1">
      <alignment horizontal="left" wrapText="1"/>
    </xf>
    <xf numFmtId="3" fontId="30" fillId="0" borderId="0" xfId="0" applyNumberFormat="1" applyFont="1" applyAlignment="1">
      <alignment horizontal="center" wrapText="1"/>
    </xf>
    <xf numFmtId="3" fontId="30" fillId="0" borderId="0" xfId="0" applyNumberFormat="1" applyFont="1" applyAlignment="1">
      <alignment horizontal="right"/>
    </xf>
    <xf numFmtId="4" fontId="30" fillId="0" borderId="0" xfId="0" applyNumberFormat="1" applyFont="1"/>
    <xf numFmtId="0" fontId="30" fillId="0" borderId="0" xfId="0" applyFont="1"/>
    <xf numFmtId="49" fontId="24" fillId="0" borderId="2" xfId="0" applyNumberFormat="1" applyFont="1" applyBorder="1" applyAlignment="1">
      <alignment horizontal="center" vertical="center" wrapText="1"/>
    </xf>
    <xf numFmtId="49" fontId="21" fillId="0" borderId="2" xfId="0" applyNumberFormat="1" applyFont="1" applyBorder="1" applyAlignment="1">
      <alignment horizontal="center" vertical="center" wrapText="1"/>
    </xf>
    <xf numFmtId="3" fontId="21" fillId="0" borderId="2" xfId="0" applyNumberFormat="1" applyFont="1" applyBorder="1" applyAlignment="1">
      <alignment horizontal="right" vertical="center" wrapText="1"/>
    </xf>
    <xf numFmtId="3" fontId="21" fillId="0" borderId="0" xfId="0" applyNumberFormat="1" applyFont="1" applyAlignment="1">
      <alignment horizontal="right" vertical="center" wrapText="1"/>
    </xf>
    <xf numFmtId="49" fontId="30" fillId="0" borderId="2" xfId="0" applyNumberFormat="1" applyFont="1" applyBorder="1" applyAlignment="1">
      <alignment horizontal="center" vertical="center" wrapText="1"/>
    </xf>
    <xf numFmtId="0" fontId="30" fillId="0" borderId="2" xfId="0" applyFont="1" applyBorder="1" applyAlignment="1">
      <alignment horizontal="left" vertical="center" wrapText="1"/>
    </xf>
    <xf numFmtId="3" fontId="30" fillId="0" borderId="2" xfId="0" applyNumberFormat="1" applyFont="1" applyBorder="1" applyAlignment="1">
      <alignment horizontal="right" vertical="center" wrapText="1"/>
    </xf>
    <xf numFmtId="3" fontId="30" fillId="0" borderId="0" xfId="0" applyNumberFormat="1" applyFont="1" applyAlignment="1">
      <alignment horizontal="right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44" fillId="0" borderId="0" xfId="33" applyFont="1" applyAlignment="1">
      <alignment wrapText="1"/>
    </xf>
    <xf numFmtId="0" fontId="21" fillId="0" borderId="0" xfId="34" applyFont="1" applyAlignment="1">
      <alignment horizontal="left" vertical="center" wrapText="1"/>
    </xf>
    <xf numFmtId="0" fontId="44" fillId="0" borderId="0" xfId="34" applyFont="1" applyAlignment="1">
      <alignment horizontal="left" vertical="center" wrapText="1"/>
    </xf>
    <xf numFmtId="0" fontId="44" fillId="0" borderId="0" xfId="34" applyFont="1" applyAlignment="1">
      <alignment wrapText="1"/>
    </xf>
    <xf numFmtId="0" fontId="52" fillId="0" borderId="0" xfId="33" applyFont="1" applyAlignment="1">
      <alignment wrapText="1"/>
    </xf>
    <xf numFmtId="0" fontId="46" fillId="0" borderId="0" xfId="33" applyFont="1" applyAlignment="1">
      <alignment horizontal="center" vertical="center" wrapText="1"/>
    </xf>
    <xf numFmtId="0" fontId="27" fillId="0" borderId="2" xfId="33" applyFont="1" applyBorder="1" applyAlignment="1">
      <alignment horizontal="center" vertical="center" wrapText="1"/>
    </xf>
    <xf numFmtId="0" fontId="27" fillId="0" borderId="5" xfId="33" applyFont="1" applyBorder="1" applyAlignment="1">
      <alignment horizontal="center" vertical="center" wrapText="1"/>
    </xf>
    <xf numFmtId="0" fontId="53" fillId="0" borderId="0" xfId="33" applyFont="1" applyAlignment="1">
      <alignment wrapText="1"/>
    </xf>
    <xf numFmtId="0" fontId="27" fillId="0" borderId="14" xfId="33" applyFont="1" applyBorder="1" applyAlignment="1">
      <alignment wrapText="1"/>
    </xf>
    <xf numFmtId="0" fontId="27" fillId="0" borderId="0" xfId="33" applyFont="1" applyAlignment="1">
      <alignment wrapText="1"/>
    </xf>
    <xf numFmtId="0" fontId="27" fillId="0" borderId="3" xfId="33" applyFont="1" applyBorder="1" applyAlignment="1">
      <alignment wrapText="1"/>
    </xf>
    <xf numFmtId="0" fontId="29" fillId="0" borderId="2" xfId="33" applyFont="1" applyBorder="1" applyAlignment="1">
      <alignment horizontal="center" vertical="center" wrapText="1"/>
    </xf>
    <xf numFmtId="0" fontId="29" fillId="0" borderId="2" xfId="33" applyFont="1" applyBorder="1" applyAlignment="1">
      <alignment vertical="center" wrapText="1"/>
    </xf>
    <xf numFmtId="4" fontId="29" fillId="0" borderId="2" xfId="33" applyNumberFormat="1" applyFont="1" applyBorder="1" applyAlignment="1">
      <alignment vertical="center" wrapText="1"/>
    </xf>
    <xf numFmtId="0" fontId="54" fillId="0" borderId="0" xfId="33" applyFont="1" applyAlignment="1">
      <alignment wrapText="1"/>
    </xf>
    <xf numFmtId="0" fontId="55" fillId="0" borderId="2" xfId="33" applyFont="1" applyBorder="1" applyAlignment="1">
      <alignment horizontal="center" vertical="center" wrapText="1"/>
    </xf>
    <xf numFmtId="0" fontId="55" fillId="0" borderId="2" xfId="33" applyFont="1" applyBorder="1" applyAlignment="1">
      <alignment vertical="center" wrapText="1"/>
    </xf>
    <xf numFmtId="4" fontId="55" fillId="0" borderId="2" xfId="33" applyNumberFormat="1" applyFont="1" applyBorder="1" applyAlignment="1">
      <alignment vertical="center" wrapText="1"/>
    </xf>
    <xf numFmtId="0" fontId="56" fillId="0" borderId="0" xfId="33" applyFont="1" applyAlignment="1">
      <alignment wrapText="1"/>
    </xf>
    <xf numFmtId="49" fontId="21" fillId="0" borderId="4" xfId="33" applyNumberFormat="1" applyFont="1" applyBorder="1" applyAlignment="1">
      <alignment horizontal="center" vertical="center" wrapText="1"/>
    </xf>
    <xf numFmtId="0" fontId="21" fillId="0" borderId="15" xfId="33" applyFont="1" applyBorder="1" applyAlignment="1">
      <alignment horizontal="center" vertical="center" wrapText="1"/>
    </xf>
    <xf numFmtId="0" fontId="21" fillId="0" borderId="8" xfId="33" applyFont="1" applyBorder="1" applyAlignment="1">
      <alignment vertical="center" wrapText="1"/>
    </xf>
    <xf numFmtId="4" fontId="21" fillId="0" borderId="2" xfId="33" applyNumberFormat="1" applyFont="1" applyBorder="1" applyAlignment="1">
      <alignment vertical="center" wrapText="1"/>
    </xf>
    <xf numFmtId="0" fontId="57" fillId="0" borderId="0" xfId="33" applyFont="1" applyAlignment="1">
      <alignment vertical="top" wrapText="1"/>
    </xf>
    <xf numFmtId="49" fontId="27" fillId="0" borderId="4" xfId="33" applyNumberFormat="1" applyFont="1" applyBorder="1" applyAlignment="1">
      <alignment horizontal="center" vertical="center" wrapText="1"/>
    </xf>
    <xf numFmtId="0" fontId="27" fillId="0" borderId="15" xfId="33" applyFont="1" applyBorder="1" applyAlignment="1">
      <alignment horizontal="center" vertical="center" wrapText="1"/>
    </xf>
    <xf numFmtId="0" fontId="27" fillId="0" borderId="8" xfId="33" applyFont="1" applyBorder="1" applyAlignment="1">
      <alignment vertical="center" wrapText="1"/>
    </xf>
    <xf numFmtId="4" fontId="27" fillId="0" borderId="2" xfId="33" applyNumberFormat="1" applyFont="1" applyBorder="1" applyAlignment="1">
      <alignment vertical="center" wrapText="1"/>
    </xf>
    <xf numFmtId="0" fontId="53" fillId="0" borderId="0" xfId="33" applyFont="1" applyAlignment="1">
      <alignment vertical="top" wrapText="1"/>
    </xf>
    <xf numFmtId="49" fontId="27" fillId="0" borderId="2" xfId="33" applyNumberFormat="1" applyFont="1" applyBorder="1" applyAlignment="1">
      <alignment horizontal="center" vertical="center" wrapText="1"/>
    </xf>
    <xf numFmtId="49" fontId="21" fillId="0" borderId="2" xfId="33" applyNumberFormat="1" applyFont="1" applyBorder="1" applyAlignment="1">
      <alignment horizontal="center" vertical="center" wrapText="1"/>
    </xf>
    <xf numFmtId="0" fontId="21" fillId="0" borderId="2" xfId="33" applyFont="1" applyBorder="1" applyAlignment="1">
      <alignment horizontal="center" vertical="center" wrapText="1"/>
    </xf>
    <xf numFmtId="0" fontId="21" fillId="0" borderId="2" xfId="33" applyFont="1" applyBorder="1" applyAlignment="1">
      <alignment vertical="center" wrapText="1"/>
    </xf>
    <xf numFmtId="0" fontId="27" fillId="0" borderId="2" xfId="33" applyFont="1" applyBorder="1" applyAlignment="1">
      <alignment vertical="center" wrapText="1"/>
    </xf>
    <xf numFmtId="0" fontId="30" fillId="0" borderId="2" xfId="33" applyFont="1" applyBorder="1" applyAlignment="1">
      <alignment horizontal="center" vertical="center" wrapText="1"/>
    </xf>
    <xf numFmtId="0" fontId="30" fillId="0" borderId="2" xfId="33" applyFont="1" applyBorder="1" applyAlignment="1">
      <alignment vertical="center" wrapText="1"/>
    </xf>
    <xf numFmtId="0" fontId="58" fillId="0" borderId="0" xfId="33" applyFont="1" applyAlignment="1">
      <alignment wrapText="1"/>
    </xf>
    <xf numFmtId="0" fontId="21" fillId="0" borderId="14" xfId="33" applyFont="1" applyBorder="1" applyAlignment="1">
      <alignment horizontal="center" vertical="center" wrapText="1"/>
    </xf>
    <xf numFmtId="0" fontId="21" fillId="0" borderId="0" xfId="33" applyFont="1" applyAlignment="1">
      <alignment horizontal="center" vertical="center" wrapText="1"/>
    </xf>
    <xf numFmtId="0" fontId="21" fillId="0" borderId="0" xfId="33" applyFont="1" applyAlignment="1">
      <alignment vertical="center" wrapText="1"/>
    </xf>
    <xf numFmtId="4" fontId="27" fillId="0" borderId="3" xfId="33" applyNumberFormat="1" applyFont="1" applyBorder="1" applyAlignment="1">
      <alignment vertical="center" wrapText="1"/>
    </xf>
    <xf numFmtId="0" fontId="59" fillId="0" borderId="0" xfId="33" applyFont="1" applyAlignment="1">
      <alignment wrapText="1"/>
    </xf>
    <xf numFmtId="0" fontId="51" fillId="0" borderId="2" xfId="33" applyFont="1" applyBorder="1" applyAlignment="1">
      <alignment horizontal="center" vertical="center" wrapText="1"/>
    </xf>
    <xf numFmtId="0" fontId="51" fillId="0" borderId="2" xfId="33" applyFont="1" applyBorder="1" applyAlignment="1">
      <alignment vertical="center" wrapText="1"/>
    </xf>
    <xf numFmtId="4" fontId="51" fillId="0" borderId="2" xfId="33" applyNumberFormat="1" applyFont="1" applyBorder="1" applyAlignment="1">
      <alignment vertical="center" wrapText="1"/>
    </xf>
    <xf numFmtId="0" fontId="60" fillId="0" borderId="0" xfId="33" applyFont="1" applyAlignment="1">
      <alignment wrapText="1"/>
    </xf>
    <xf numFmtId="0" fontId="30" fillId="0" borderId="14" xfId="33" applyFont="1" applyBorder="1" applyAlignment="1">
      <alignment horizontal="center" vertical="center" wrapText="1"/>
    </xf>
    <xf numFmtId="0" fontId="30" fillId="0" borderId="0" xfId="33" applyFont="1" applyAlignment="1">
      <alignment horizontal="center" vertical="center" wrapText="1"/>
    </xf>
    <xf numFmtId="0" fontId="30" fillId="0" borderId="0" xfId="33" applyFont="1" applyAlignment="1">
      <alignment vertical="center" wrapText="1"/>
    </xf>
    <xf numFmtId="4" fontId="29" fillId="0" borderId="3" xfId="33" applyNumberFormat="1" applyFont="1" applyBorder="1" applyAlignment="1">
      <alignment vertical="center" wrapText="1"/>
    </xf>
    <xf numFmtId="0" fontId="29" fillId="0" borderId="14" xfId="33" applyFont="1" applyBorder="1" applyAlignment="1">
      <alignment horizontal="center" vertical="center" wrapText="1"/>
    </xf>
    <xf numFmtId="0" fontId="29" fillId="0" borderId="0" xfId="33" applyFont="1" applyAlignment="1">
      <alignment horizontal="center" vertical="center" wrapText="1"/>
    </xf>
    <xf numFmtId="0" fontId="29" fillId="0" borderId="0" xfId="33" applyFont="1" applyAlignment="1">
      <alignment vertical="center" wrapText="1"/>
    </xf>
    <xf numFmtId="0" fontId="29" fillId="0" borderId="4" xfId="33" applyFont="1" applyBorder="1" applyAlignment="1">
      <alignment horizontal="center" vertical="center" wrapText="1"/>
    </xf>
    <xf numFmtId="0" fontId="29" fillId="0" borderId="4" xfId="33" applyFont="1" applyBorder="1" applyAlignment="1">
      <alignment vertical="center" wrapText="1"/>
    </xf>
    <xf numFmtId="4" fontId="29" fillId="0" borderId="4" xfId="33" applyNumberFormat="1" applyFont="1" applyBorder="1" applyAlignment="1">
      <alignment vertical="center" wrapText="1"/>
    </xf>
    <xf numFmtId="4" fontId="50" fillId="0" borderId="4" xfId="33" applyNumberFormat="1" applyFont="1" applyBorder="1" applyAlignment="1">
      <alignment vertical="center" wrapText="1"/>
    </xf>
    <xf numFmtId="0" fontId="61" fillId="0" borderId="0" xfId="33" applyFont="1" applyAlignment="1">
      <alignment wrapText="1"/>
    </xf>
    <xf numFmtId="4" fontId="51" fillId="0" borderId="4" xfId="33" applyNumberFormat="1" applyFont="1" applyBorder="1" applyAlignment="1">
      <alignment vertical="center" wrapText="1"/>
    </xf>
    <xf numFmtId="0" fontId="62" fillId="0" borderId="0" xfId="33" applyFont="1" applyAlignment="1">
      <alignment wrapText="1"/>
    </xf>
    <xf numFmtId="49" fontId="21" fillId="0" borderId="3" xfId="33" applyNumberFormat="1" applyFont="1" applyBorder="1" applyAlignment="1">
      <alignment horizontal="center" vertical="center" wrapText="1"/>
    </xf>
    <xf numFmtId="0" fontId="21" fillId="0" borderId="3" xfId="33" applyFont="1" applyBorder="1" applyAlignment="1">
      <alignment horizontal="center" vertical="center" wrapText="1"/>
    </xf>
    <xf numFmtId="0" fontId="21" fillId="0" borderId="14" xfId="33" applyFont="1" applyBorder="1" applyAlignment="1">
      <alignment vertical="center" wrapText="1"/>
    </xf>
    <xf numFmtId="0" fontId="21" fillId="0" borderId="8" xfId="33" applyFont="1" applyBorder="1" applyAlignment="1">
      <alignment wrapText="1"/>
    </xf>
    <xf numFmtId="0" fontId="21" fillId="0" borderId="9" xfId="33" applyFont="1" applyBorder="1" applyAlignment="1">
      <alignment wrapText="1"/>
    </xf>
    <xf numFmtId="0" fontId="21" fillId="0" borderId="15" xfId="33" applyFont="1" applyBorder="1" applyAlignment="1">
      <alignment wrapText="1"/>
    </xf>
    <xf numFmtId="4" fontId="21" fillId="0" borderId="4" xfId="33" applyNumberFormat="1" applyFont="1" applyBorder="1" applyAlignment="1">
      <alignment wrapText="1"/>
    </xf>
    <xf numFmtId="4" fontId="30" fillId="0" borderId="3" xfId="33" applyNumberFormat="1" applyFont="1" applyBorder="1" applyAlignment="1">
      <alignment wrapText="1"/>
    </xf>
    <xf numFmtId="4" fontId="21" fillId="0" borderId="3" xfId="33" applyNumberFormat="1" applyFont="1" applyBorder="1" applyAlignment="1">
      <alignment wrapText="1"/>
    </xf>
    <xf numFmtId="0" fontId="24" fillId="0" borderId="8" xfId="33" applyFont="1" applyBorder="1" applyAlignment="1">
      <alignment wrapText="1"/>
    </xf>
    <xf numFmtId="0" fontId="24" fillId="0" borderId="9" xfId="33" applyFont="1" applyBorder="1" applyAlignment="1">
      <alignment wrapText="1"/>
    </xf>
    <xf numFmtId="0" fontId="24" fillId="0" borderId="15" xfId="33" applyFont="1" applyBorder="1" applyAlignment="1">
      <alignment wrapText="1"/>
    </xf>
    <xf numFmtId="4" fontId="24" fillId="0" borderId="4" xfId="33" applyNumberFormat="1" applyFont="1" applyBorder="1" applyAlignment="1">
      <alignment wrapText="1"/>
    </xf>
    <xf numFmtId="4" fontId="24" fillId="0" borderId="3" xfId="33" applyNumberFormat="1" applyFont="1" applyBorder="1" applyAlignment="1">
      <alignment wrapText="1"/>
    </xf>
    <xf numFmtId="4" fontId="21" fillId="0" borderId="1" xfId="33" applyNumberFormat="1" applyFont="1" applyBorder="1" applyAlignment="1">
      <alignment wrapText="1"/>
    </xf>
    <xf numFmtId="0" fontId="44" fillId="0" borderId="29" xfId="33" applyFont="1" applyBorder="1" applyAlignment="1">
      <alignment wrapText="1"/>
    </xf>
    <xf numFmtId="0" fontId="44" fillId="0" borderId="30" xfId="33" applyFont="1" applyBorder="1" applyAlignment="1">
      <alignment wrapText="1"/>
    </xf>
    <xf numFmtId="0" fontId="44" fillId="0" borderId="31" xfId="33" applyFont="1" applyBorder="1" applyAlignment="1">
      <alignment wrapText="1"/>
    </xf>
    <xf numFmtId="0" fontId="44" fillId="0" borderId="32" xfId="33" applyFont="1" applyBorder="1" applyAlignment="1">
      <alignment wrapText="1"/>
    </xf>
    <xf numFmtId="0" fontId="21" fillId="0" borderId="0" xfId="33" applyFont="1" applyAlignment="1">
      <alignment horizontal="left" vertical="center" wrapText="1"/>
    </xf>
    <xf numFmtId="0" fontId="44" fillId="0" borderId="0" xfId="33" applyFont="1" applyAlignment="1">
      <alignment horizontal="left" vertical="center" wrapText="1"/>
    </xf>
    <xf numFmtId="0" fontId="44" fillId="0" borderId="0" xfId="33" applyFont="1" applyAlignment="1">
      <alignment vertical="center" wrapText="1"/>
    </xf>
    <xf numFmtId="0" fontId="23" fillId="0" borderId="0" xfId="33" applyFont="1" applyAlignment="1">
      <alignment horizontal="center" vertical="center" wrapText="1"/>
    </xf>
    <xf numFmtId="0" fontId="44" fillId="0" borderId="0" xfId="34" applyFont="1" applyAlignment="1">
      <alignment vertical="center" wrapText="1"/>
    </xf>
    <xf numFmtId="0" fontId="21" fillId="0" borderId="0" xfId="34" applyFont="1" applyAlignment="1">
      <alignment horizontal="center" vertical="center" wrapText="1"/>
    </xf>
    <xf numFmtId="0" fontId="21" fillId="0" borderId="0" xfId="35" applyFont="1" applyAlignment="1">
      <alignment horizontal="center"/>
    </xf>
    <xf numFmtId="0" fontId="21" fillId="0" borderId="0" xfId="35" applyFont="1"/>
    <xf numFmtId="0" fontId="23" fillId="0" borderId="0" xfId="35" applyFont="1" applyAlignment="1">
      <alignment horizontal="center"/>
    </xf>
    <xf numFmtId="0" fontId="24" fillId="0" borderId="2" xfId="35" applyFont="1" applyBorder="1" applyAlignment="1">
      <alignment horizontal="center" vertical="center" wrapText="1"/>
    </xf>
    <xf numFmtId="0" fontId="28" fillId="0" borderId="2" xfId="35" applyFont="1" applyBorder="1" applyAlignment="1">
      <alignment horizontal="center"/>
    </xf>
    <xf numFmtId="0" fontId="28" fillId="0" borderId="0" xfId="35" applyFont="1" applyAlignment="1">
      <alignment horizontal="center"/>
    </xf>
    <xf numFmtId="3" fontId="21" fillId="0" borderId="2" xfId="35" applyNumberFormat="1" applyFont="1" applyBorder="1" applyAlignment="1">
      <alignment horizontal="right" vertical="center" wrapText="1"/>
    </xf>
    <xf numFmtId="0" fontId="67" fillId="0" borderId="0" xfId="37" applyFont="1" applyAlignment="1">
      <alignment vertical="center"/>
    </xf>
    <xf numFmtId="3" fontId="24" fillId="0" borderId="2" xfId="35" applyNumberFormat="1" applyFont="1" applyBorder="1" applyAlignment="1">
      <alignment horizontal="right" vertical="center"/>
    </xf>
    <xf numFmtId="0" fontId="38" fillId="0" borderId="0" xfId="37" applyFont="1" applyAlignment="1">
      <alignment vertical="center"/>
    </xf>
    <xf numFmtId="0" fontId="67" fillId="0" borderId="0" xfId="37" applyFont="1"/>
    <xf numFmtId="3" fontId="24" fillId="0" borderId="0" xfId="35" applyNumberFormat="1" applyFont="1" applyAlignment="1">
      <alignment horizontal="right" vertical="center"/>
    </xf>
    <xf numFmtId="0" fontId="21" fillId="0" borderId="0" xfId="35" applyFont="1" applyAlignment="1">
      <alignment horizontal="center" vertical="center"/>
    </xf>
    <xf numFmtId="0" fontId="21" fillId="0" borderId="0" xfId="35" applyFont="1" applyAlignment="1">
      <alignment vertical="center"/>
    </xf>
    <xf numFmtId="0" fontId="28" fillId="0" borderId="0" xfId="35" applyFont="1" applyAlignment="1">
      <alignment horizontal="center" vertical="center"/>
    </xf>
    <xf numFmtId="0" fontId="23" fillId="0" borderId="0" xfId="35" applyFont="1" applyAlignment="1">
      <alignment vertical="center"/>
    </xf>
    <xf numFmtId="0" fontId="23" fillId="0" borderId="0" xfId="35" applyFont="1" applyAlignment="1">
      <alignment horizontal="center" vertical="center"/>
    </xf>
    <xf numFmtId="0" fontId="21" fillId="0" borderId="0" xfId="17" applyFont="1" applyAlignment="1">
      <alignment vertical="center"/>
    </xf>
    <xf numFmtId="3" fontId="21" fillId="0" borderId="0" xfId="17" applyNumberFormat="1" applyFont="1" applyAlignment="1">
      <alignment horizontal="center" vertical="center" wrapText="1"/>
    </xf>
    <xf numFmtId="3" fontId="21" fillId="0" borderId="0" xfId="17" applyNumberFormat="1" applyFont="1" applyAlignment="1">
      <alignment horizontal="center" vertical="center"/>
    </xf>
    <xf numFmtId="3" fontId="21" fillId="0" borderId="0" xfId="17" applyNumberFormat="1" applyFont="1" applyAlignment="1">
      <alignment horizontal="left" vertical="center"/>
    </xf>
    <xf numFmtId="3" fontId="50" fillId="0" borderId="0" xfId="17" applyNumberFormat="1" applyFont="1" applyAlignment="1">
      <alignment horizontal="left" vertical="center"/>
    </xf>
    <xf numFmtId="3" fontId="21" fillId="0" borderId="0" xfId="17" applyNumberFormat="1" applyFont="1" applyAlignment="1">
      <alignment horizontal="left" vertical="center" wrapText="1"/>
    </xf>
    <xf numFmtId="0" fontId="21" fillId="0" borderId="0" xfId="17" applyFont="1" applyAlignment="1">
      <alignment vertical="center" wrapText="1"/>
    </xf>
    <xf numFmtId="0" fontId="21" fillId="0" borderId="0" xfId="17" applyFont="1" applyAlignment="1">
      <alignment horizontal="center" vertical="center"/>
    </xf>
    <xf numFmtId="0" fontId="21" fillId="0" borderId="0" xfId="17" applyFont="1" applyAlignment="1">
      <alignment horizontal="center" vertical="center" wrapText="1"/>
    </xf>
    <xf numFmtId="0" fontId="50" fillId="0" borderId="0" xfId="17" applyFont="1" applyAlignment="1">
      <alignment vertical="center" wrapText="1"/>
    </xf>
    <xf numFmtId="3" fontId="29" fillId="0" borderId="10" xfId="17" applyNumberFormat="1" applyFont="1" applyBorder="1" applyAlignment="1">
      <alignment horizontal="center" vertical="top" wrapText="1"/>
    </xf>
    <xf numFmtId="3" fontId="29" fillId="0" borderId="6" xfId="17" applyNumberFormat="1" applyFont="1" applyBorder="1" applyAlignment="1">
      <alignment horizontal="center" vertical="top" wrapText="1"/>
    </xf>
    <xf numFmtId="0" fontId="24" fillId="0" borderId="0" xfId="17" applyFont="1" applyAlignment="1">
      <alignment vertical="center"/>
    </xf>
    <xf numFmtId="0" fontId="29" fillId="0" borderId="4" xfId="17" applyFont="1" applyBorder="1" applyAlignment="1">
      <alignment horizontal="center" vertical="top" wrapText="1"/>
    </xf>
    <xf numFmtId="0" fontId="29" fillId="0" borderId="1" xfId="17" applyFont="1" applyBorder="1" applyAlignment="1">
      <alignment horizontal="center" vertical="top" wrapText="1"/>
    </xf>
    <xf numFmtId="3" fontId="29" fillId="0" borderId="2" xfId="17" applyNumberFormat="1" applyFont="1" applyBorder="1" applyAlignment="1">
      <alignment horizontal="center" vertical="top" wrapText="1"/>
    </xf>
    <xf numFmtId="0" fontId="25" fillId="0" borderId="2" xfId="17" applyFont="1" applyBorder="1" applyAlignment="1">
      <alignment horizontal="center" vertical="center" wrapText="1"/>
    </xf>
    <xf numFmtId="3" fontId="25" fillId="0" borderId="2" xfId="17" applyNumberFormat="1" applyFont="1" applyBorder="1" applyAlignment="1">
      <alignment horizontal="center" vertical="center" wrapText="1"/>
    </xf>
    <xf numFmtId="0" fontId="25" fillId="0" borderId="0" xfId="17" applyFont="1" applyAlignment="1">
      <alignment horizontal="center" vertical="center"/>
    </xf>
    <xf numFmtId="0" fontId="71" fillId="0" borderId="14" xfId="17" applyFont="1" applyBorder="1" applyAlignment="1">
      <alignment horizontal="center" vertical="center"/>
    </xf>
    <xf numFmtId="0" fontId="71" fillId="0" borderId="9" xfId="17" applyFont="1" applyBorder="1" applyAlignment="1">
      <alignment horizontal="center" vertical="center"/>
    </xf>
    <xf numFmtId="0" fontId="71" fillId="0" borderId="9" xfId="17" applyFont="1" applyBorder="1" applyAlignment="1">
      <alignment horizontal="center" vertical="center" wrapText="1"/>
    </xf>
    <xf numFmtId="0" fontId="55" fillId="0" borderId="9" xfId="17" applyFont="1" applyBorder="1" applyAlignment="1">
      <alignment horizontal="center" vertical="center" wrapText="1"/>
    </xf>
    <xf numFmtId="3" fontId="71" fillId="0" borderId="9" xfId="17" applyNumberFormat="1" applyFont="1" applyBorder="1" applyAlignment="1">
      <alignment horizontal="center" vertical="center" wrapText="1"/>
    </xf>
    <xf numFmtId="3" fontId="71" fillId="0" borderId="15" xfId="17" applyNumberFormat="1" applyFont="1" applyBorder="1" applyAlignment="1">
      <alignment horizontal="center" vertical="center" wrapText="1"/>
    </xf>
    <xf numFmtId="0" fontId="71" fillId="0" borderId="0" xfId="17" applyFont="1" applyAlignment="1">
      <alignment horizontal="center" vertical="center"/>
    </xf>
    <xf numFmtId="3" fontId="48" fillId="0" borderId="6" xfId="17" applyNumberFormat="1" applyFont="1" applyBorder="1" applyAlignment="1">
      <alignment horizontal="right" vertical="center" wrapText="1"/>
    </xf>
    <xf numFmtId="3" fontId="48" fillId="0" borderId="2" xfId="17" applyNumberFormat="1" applyFont="1" applyBorder="1" applyAlignment="1">
      <alignment horizontal="right" vertical="center" wrapText="1"/>
    </xf>
    <xf numFmtId="0" fontId="48" fillId="0" borderId="0" xfId="17" applyFont="1" applyAlignment="1">
      <alignment horizontal="center" vertical="center"/>
    </xf>
    <xf numFmtId="0" fontId="71" fillId="0" borderId="14" xfId="17" applyFont="1" applyBorder="1" applyAlignment="1">
      <alignment horizontal="center"/>
    </xf>
    <xf numFmtId="0" fontId="71" fillId="0" borderId="0" xfId="17" applyFont="1" applyAlignment="1">
      <alignment horizontal="center"/>
    </xf>
    <xf numFmtId="0" fontId="71" fillId="0" borderId="0" xfId="17" applyFont="1" applyAlignment="1">
      <alignment horizontal="center" wrapText="1"/>
    </xf>
    <xf numFmtId="0" fontId="71" fillId="0" borderId="0" xfId="17" applyFont="1" applyAlignment="1">
      <alignment horizontal="left" wrapText="1"/>
    </xf>
    <xf numFmtId="0" fontId="55" fillId="0" borderId="0" xfId="17" applyFont="1" applyAlignment="1">
      <alignment horizontal="center" wrapText="1"/>
    </xf>
    <xf numFmtId="3" fontId="71" fillId="0" borderId="0" xfId="17" applyNumberFormat="1" applyFont="1" applyAlignment="1">
      <alignment horizontal="center" wrapText="1"/>
    </xf>
    <xf numFmtId="3" fontId="71" fillId="0" borderId="7" xfId="17" applyNumberFormat="1" applyFont="1" applyBorder="1" applyAlignment="1">
      <alignment horizontal="center" wrapText="1"/>
    </xf>
    <xf numFmtId="3" fontId="48" fillId="0" borderId="2" xfId="17" applyNumberFormat="1" applyFont="1" applyBorder="1" applyAlignment="1">
      <alignment horizontal="right" vertical="center"/>
    </xf>
    <xf numFmtId="0" fontId="48" fillId="0" borderId="2" xfId="17" applyFont="1" applyBorder="1" applyAlignment="1">
      <alignment horizontal="right" vertical="center"/>
    </xf>
    <xf numFmtId="0" fontId="48" fillId="0" borderId="0" xfId="17" applyFont="1" applyAlignment="1">
      <alignment vertical="center"/>
    </xf>
    <xf numFmtId="0" fontId="71" fillId="0" borderId="11" xfId="17" applyFont="1" applyBorder="1" applyAlignment="1">
      <alignment horizontal="center"/>
    </xf>
    <xf numFmtId="0" fontId="71" fillId="0" borderId="12" xfId="17" applyFont="1" applyBorder="1" applyAlignment="1">
      <alignment horizontal="center"/>
    </xf>
    <xf numFmtId="0" fontId="71" fillId="0" borderId="12" xfId="17" applyFont="1" applyBorder="1" applyAlignment="1">
      <alignment horizontal="center" wrapText="1"/>
    </xf>
    <xf numFmtId="0" fontId="55" fillId="0" borderId="12" xfId="17" applyFont="1" applyBorder="1" applyAlignment="1">
      <alignment horizontal="center" wrapText="1"/>
    </xf>
    <xf numFmtId="3" fontId="71" fillId="0" borderId="12" xfId="17" applyNumberFormat="1" applyFont="1" applyBorder="1" applyAlignment="1">
      <alignment horizontal="center" wrapText="1"/>
    </xf>
    <xf numFmtId="3" fontId="71" fillId="0" borderId="13" xfId="17" applyNumberFormat="1" applyFont="1" applyBorder="1" applyAlignment="1">
      <alignment horizontal="center" wrapText="1"/>
    </xf>
    <xf numFmtId="3" fontId="32" fillId="0" borderId="2" xfId="17" applyNumberFormat="1" applyFont="1" applyBorder="1" applyAlignment="1">
      <alignment vertical="top" wrapText="1"/>
    </xf>
    <xf numFmtId="0" fontId="29" fillId="0" borderId="0" xfId="17" applyFont="1" applyAlignment="1">
      <alignment vertical="top"/>
    </xf>
    <xf numFmtId="3" fontId="21" fillId="0" borderId="2" xfId="17" applyNumberFormat="1" applyFont="1" applyBorder="1" applyAlignment="1">
      <alignment vertical="top" wrapText="1"/>
    </xf>
    <xf numFmtId="0" fontId="71" fillId="0" borderId="8" xfId="17" applyFont="1" applyBorder="1" applyAlignment="1">
      <alignment horizontal="center"/>
    </xf>
    <xf numFmtId="0" fontId="71" fillId="0" borderId="9" xfId="17" applyFont="1" applyBorder="1" applyAlignment="1">
      <alignment horizontal="center"/>
    </xf>
    <xf numFmtId="0" fontId="71" fillId="0" borderId="9" xfId="17" applyFont="1" applyBorder="1" applyAlignment="1">
      <alignment horizontal="center" wrapText="1"/>
    </xf>
    <xf numFmtId="0" fontId="71" fillId="0" borderId="9" xfId="17" applyFont="1" applyBorder="1" applyAlignment="1">
      <alignment horizontal="left" wrapText="1"/>
    </xf>
    <xf numFmtId="0" fontId="55" fillId="0" borderId="9" xfId="17" applyFont="1" applyBorder="1" applyAlignment="1">
      <alignment horizontal="center" wrapText="1"/>
    </xf>
    <xf numFmtId="3" fontId="71" fillId="0" borderId="9" xfId="17" applyNumberFormat="1" applyFont="1" applyBorder="1" applyAlignment="1">
      <alignment horizontal="center" wrapText="1"/>
    </xf>
    <xf numFmtId="3" fontId="71" fillId="0" borderId="15" xfId="17" applyNumberFormat="1" applyFont="1" applyBorder="1" applyAlignment="1">
      <alignment horizontal="center" wrapText="1"/>
    </xf>
    <xf numFmtId="3" fontId="48" fillId="0" borderId="2" xfId="17" applyNumberFormat="1" applyFont="1" applyBorder="1" applyAlignment="1">
      <alignment vertical="center"/>
    </xf>
    <xf numFmtId="3" fontId="47" fillId="0" borderId="2" xfId="17" applyNumberFormat="1" applyFont="1" applyBorder="1" applyAlignment="1">
      <alignment vertical="center" wrapText="1"/>
    </xf>
    <xf numFmtId="0" fontId="30" fillId="0" borderId="0" xfId="17" applyFont="1" applyAlignment="1">
      <alignment vertical="center"/>
    </xf>
    <xf numFmtId="49" fontId="33" fillId="0" borderId="5" xfId="17" applyNumberFormat="1" applyFont="1" applyBorder="1" applyAlignment="1">
      <alignment horizontal="left" vertical="center"/>
    </xf>
    <xf numFmtId="49" fontId="33" fillId="0" borderId="10" xfId="17" applyNumberFormat="1" applyFont="1" applyBorder="1" applyAlignment="1">
      <alignment horizontal="left" vertical="center"/>
    </xf>
    <xf numFmtId="0" fontId="67" fillId="0" borderId="10" xfId="17" applyFont="1" applyBorder="1" applyAlignment="1">
      <alignment vertical="center" wrapText="1"/>
    </xf>
    <xf numFmtId="3" fontId="32" fillId="0" borderId="10" xfId="17" applyNumberFormat="1" applyFont="1" applyBorder="1" applyAlignment="1">
      <alignment vertical="center" wrapText="1"/>
    </xf>
    <xf numFmtId="3" fontId="32" fillId="0" borderId="6" xfId="17" applyNumberFormat="1" applyFont="1" applyBorder="1" applyAlignment="1">
      <alignment vertical="center" wrapText="1"/>
    </xf>
    <xf numFmtId="0" fontId="29" fillId="0" borderId="0" xfId="17" applyFont="1" applyAlignment="1">
      <alignment vertical="center"/>
    </xf>
    <xf numFmtId="3" fontId="32" fillId="0" borderId="2" xfId="17" applyNumberFormat="1" applyFont="1" applyBorder="1" applyAlignment="1">
      <alignment vertical="center" wrapText="1"/>
    </xf>
    <xf numFmtId="0" fontId="21" fillId="0" borderId="0" xfId="17" applyFont="1" applyAlignment="1">
      <alignment vertical="top"/>
    </xf>
    <xf numFmtId="3" fontId="34" fillId="0" borderId="4" xfId="17" applyNumberFormat="1" applyFont="1" applyBorder="1" applyAlignment="1">
      <alignment vertical="center" wrapText="1"/>
    </xf>
    <xf numFmtId="3" fontId="34" fillId="0" borderId="2" xfId="17" applyNumberFormat="1" applyFont="1" applyBorder="1" applyAlignment="1">
      <alignment vertical="center" wrapText="1"/>
    </xf>
    <xf numFmtId="0" fontId="27" fillId="0" borderId="0" xfId="17" applyFont="1" applyAlignment="1">
      <alignment vertical="center"/>
    </xf>
    <xf numFmtId="0" fontId="71" fillId="0" borderId="5" xfId="17" applyFont="1" applyBorder="1" applyAlignment="1">
      <alignment horizontal="center"/>
    </xf>
    <xf numFmtId="0" fontId="71" fillId="0" borderId="10" xfId="17" applyFont="1" applyBorder="1" applyAlignment="1">
      <alignment horizontal="center"/>
    </xf>
    <xf numFmtId="0" fontId="71" fillId="0" borderId="10" xfId="17" applyFont="1" applyBorder="1" applyAlignment="1">
      <alignment horizontal="center" wrapText="1"/>
    </xf>
    <xf numFmtId="0" fontId="55" fillId="0" borderId="10" xfId="17" applyFont="1" applyBorder="1" applyAlignment="1">
      <alignment horizontal="center" wrapText="1"/>
    </xf>
    <xf numFmtId="3" fontId="71" fillId="0" borderId="10" xfId="17" applyNumberFormat="1" applyFont="1" applyBorder="1" applyAlignment="1">
      <alignment horizontal="center" wrapText="1"/>
    </xf>
    <xf numFmtId="3" fontId="71" fillId="0" borderId="6" xfId="17" applyNumberFormat="1" applyFont="1" applyBorder="1" applyAlignment="1">
      <alignment horizontal="center" wrapText="1"/>
    </xf>
    <xf numFmtId="3" fontId="72" fillId="0" borderId="2" xfId="17" applyNumberFormat="1" applyFont="1" applyBorder="1" applyAlignment="1">
      <alignment vertical="center" wrapText="1"/>
    </xf>
    <xf numFmtId="0" fontId="55" fillId="0" borderId="0" xfId="17" applyFont="1" applyAlignment="1">
      <alignment vertical="center"/>
    </xf>
    <xf numFmtId="49" fontId="32" fillId="0" borderId="2" xfId="17" applyNumberFormat="1" applyFont="1" applyBorder="1" applyAlignment="1">
      <alignment horizontal="center" vertical="top" wrapText="1"/>
    </xf>
    <xf numFmtId="0" fontId="32" fillId="0" borderId="6" xfId="17" applyFont="1" applyBorder="1" applyAlignment="1">
      <alignment vertical="top" wrapText="1"/>
    </xf>
    <xf numFmtId="49" fontId="32" fillId="0" borderId="2" xfId="17" applyNumberFormat="1" applyFont="1" applyBorder="1" applyAlignment="1">
      <alignment horizontal="center" vertical="center" wrapText="1"/>
    </xf>
    <xf numFmtId="0" fontId="32" fillId="0" borderId="6" xfId="17" applyFont="1" applyBorder="1" applyAlignment="1">
      <alignment vertical="center" wrapText="1"/>
    </xf>
    <xf numFmtId="0" fontId="32" fillId="0" borderId="4" xfId="17" applyFont="1" applyBorder="1" applyAlignment="1">
      <alignment horizontal="center" vertical="center" wrapText="1"/>
    </xf>
    <xf numFmtId="0" fontId="32" fillId="0" borderId="3" xfId="17" applyFont="1" applyBorder="1" applyAlignment="1">
      <alignment horizontal="center" vertical="center" wrapText="1"/>
    </xf>
    <xf numFmtId="0" fontId="32" fillId="0" borderId="1" xfId="17" applyFont="1" applyBorder="1" applyAlignment="1">
      <alignment horizontal="center" vertical="center" wrapText="1"/>
    </xf>
    <xf numFmtId="49" fontId="32" fillId="0" borderId="3" xfId="17" applyNumberFormat="1" applyFont="1" applyBorder="1" applyAlignment="1">
      <alignment horizontal="center" vertical="top" wrapText="1"/>
    </xf>
    <xf numFmtId="49" fontId="32" fillId="0" borderId="1" xfId="17" applyNumberFormat="1" applyFont="1" applyBorder="1" applyAlignment="1">
      <alignment horizontal="center" vertical="top" wrapText="1"/>
    </xf>
    <xf numFmtId="49" fontId="32" fillId="0" borderId="4" xfId="17" applyNumberFormat="1" applyFont="1" applyBorder="1" applyAlignment="1">
      <alignment horizontal="center" vertical="center" wrapText="1"/>
    </xf>
    <xf numFmtId="49" fontId="32" fillId="0" borderId="1" xfId="17" applyNumberFormat="1" applyFont="1" applyBorder="1" applyAlignment="1">
      <alignment horizontal="center" vertical="center" wrapText="1"/>
    </xf>
    <xf numFmtId="49" fontId="32" fillId="0" borderId="4" xfId="17" applyNumberFormat="1" applyFont="1" applyBorder="1" applyAlignment="1">
      <alignment horizontal="center" vertical="top" wrapText="1"/>
    </xf>
    <xf numFmtId="3" fontId="32" fillId="0" borderId="4" xfId="17" applyNumberFormat="1" applyFont="1" applyBorder="1" applyAlignment="1">
      <alignment vertical="center" wrapText="1"/>
    </xf>
    <xf numFmtId="3" fontId="32" fillId="0" borderId="4" xfId="17" applyNumberFormat="1" applyFont="1" applyBorder="1" applyAlignment="1">
      <alignment vertical="top" wrapText="1"/>
    </xf>
    <xf numFmtId="49" fontId="33" fillId="0" borderId="8" xfId="17" applyNumberFormat="1" applyFont="1" applyBorder="1" applyAlignment="1">
      <alignment horizontal="left" vertical="center"/>
    </xf>
    <xf numFmtId="49" fontId="33" fillId="0" borderId="9" xfId="17" applyNumberFormat="1" applyFont="1" applyBorder="1" applyAlignment="1">
      <alignment horizontal="left" vertical="center"/>
    </xf>
    <xf numFmtId="0" fontId="67" fillId="0" borderId="9" xfId="17" applyFont="1" applyBorder="1" applyAlignment="1">
      <alignment vertical="center" wrapText="1"/>
    </xf>
    <xf numFmtId="3" fontId="32" fillId="0" borderId="9" xfId="17" applyNumberFormat="1" applyFont="1" applyBorder="1" applyAlignment="1">
      <alignment vertical="center" wrapText="1"/>
    </xf>
    <xf numFmtId="3" fontId="32" fillId="0" borderId="15" xfId="17" applyNumberFormat="1" applyFont="1" applyBorder="1" applyAlignment="1">
      <alignment vertical="center" wrapText="1"/>
    </xf>
    <xf numFmtId="3" fontId="21" fillId="0" borderId="0" xfId="17" applyNumberFormat="1" applyFont="1" applyAlignment="1">
      <alignment vertical="center" wrapText="1"/>
    </xf>
    <xf numFmtId="0" fontId="76" fillId="0" borderId="0" xfId="17" applyFont="1" applyAlignment="1">
      <alignment horizontal="left"/>
    </xf>
    <xf numFmtId="0" fontId="76" fillId="0" borderId="0" xfId="17" applyFont="1" applyAlignment="1">
      <alignment horizontal="center"/>
    </xf>
    <xf numFmtId="0" fontId="50" fillId="0" borderId="0" xfId="17" applyFont="1" applyAlignment="1">
      <alignment wrapText="1"/>
    </xf>
    <xf numFmtId="0" fontId="21" fillId="0" borderId="0" xfId="17" applyFont="1" applyAlignment="1">
      <alignment wrapText="1"/>
    </xf>
    <xf numFmtId="3" fontId="21" fillId="0" borderId="0" xfId="17" applyNumberFormat="1" applyFont="1" applyAlignment="1">
      <alignment wrapText="1"/>
    </xf>
    <xf numFmtId="0" fontId="50" fillId="0" borderId="0" xfId="17" applyFont="1" applyAlignment="1">
      <alignment horizontal="left" vertical="center"/>
    </xf>
    <xf numFmtId="0" fontId="50" fillId="0" borderId="0" xfId="17" applyFont="1" applyAlignment="1">
      <alignment horizontal="center" vertical="center"/>
    </xf>
    <xf numFmtId="0" fontId="21" fillId="0" borderId="0" xfId="17" applyFont="1" applyAlignment="1">
      <alignment horizontal="center"/>
    </xf>
    <xf numFmtId="0" fontId="21" fillId="0" borderId="0" xfId="17" applyFont="1" applyAlignment="1">
      <alignment horizontal="center" wrapText="1"/>
    </xf>
    <xf numFmtId="0" fontId="24" fillId="0" borderId="4" xfId="17" applyFont="1" applyBorder="1" applyAlignment="1">
      <alignment horizontal="center" vertical="top" wrapText="1"/>
    </xf>
    <xf numFmtId="0" fontId="24" fillId="0" borderId="0" xfId="17" applyFont="1" applyAlignment="1">
      <alignment vertical="center" wrapText="1"/>
    </xf>
    <xf numFmtId="0" fontId="71" fillId="0" borderId="2" xfId="17" applyFont="1" applyBorder="1" applyAlignment="1">
      <alignment horizontal="center"/>
    </xf>
    <xf numFmtId="0" fontId="71" fillId="0" borderId="2" xfId="17" applyFont="1" applyBorder="1" applyAlignment="1">
      <alignment horizontal="center" wrapText="1"/>
    </xf>
    <xf numFmtId="3" fontId="71" fillId="0" borderId="2" xfId="17" applyNumberFormat="1" applyFont="1" applyBorder="1" applyAlignment="1">
      <alignment horizontal="center" wrapText="1"/>
    </xf>
    <xf numFmtId="3" fontId="31" fillId="0" borderId="2" xfId="17" applyNumberFormat="1" applyFont="1" applyBorder="1" applyAlignment="1">
      <alignment horizontal="right" vertical="center" wrapText="1"/>
    </xf>
    <xf numFmtId="0" fontId="31" fillId="0" borderId="0" xfId="17" applyFont="1" applyAlignment="1">
      <alignment horizontal="center" vertical="center"/>
    </xf>
    <xf numFmtId="49" fontId="21" fillId="0" borderId="4" xfId="17" applyNumberFormat="1" applyFont="1" applyBorder="1" applyAlignment="1">
      <alignment horizontal="center" vertical="top"/>
    </xf>
    <xf numFmtId="0" fontId="21" fillId="0" borderId="4" xfId="17" applyFont="1" applyBorder="1" applyAlignment="1">
      <alignment vertical="top" wrapText="1"/>
    </xf>
    <xf numFmtId="0" fontId="21" fillId="0" borderId="2" xfId="17" applyFont="1" applyBorder="1" applyAlignment="1">
      <alignment horizontal="justify" vertical="top" wrapText="1"/>
    </xf>
    <xf numFmtId="3" fontId="21" fillId="0" borderId="2" xfId="17" applyNumberFormat="1" applyFont="1" applyBorder="1" applyAlignment="1">
      <alignment horizontal="right" vertical="top"/>
    </xf>
    <xf numFmtId="0" fontId="21" fillId="0" borderId="0" xfId="17" applyFont="1" applyAlignment="1">
      <alignment vertical="top" wrapText="1"/>
    </xf>
    <xf numFmtId="49" fontId="21" fillId="0" borderId="3" xfId="17" applyNumberFormat="1" applyFont="1" applyBorder="1" applyAlignment="1">
      <alignment horizontal="center" vertical="top"/>
    </xf>
    <xf numFmtId="49" fontId="21" fillId="0" borderId="2" xfId="17" applyNumberFormat="1" applyFont="1" applyBorder="1" applyAlignment="1">
      <alignment horizontal="center" vertical="top"/>
    </xf>
    <xf numFmtId="0" fontId="21" fillId="0" borderId="2" xfId="17" applyFont="1" applyBorder="1" applyAlignment="1">
      <alignment vertical="top" wrapText="1"/>
    </xf>
    <xf numFmtId="49" fontId="21" fillId="0" borderId="1" xfId="17" applyNumberFormat="1" applyFont="1" applyBorder="1" applyAlignment="1">
      <alignment horizontal="center" vertical="top"/>
    </xf>
    <xf numFmtId="0" fontId="50" fillId="0" borderId="0" xfId="17" applyFont="1" applyAlignment="1">
      <alignment vertical="center"/>
    </xf>
    <xf numFmtId="0" fontId="50" fillId="0" borderId="0" xfId="17" applyFont="1"/>
    <xf numFmtId="0" fontId="50" fillId="0" borderId="0" xfId="17" applyFont="1" applyAlignment="1">
      <alignment horizontal="center" vertical="center" wrapText="1"/>
    </xf>
    <xf numFmtId="0" fontId="29" fillId="0" borderId="0" xfId="17" applyFont="1"/>
    <xf numFmtId="0" fontId="24" fillId="0" borderId="0" xfId="17" applyFont="1"/>
    <xf numFmtId="0" fontId="21" fillId="0" borderId="3" xfId="18" applyNumberFormat="1" applyFont="1" applyFill="1" applyBorder="1" applyAlignment="1">
      <alignment horizontal="center" vertical="top"/>
    </xf>
    <xf numFmtId="1" fontId="21" fillId="0" borderId="3" xfId="18" applyNumberFormat="1" applyFont="1" applyFill="1" applyBorder="1" applyAlignment="1">
      <alignment horizontal="center" vertical="top"/>
    </xf>
    <xf numFmtId="9" fontId="21" fillId="0" borderId="2" xfId="18" applyFont="1" applyFill="1" applyBorder="1" applyAlignment="1">
      <alignment vertical="top" wrapText="1"/>
    </xf>
    <xf numFmtId="9" fontId="21" fillId="0" borderId="2" xfId="18" applyFont="1" applyFill="1" applyBorder="1" applyAlignment="1">
      <alignment horizontal="justify" vertical="top" wrapText="1"/>
    </xf>
    <xf numFmtId="3" fontId="21" fillId="0" borderId="2" xfId="18" applyNumberFormat="1" applyFont="1" applyFill="1" applyBorder="1" applyAlignment="1">
      <alignment horizontal="right" vertical="top"/>
    </xf>
    <xf numFmtId="3" fontId="21" fillId="0" borderId="2" xfId="18" applyNumberFormat="1" applyFont="1" applyFill="1" applyBorder="1" applyAlignment="1">
      <alignment vertical="top" wrapText="1"/>
    </xf>
    <xf numFmtId="9" fontId="21" fillId="0" borderId="0" xfId="18" applyFont="1" applyFill="1" applyAlignment="1">
      <alignment vertical="top" wrapText="1"/>
    </xf>
    <xf numFmtId="9" fontId="21" fillId="0" borderId="0" xfId="18" applyFont="1" applyFill="1" applyAlignment="1">
      <alignment vertical="top"/>
    </xf>
    <xf numFmtId="0" fontId="21" fillId="0" borderId="4" xfId="18" applyNumberFormat="1" applyFont="1" applyFill="1" applyBorder="1" applyAlignment="1">
      <alignment horizontal="center" vertical="top"/>
    </xf>
    <xf numFmtId="1" fontId="21" fillId="0" borderId="4" xfId="18" applyNumberFormat="1" applyFont="1" applyFill="1" applyBorder="1" applyAlignment="1">
      <alignment horizontal="center" vertical="top"/>
    </xf>
    <xf numFmtId="9" fontId="21" fillId="0" borderId="3" xfId="18" applyFont="1" applyFill="1" applyBorder="1" applyAlignment="1">
      <alignment horizontal="center" vertical="top"/>
    </xf>
    <xf numFmtId="49" fontId="21" fillId="0" borderId="2" xfId="17" applyNumberFormat="1" applyFont="1" applyBorder="1" applyAlignment="1">
      <alignment horizontal="center" vertical="top" wrapText="1"/>
    </xf>
    <xf numFmtId="0" fontId="22" fillId="0" borderId="0" xfId="20" applyFont="1" applyAlignment="1">
      <alignment horizontal="center" vertical="center"/>
    </xf>
    <xf numFmtId="3" fontId="21" fillId="0" borderId="0" xfId="17" applyNumberFormat="1" applyFont="1" applyAlignment="1">
      <alignment horizontal="right" vertical="center"/>
    </xf>
    <xf numFmtId="0" fontId="22" fillId="0" borderId="0" xfId="20" applyFont="1" applyAlignment="1">
      <alignment vertical="center"/>
    </xf>
    <xf numFmtId="0" fontId="13" fillId="0" borderId="12" xfId="20" applyFont="1" applyBorder="1" applyAlignment="1">
      <alignment horizontal="center" vertical="center"/>
    </xf>
    <xf numFmtId="0" fontId="13" fillId="0" borderId="12" xfId="20" applyFont="1" applyBorder="1" applyAlignment="1">
      <alignment vertical="center"/>
    </xf>
    <xf numFmtId="0" fontId="21" fillId="0" borderId="0" xfId="15" applyFont="1" applyAlignment="1">
      <alignment horizontal="center" vertical="center"/>
    </xf>
    <xf numFmtId="0" fontId="13" fillId="0" borderId="0" xfId="20" applyFont="1" applyAlignment="1">
      <alignment vertical="center"/>
    </xf>
    <xf numFmtId="0" fontId="77" fillId="0" borderId="0" xfId="17" applyFont="1"/>
    <xf numFmtId="49" fontId="42" fillId="0" borderId="0" xfId="0" applyNumberFormat="1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33" fillId="0" borderId="4" xfId="0" applyFont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0" fontId="33" fillId="0" borderId="4" xfId="0" applyFont="1" applyBorder="1" applyAlignment="1">
      <alignment vertical="center" wrapText="1"/>
    </xf>
    <xf numFmtId="49" fontId="21" fillId="0" borderId="9" xfId="0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left" vertical="center" wrapText="1"/>
    </xf>
    <xf numFmtId="3" fontId="21" fillId="0" borderId="9" xfId="0" applyNumberFormat="1" applyFont="1" applyBorder="1" applyAlignment="1">
      <alignment horizontal="right" vertical="center" wrapText="1"/>
    </xf>
    <xf numFmtId="0" fontId="21" fillId="0" borderId="0" xfId="15" applyFont="1" applyAlignment="1">
      <alignment horizontal="center" wrapText="1"/>
    </xf>
    <xf numFmtId="0" fontId="21" fillId="0" borderId="0" xfId="15" applyFont="1" applyAlignment="1">
      <alignment horizontal="center" vertical="center" wrapText="1"/>
    </xf>
    <xf numFmtId="0" fontId="21" fillId="0" borderId="0" xfId="15" applyFont="1"/>
    <xf numFmtId="0" fontId="24" fillId="0" borderId="2" xfId="15" applyFont="1" applyBorder="1" applyAlignment="1">
      <alignment horizontal="center" vertical="center" wrapText="1"/>
    </xf>
    <xf numFmtId="0" fontId="27" fillId="0" borderId="2" xfId="15" applyFont="1" applyBorder="1" applyAlignment="1">
      <alignment horizontal="center" wrapText="1"/>
    </xf>
    <xf numFmtId="0" fontId="27" fillId="0" borderId="0" xfId="15" applyFont="1" applyAlignment="1">
      <alignment horizontal="center"/>
    </xf>
    <xf numFmtId="0" fontId="24" fillId="0" borderId="0" xfId="15" applyFont="1" applyAlignment="1">
      <alignment vertical="center"/>
    </xf>
    <xf numFmtId="0" fontId="24" fillId="0" borderId="0" xfId="15" applyFont="1"/>
    <xf numFmtId="0" fontId="21" fillId="0" borderId="2" xfId="15" applyFont="1" applyBorder="1" applyAlignment="1">
      <alignment horizontal="center" vertical="center"/>
    </xf>
    <xf numFmtId="0" fontId="21" fillId="0" borderId="2" xfId="15" applyFont="1" applyBorder="1" applyAlignment="1">
      <alignment horizontal="left" vertical="center" wrapText="1"/>
    </xf>
    <xf numFmtId="0" fontId="21" fillId="0" borderId="6" xfId="15" applyFont="1" applyBorder="1" applyAlignment="1">
      <alignment horizontal="center" vertical="center" wrapText="1"/>
    </xf>
    <xf numFmtId="0" fontId="21" fillId="0" borderId="6" xfId="15" applyFont="1" applyBorder="1" applyAlignment="1">
      <alignment horizontal="right" vertical="center" wrapText="1"/>
    </xf>
    <xf numFmtId="3" fontId="21" fillId="0" borderId="2" xfId="15" applyNumberFormat="1" applyFont="1" applyBorder="1" applyAlignment="1">
      <alignment vertical="center"/>
    </xf>
    <xf numFmtId="3" fontId="21" fillId="0" borderId="2" xfId="15" applyNumberFormat="1" applyFont="1" applyBorder="1" applyAlignment="1">
      <alignment horizontal="right" vertical="center"/>
    </xf>
    <xf numFmtId="0" fontId="21" fillId="0" borderId="4" xfId="15" applyFont="1" applyBorder="1" applyAlignment="1">
      <alignment horizontal="center" vertical="center"/>
    </xf>
    <xf numFmtId="0" fontId="21" fillId="0" borderId="4" xfId="15" applyFont="1" applyBorder="1" applyAlignment="1">
      <alignment horizontal="left" vertical="center" wrapText="1"/>
    </xf>
    <xf numFmtId="0" fontId="27" fillId="0" borderId="3" xfId="15" applyFont="1" applyBorder="1" applyAlignment="1">
      <alignment horizontal="center" vertical="center"/>
    </xf>
    <xf numFmtId="0" fontId="27" fillId="0" borderId="3" xfId="15" applyFont="1" applyBorder="1" applyAlignment="1">
      <alignment horizontal="left" vertical="center" wrapText="1"/>
    </xf>
    <xf numFmtId="0" fontId="27" fillId="0" borderId="6" xfId="15" applyFont="1" applyBorder="1" applyAlignment="1">
      <alignment horizontal="center" vertical="center" wrapText="1"/>
    </xf>
    <xf numFmtId="0" fontId="27" fillId="0" borderId="6" xfId="15" applyFont="1" applyBorder="1" applyAlignment="1">
      <alignment horizontal="right" vertical="center" wrapText="1"/>
    </xf>
    <xf numFmtId="3" fontId="27" fillId="0" borderId="2" xfId="15" applyNumberFormat="1" applyFont="1" applyBorder="1" applyAlignment="1">
      <alignment vertical="center"/>
    </xf>
    <xf numFmtId="3" fontId="27" fillId="0" borderId="2" xfId="15" applyNumberFormat="1" applyFont="1" applyBorder="1" applyAlignment="1">
      <alignment horizontal="right" vertical="center"/>
    </xf>
    <xf numFmtId="0" fontId="30" fillId="0" borderId="0" xfId="15" applyFont="1" applyAlignment="1">
      <alignment vertical="center"/>
    </xf>
    <xf numFmtId="0" fontId="27" fillId="0" borderId="1" xfId="15" applyFont="1" applyBorder="1" applyAlignment="1">
      <alignment horizontal="center" vertical="center"/>
    </xf>
    <xf numFmtId="0" fontId="27" fillId="0" borderId="1" xfId="15" applyFont="1" applyBorder="1" applyAlignment="1">
      <alignment horizontal="left" vertical="center" wrapText="1"/>
    </xf>
    <xf numFmtId="0" fontId="21" fillId="0" borderId="4" xfId="15" applyFont="1" applyBorder="1" applyAlignment="1">
      <alignment horizontal="left" vertical="top" wrapText="1"/>
    </xf>
    <xf numFmtId="0" fontId="21" fillId="0" borderId="2" xfId="15" applyFont="1" applyBorder="1" applyAlignment="1">
      <alignment horizontal="left" vertical="top" wrapText="1"/>
    </xf>
    <xf numFmtId="0" fontId="24" fillId="0" borderId="5" xfId="15" applyFont="1" applyBorder="1" applyAlignment="1">
      <alignment horizontal="center" vertical="center"/>
    </xf>
    <xf numFmtId="0" fontId="24" fillId="0" borderId="10" xfId="15" applyFont="1" applyBorder="1" applyAlignment="1">
      <alignment horizontal="left" vertical="center" wrapText="1"/>
    </xf>
    <xf numFmtId="0" fontId="24" fillId="0" borderId="6" xfId="15" applyFont="1" applyBorder="1" applyAlignment="1">
      <alignment horizontal="center" vertical="center" wrapText="1"/>
    </xf>
    <xf numFmtId="3" fontId="24" fillId="0" borderId="2" xfId="15" applyNumberFormat="1" applyFont="1" applyBorder="1" applyAlignment="1">
      <alignment horizontal="right" vertical="center"/>
    </xf>
    <xf numFmtId="0" fontId="21" fillId="0" borderId="0" xfId="15" applyFont="1" applyAlignment="1">
      <alignment vertical="center"/>
    </xf>
    <xf numFmtId="0" fontId="21" fillId="0" borderId="0" xfId="15" applyFont="1" applyAlignment="1">
      <alignment horizontal="left" vertical="center"/>
    </xf>
    <xf numFmtId="0" fontId="77" fillId="0" borderId="0" xfId="15" applyFont="1"/>
    <xf numFmtId="0" fontId="35" fillId="0" borderId="2" xfId="20" applyFont="1" applyBorder="1" applyAlignment="1">
      <alignment horizontal="center" vertical="top"/>
    </xf>
    <xf numFmtId="0" fontId="35" fillId="0" borderId="2" xfId="20" applyFont="1" applyBorder="1" applyAlignment="1">
      <alignment horizontal="center" vertical="top" wrapText="1"/>
    </xf>
    <xf numFmtId="0" fontId="35" fillId="0" borderId="0" xfId="20" applyFont="1" applyAlignment="1">
      <alignment horizontal="center" vertical="top"/>
    </xf>
    <xf numFmtId="0" fontId="78" fillId="0" borderId="5" xfId="20" applyFont="1" applyBorder="1" applyAlignment="1">
      <alignment horizontal="center" vertical="center"/>
    </xf>
    <xf numFmtId="0" fontId="78" fillId="0" borderId="2" xfId="20" applyFont="1" applyBorder="1" applyAlignment="1">
      <alignment horizontal="center" vertical="center" wrapText="1"/>
    </xf>
    <xf numFmtId="0" fontId="78" fillId="0" borderId="2" xfId="20" applyFont="1" applyBorder="1" applyAlignment="1">
      <alignment horizontal="center" vertical="center"/>
    </xf>
    <xf numFmtId="0" fontId="78" fillId="0" borderId="4" xfId="20" applyFont="1" applyBorder="1" applyAlignment="1">
      <alignment horizontal="center" vertical="center" wrapText="1"/>
    </xf>
    <xf numFmtId="0" fontId="78" fillId="0" borderId="4" xfId="20" applyFont="1" applyBorder="1" applyAlignment="1">
      <alignment horizontal="center" vertical="center"/>
    </xf>
    <xf numFmtId="0" fontId="78" fillId="0" borderId="0" xfId="20" applyFont="1" applyAlignment="1">
      <alignment horizontal="center" vertical="center"/>
    </xf>
    <xf numFmtId="0" fontId="35" fillId="0" borderId="8" xfId="20" applyFont="1" applyBorder="1" applyAlignment="1">
      <alignment horizontal="center" vertical="top"/>
    </xf>
    <xf numFmtId="0" fontId="35" fillId="0" borderId="5" xfId="20" applyFont="1" applyBorder="1" applyAlignment="1">
      <alignment horizontal="center" vertical="top" wrapText="1"/>
    </xf>
    <xf numFmtId="0" fontId="35" fillId="0" borderId="9" xfId="20" applyFont="1" applyBorder="1" applyAlignment="1">
      <alignment vertical="top" wrapText="1"/>
    </xf>
    <xf numFmtId="4" fontId="35" fillId="0" borderId="4" xfId="20" applyNumberFormat="1" applyFont="1" applyBorder="1" applyAlignment="1">
      <alignment vertical="top"/>
    </xf>
    <xf numFmtId="4" fontId="35" fillId="0" borderId="0" xfId="20" applyNumberFormat="1" applyFont="1" applyAlignment="1">
      <alignment vertical="top"/>
    </xf>
    <xf numFmtId="0" fontId="35" fillId="0" borderId="0" xfId="20" applyFont="1" applyAlignment="1">
      <alignment vertical="top"/>
    </xf>
    <xf numFmtId="0" fontId="22" fillId="0" borderId="14" xfId="20" applyFont="1" applyBorder="1" applyAlignment="1">
      <alignment horizontal="center" vertical="top"/>
    </xf>
    <xf numFmtId="49" fontId="22" fillId="0" borderId="4" xfId="20" applyNumberFormat="1" applyFont="1" applyBorder="1" applyAlignment="1">
      <alignment horizontal="center" vertical="top" wrapText="1"/>
    </xf>
    <xf numFmtId="0" fontId="22" fillId="0" borderId="4" xfId="20" applyFont="1" applyBorder="1" applyAlignment="1">
      <alignment horizontal="left" vertical="top" wrapText="1"/>
    </xf>
    <xf numFmtId="4" fontId="22" fillId="0" borderId="4" xfId="20" applyNumberFormat="1" applyFont="1" applyBorder="1" applyAlignment="1">
      <alignment vertical="top"/>
    </xf>
    <xf numFmtId="4" fontId="22" fillId="0" borderId="4" xfId="20" applyNumberFormat="1" applyFont="1" applyBorder="1" applyAlignment="1">
      <alignment horizontal="center" vertical="top"/>
    </xf>
    <xf numFmtId="49" fontId="78" fillId="0" borderId="16" xfId="20" applyNumberFormat="1" applyFont="1" applyBorder="1" applyAlignment="1">
      <alignment horizontal="center" vertical="top" wrapText="1"/>
    </xf>
    <xf numFmtId="0" fontId="78" fillId="0" borderId="17" xfId="20" applyFont="1" applyBorder="1" applyAlignment="1">
      <alignment horizontal="left" vertical="top"/>
    </xf>
    <xf numFmtId="4" fontId="78" fillId="0" borderId="16" xfId="20" applyNumberFormat="1" applyFont="1" applyBorder="1" applyAlignment="1">
      <alignment vertical="top"/>
    </xf>
    <xf numFmtId="4" fontId="22" fillId="0" borderId="16" xfId="20" applyNumberFormat="1" applyFont="1" applyBorder="1" applyAlignment="1">
      <alignment horizontal="center" vertical="top"/>
    </xf>
    <xf numFmtId="49" fontId="78" fillId="0" borderId="18" xfId="20" applyNumberFormat="1" applyFont="1" applyBorder="1" applyAlignment="1">
      <alignment horizontal="center" vertical="top" wrapText="1"/>
    </xf>
    <xf numFmtId="0" fontId="78" fillId="0" borderId="19" xfId="20" applyFont="1" applyBorder="1" applyAlignment="1">
      <alignment horizontal="left" vertical="top" wrapText="1"/>
    </xf>
    <xf numFmtId="4" fontId="78" fillId="0" borderId="18" xfId="20" applyNumberFormat="1" applyFont="1" applyBorder="1" applyAlignment="1">
      <alignment vertical="top"/>
    </xf>
    <xf numFmtId="4" fontId="22" fillId="0" borderId="18" xfId="20" applyNumberFormat="1" applyFont="1" applyBorder="1" applyAlignment="1">
      <alignment horizontal="center" vertical="top"/>
    </xf>
    <xf numFmtId="0" fontId="22" fillId="0" borderId="4" xfId="20" applyFont="1" applyBorder="1" applyAlignment="1">
      <alignment horizontal="left" vertical="top"/>
    </xf>
    <xf numFmtId="0" fontId="78" fillId="0" borderId="16" xfId="20" applyFont="1" applyBorder="1" applyAlignment="1">
      <alignment horizontal="center" vertical="top" wrapText="1"/>
    </xf>
    <xf numFmtId="4" fontId="78" fillId="0" borderId="16" xfId="20" applyNumberFormat="1" applyFont="1" applyBorder="1" applyAlignment="1">
      <alignment horizontal="right" vertical="top"/>
    </xf>
    <xf numFmtId="0" fontId="78" fillId="0" borderId="17" xfId="20" applyFont="1" applyBorder="1" applyAlignment="1">
      <alignment vertical="top"/>
    </xf>
    <xf numFmtId="0" fontId="78" fillId="0" borderId="17" xfId="20" applyFont="1" applyBorder="1" applyAlignment="1">
      <alignment vertical="top" wrapText="1"/>
    </xf>
    <xf numFmtId="0" fontId="78" fillId="0" borderId="14" xfId="20" applyFont="1" applyBorder="1" applyAlignment="1">
      <alignment horizontal="center" vertical="top"/>
    </xf>
    <xf numFmtId="0" fontId="78" fillId="0" borderId="16" xfId="20" applyFont="1" applyBorder="1" applyAlignment="1">
      <alignment horizontal="center" vertical="top"/>
    </xf>
    <xf numFmtId="0" fontId="78" fillId="0" borderId="16" xfId="20" applyFont="1" applyBorder="1" applyAlignment="1">
      <alignment vertical="top" wrapText="1"/>
    </xf>
    <xf numFmtId="3" fontId="78" fillId="0" borderId="0" xfId="20" applyNumberFormat="1" applyFont="1" applyAlignment="1">
      <alignment vertical="center"/>
    </xf>
    <xf numFmtId="0" fontId="78" fillId="0" borderId="0" xfId="20" applyFont="1" applyAlignment="1">
      <alignment vertical="center"/>
    </xf>
    <xf numFmtId="0" fontId="78" fillId="0" borderId="18" xfId="20" applyFont="1" applyBorder="1" applyAlignment="1">
      <alignment horizontal="center" vertical="top"/>
    </xf>
    <xf numFmtId="0" fontId="78" fillId="0" borderId="18" xfId="20" applyFont="1" applyBorder="1" applyAlignment="1">
      <alignment vertical="top" wrapText="1"/>
    </xf>
    <xf numFmtId="0" fontId="78" fillId="0" borderId="19" xfId="20" applyFont="1" applyBorder="1" applyAlignment="1">
      <alignment vertical="top" wrapText="1"/>
    </xf>
    <xf numFmtId="0" fontId="78" fillId="0" borderId="17" xfId="20" applyFont="1" applyBorder="1" applyAlignment="1">
      <alignment horizontal="left" vertical="top" wrapText="1"/>
    </xf>
    <xf numFmtId="0" fontId="22" fillId="0" borderId="20" xfId="20" applyFont="1" applyBorder="1" applyAlignment="1">
      <alignment horizontal="center" vertical="top"/>
    </xf>
    <xf numFmtId="0" fontId="22" fillId="0" borderId="15" xfId="20" applyFont="1" applyBorder="1" applyAlignment="1">
      <alignment horizontal="left" vertical="top"/>
    </xf>
    <xf numFmtId="0" fontId="78" fillId="0" borderId="21" xfId="20" applyFont="1" applyBorder="1" applyAlignment="1">
      <alignment horizontal="center" vertical="top" wrapText="1"/>
    </xf>
    <xf numFmtId="0" fontId="78" fillId="0" borderId="26" xfId="20" applyFont="1" applyBorder="1" applyAlignment="1">
      <alignment horizontal="left" vertical="top" wrapText="1"/>
    </xf>
    <xf numFmtId="4" fontId="78" fillId="0" borderId="21" xfId="20" applyNumberFormat="1" applyFont="1" applyBorder="1" applyAlignment="1">
      <alignment vertical="top"/>
    </xf>
    <xf numFmtId="4" fontId="78" fillId="0" borderId="21" xfId="20" applyNumberFormat="1" applyFont="1" applyBorder="1" applyAlignment="1">
      <alignment horizontal="right" vertical="top"/>
    </xf>
    <xf numFmtId="49" fontId="22" fillId="0" borderId="24" xfId="20" applyNumberFormat="1" applyFont="1" applyBorder="1" applyAlignment="1">
      <alignment horizontal="center" vertical="top" wrapText="1"/>
    </xf>
    <xf numFmtId="0" fontId="22" fillId="0" borderId="28" xfId="20" applyFont="1" applyBorder="1" applyAlignment="1">
      <alignment horizontal="left" vertical="top" wrapText="1"/>
    </xf>
    <xf numFmtId="4" fontId="22" fillId="0" borderId="24" xfId="20" applyNumberFormat="1" applyFont="1" applyBorder="1" applyAlignment="1">
      <alignment vertical="top"/>
    </xf>
    <xf numFmtId="4" fontId="22" fillId="0" borderId="24" xfId="20" applyNumberFormat="1" applyFont="1" applyBorder="1" applyAlignment="1">
      <alignment horizontal="right" vertical="top"/>
    </xf>
    <xf numFmtId="0" fontId="78" fillId="0" borderId="3" xfId="20" applyFont="1" applyBorder="1" applyAlignment="1">
      <alignment horizontal="center" vertical="top" wrapText="1"/>
    </xf>
    <xf numFmtId="0" fontId="78" fillId="0" borderId="0" xfId="20" applyFont="1" applyAlignment="1">
      <alignment horizontal="left" vertical="top" wrapText="1"/>
    </xf>
    <xf numFmtId="4" fontId="78" fillId="0" borderId="3" xfId="20" applyNumberFormat="1" applyFont="1" applyBorder="1" applyAlignment="1">
      <alignment vertical="top"/>
    </xf>
    <xf numFmtId="0" fontId="35" fillId="0" borderId="4" xfId="20" applyFont="1" applyBorder="1" applyAlignment="1">
      <alignment horizontal="center" vertical="top"/>
    </xf>
    <xf numFmtId="0" fontId="22" fillId="0" borderId="3" xfId="20" applyFont="1" applyBorder="1" applyAlignment="1">
      <alignment horizontal="center" vertical="top"/>
    </xf>
    <xf numFmtId="0" fontId="22" fillId="0" borderId="21" xfId="20" applyFont="1" applyBorder="1" applyAlignment="1">
      <alignment horizontal="center" vertical="top" wrapText="1"/>
    </xf>
    <xf numFmtId="0" fontId="22" fillId="0" borderId="26" xfId="20" applyFont="1" applyBorder="1" applyAlignment="1">
      <alignment horizontal="left" vertical="top" wrapText="1"/>
    </xf>
    <xf numFmtId="4" fontId="22" fillId="0" borderId="21" xfId="20" applyNumberFormat="1" applyFont="1" applyBorder="1" applyAlignment="1">
      <alignment vertical="top"/>
    </xf>
    <xf numFmtId="4" fontId="22" fillId="0" borderId="21" xfId="20" applyNumberFormat="1" applyFont="1" applyBorder="1" applyAlignment="1">
      <alignment horizontal="right" vertical="top"/>
    </xf>
    <xf numFmtId="0" fontId="22" fillId="0" borderId="15" xfId="20" applyFont="1" applyBorder="1" applyAlignment="1">
      <alignment horizontal="left" vertical="top" wrapText="1"/>
    </xf>
    <xf numFmtId="4" fontId="22" fillId="0" borderId="4" xfId="20" applyNumberFormat="1" applyFont="1" applyBorder="1" applyAlignment="1">
      <alignment horizontal="right" vertical="top"/>
    </xf>
    <xf numFmtId="0" fontId="22" fillId="0" borderId="1" xfId="20" applyFont="1" applyBorder="1" applyAlignment="1">
      <alignment horizontal="center" vertical="top"/>
    </xf>
    <xf numFmtId="0" fontId="35" fillId="0" borderId="6" xfId="20" applyFont="1" applyBorder="1" applyAlignment="1">
      <alignment vertical="top" wrapText="1"/>
    </xf>
    <xf numFmtId="0" fontId="22" fillId="0" borderId="24" xfId="20" applyFont="1" applyBorder="1" applyAlignment="1">
      <alignment vertical="top" wrapText="1"/>
    </xf>
    <xf numFmtId="3" fontId="22" fillId="0" borderId="0" xfId="20" applyNumberFormat="1" applyFont="1" applyAlignment="1">
      <alignment vertical="top"/>
    </xf>
    <xf numFmtId="0" fontId="78" fillId="0" borderId="3" xfId="20" applyFont="1" applyBorder="1" applyAlignment="1">
      <alignment horizontal="center" vertical="top"/>
    </xf>
    <xf numFmtId="4" fontId="78" fillId="0" borderId="1" xfId="20" applyNumberFormat="1" applyFont="1" applyBorder="1" applyAlignment="1">
      <alignment vertical="top"/>
    </xf>
    <xf numFmtId="3" fontId="78" fillId="0" borderId="0" xfId="20" applyNumberFormat="1" applyFont="1" applyAlignment="1">
      <alignment vertical="top"/>
    </xf>
    <xf numFmtId="0" fontId="78" fillId="0" borderId="0" xfId="20" applyFont="1" applyAlignment="1">
      <alignment vertical="top"/>
    </xf>
    <xf numFmtId="0" fontId="22" fillId="0" borderId="25" xfId="20" applyFont="1" applyBorder="1" applyAlignment="1">
      <alignment horizontal="center" vertical="top"/>
    </xf>
    <xf numFmtId="0" fontId="22" fillId="0" borderId="25" xfId="20" applyFont="1" applyBorder="1" applyAlignment="1">
      <alignment vertical="top" wrapText="1"/>
    </xf>
    <xf numFmtId="4" fontId="22" fillId="0" borderId="25" xfId="20" applyNumberFormat="1" applyFont="1" applyBorder="1" applyAlignment="1">
      <alignment vertical="top"/>
    </xf>
    <xf numFmtId="0" fontId="22" fillId="0" borderId="4" xfId="20" applyFont="1" applyBorder="1" applyAlignment="1">
      <alignment horizontal="center" vertical="top"/>
    </xf>
    <xf numFmtId="0" fontId="22" fillId="0" borderId="4" xfId="20" applyFont="1" applyBorder="1" applyAlignment="1">
      <alignment vertical="top" wrapText="1"/>
    </xf>
    <xf numFmtId="0" fontId="78" fillId="0" borderId="21" xfId="20" applyFont="1" applyBorder="1" applyAlignment="1">
      <alignment horizontal="center" vertical="top"/>
    </xf>
    <xf numFmtId="0" fontId="78" fillId="0" borderId="22" xfId="20" applyFont="1" applyBorder="1" applyAlignment="1">
      <alignment vertical="top" wrapText="1"/>
    </xf>
    <xf numFmtId="0" fontId="78" fillId="0" borderId="23" xfId="20" applyFont="1" applyBorder="1" applyAlignment="1">
      <alignment vertical="top" wrapText="1"/>
    </xf>
    <xf numFmtId="4" fontId="22" fillId="0" borderId="16" xfId="20" applyNumberFormat="1" applyFont="1" applyBorder="1" applyAlignment="1">
      <alignment vertical="top"/>
    </xf>
    <xf numFmtId="3" fontId="35" fillId="0" borderId="5" xfId="20" applyNumberFormat="1" applyFont="1" applyBorder="1" applyAlignment="1">
      <alignment horizontal="center" vertical="top"/>
    </xf>
    <xf numFmtId="4" fontId="35" fillId="0" borderId="4" xfId="20" applyNumberFormat="1" applyFont="1" applyBorder="1" applyAlignment="1">
      <alignment horizontal="right" vertical="top"/>
    </xf>
    <xf numFmtId="3" fontId="35" fillId="0" borderId="0" xfId="20" applyNumberFormat="1" applyFont="1" applyAlignment="1">
      <alignment vertical="top"/>
    </xf>
    <xf numFmtId="0" fontId="22" fillId="0" borderId="24" xfId="20" applyFont="1" applyBorder="1" applyAlignment="1">
      <alignment horizontal="center" vertical="top"/>
    </xf>
    <xf numFmtId="0" fontId="22" fillId="0" borderId="24" xfId="20" applyFont="1" applyBorder="1" applyAlignment="1">
      <alignment vertical="top"/>
    </xf>
    <xf numFmtId="49" fontId="78" fillId="0" borderId="21" xfId="20" applyNumberFormat="1" applyFont="1" applyBorder="1" applyAlignment="1">
      <alignment horizontal="center" vertical="top" wrapText="1"/>
    </xf>
    <xf numFmtId="0" fontId="78" fillId="0" borderId="21" xfId="20" applyFont="1" applyBorder="1" applyAlignment="1">
      <alignment vertical="top"/>
    </xf>
    <xf numFmtId="0" fontId="22" fillId="0" borderId="25" xfId="20" applyFont="1" applyBorder="1" applyAlignment="1">
      <alignment vertical="top"/>
    </xf>
    <xf numFmtId="0" fontId="78" fillId="0" borderId="16" xfId="20" applyFont="1" applyBorder="1" applyAlignment="1">
      <alignment vertical="top"/>
    </xf>
    <xf numFmtId="0" fontId="78" fillId="0" borderId="18" xfId="20" applyFont="1" applyBorder="1" applyAlignment="1">
      <alignment vertical="top"/>
    </xf>
    <xf numFmtId="4" fontId="22" fillId="0" borderId="18" xfId="20" applyNumberFormat="1" applyFont="1" applyBorder="1" applyAlignment="1">
      <alignment vertical="top"/>
    </xf>
    <xf numFmtId="0" fontId="78" fillId="0" borderId="21" xfId="20" applyFont="1" applyBorder="1" applyAlignment="1">
      <alignment vertical="top" wrapText="1"/>
    </xf>
    <xf numFmtId="3" fontId="35" fillId="0" borderId="4" xfId="20" applyNumberFormat="1" applyFont="1" applyBorder="1" applyAlignment="1">
      <alignment horizontal="center" vertical="top"/>
    </xf>
    <xf numFmtId="3" fontId="35" fillId="0" borderId="15" xfId="20" applyNumberFormat="1" applyFont="1" applyBorder="1" applyAlignment="1">
      <alignment vertical="top" wrapText="1"/>
    </xf>
    <xf numFmtId="0" fontId="78" fillId="0" borderId="26" xfId="20" applyFont="1" applyBorder="1" applyAlignment="1">
      <alignment horizontal="left" vertical="top"/>
    </xf>
    <xf numFmtId="0" fontId="22" fillId="0" borderId="11" xfId="20" applyFont="1" applyBorder="1" applyAlignment="1">
      <alignment horizontal="center" vertical="top"/>
    </xf>
    <xf numFmtId="0" fontId="78" fillId="0" borderId="4" xfId="20" applyFont="1" applyBorder="1" applyAlignment="1">
      <alignment horizontal="center" vertical="top"/>
    </xf>
    <xf numFmtId="0" fontId="35" fillId="0" borderId="5" xfId="20" applyFont="1" applyBorder="1" applyAlignment="1">
      <alignment horizontal="center" vertical="top"/>
    </xf>
    <xf numFmtId="0" fontId="22" fillId="0" borderId="27" xfId="20" applyFont="1" applyBorder="1" applyAlignment="1">
      <alignment vertical="top" wrapText="1"/>
    </xf>
    <xf numFmtId="0" fontId="22" fillId="0" borderId="20" xfId="20" applyFont="1" applyBorder="1" applyAlignment="1">
      <alignment vertical="top" wrapText="1"/>
    </xf>
    <xf numFmtId="3" fontId="22" fillId="0" borderId="0" xfId="20" applyNumberFormat="1" applyFont="1" applyAlignment="1">
      <alignment vertical="center"/>
    </xf>
    <xf numFmtId="0" fontId="78" fillId="0" borderId="25" xfId="20" applyFont="1" applyBorder="1" applyAlignment="1">
      <alignment vertical="top"/>
    </xf>
    <xf numFmtId="0" fontId="35" fillId="0" borderId="15" xfId="20" applyFont="1" applyBorder="1" applyAlignment="1">
      <alignment vertical="top" wrapText="1"/>
    </xf>
    <xf numFmtId="0" fontId="78" fillId="0" borderId="3" xfId="20" applyFont="1" applyBorder="1" applyAlignment="1">
      <alignment vertical="top"/>
    </xf>
    <xf numFmtId="0" fontId="22" fillId="0" borderId="2" xfId="20" applyFont="1" applyBorder="1" applyAlignment="1">
      <alignment vertical="top" wrapText="1"/>
    </xf>
    <xf numFmtId="4" fontId="22" fillId="0" borderId="2" xfId="20" applyNumberFormat="1" applyFont="1" applyBorder="1" applyAlignment="1">
      <alignment vertical="top"/>
    </xf>
    <xf numFmtId="4" fontId="78" fillId="0" borderId="2" xfId="20" applyNumberFormat="1" applyFont="1" applyBorder="1" applyAlignment="1">
      <alignment vertical="top"/>
    </xf>
    <xf numFmtId="49" fontId="78" fillId="0" borderId="2" xfId="20" applyNumberFormat="1" applyFont="1" applyBorder="1" applyAlignment="1">
      <alignment horizontal="center" vertical="top" wrapText="1"/>
    </xf>
    <xf numFmtId="0" fontId="78" fillId="0" borderId="5" xfId="20" applyFont="1" applyBorder="1" applyAlignment="1">
      <alignment vertical="top" wrapText="1"/>
    </xf>
    <xf numFmtId="3" fontId="35" fillId="0" borderId="0" xfId="20" applyNumberFormat="1" applyFont="1" applyAlignment="1">
      <alignment vertical="center"/>
    </xf>
    <xf numFmtId="0" fontId="35" fillId="0" borderId="0" xfId="20" applyFont="1" applyAlignment="1">
      <alignment vertical="center"/>
    </xf>
    <xf numFmtId="0" fontId="22" fillId="0" borderId="27" xfId="20" applyFont="1" applyBorder="1" applyAlignment="1">
      <alignment vertical="top"/>
    </xf>
    <xf numFmtId="4" fontId="22" fillId="0" borderId="1" xfId="20" applyNumberFormat="1" applyFont="1" applyBorder="1" applyAlignment="1">
      <alignment vertical="top"/>
    </xf>
    <xf numFmtId="0" fontId="22" fillId="0" borderId="20" xfId="20" applyFont="1" applyBorder="1" applyAlignment="1">
      <alignment vertical="top"/>
    </xf>
    <xf numFmtId="4" fontId="35" fillId="0" borderId="2" xfId="20" applyNumberFormat="1" applyFont="1" applyBorder="1" applyAlignment="1">
      <alignment vertical="center"/>
    </xf>
    <xf numFmtId="4" fontId="35" fillId="0" borderId="14" xfId="20" applyNumberFormat="1" applyFont="1" applyBorder="1" applyAlignment="1">
      <alignment vertical="center"/>
    </xf>
    <xf numFmtId="0" fontId="22" fillId="0" borderId="2" xfId="20" applyFont="1" applyBorder="1" applyAlignment="1">
      <alignment horizontal="center" vertical="top" wrapText="1"/>
    </xf>
    <xf numFmtId="4" fontId="22" fillId="0" borderId="2" xfId="20" applyNumberFormat="1" applyFont="1" applyBorder="1" applyAlignment="1">
      <alignment horizontal="center" vertical="top"/>
    </xf>
    <xf numFmtId="4" fontId="78" fillId="0" borderId="2" xfId="20" applyNumberFormat="1" applyFont="1" applyBorder="1" applyAlignment="1">
      <alignment horizontal="center" vertical="top"/>
    </xf>
    <xf numFmtId="4" fontId="22" fillId="0" borderId="3" xfId="20" applyNumberFormat="1" applyFont="1" applyBorder="1" applyAlignment="1">
      <alignment vertical="top"/>
    </xf>
    <xf numFmtId="0" fontId="78" fillId="0" borderId="3" xfId="20" applyFont="1" applyBorder="1" applyAlignment="1">
      <alignment vertical="top" wrapText="1"/>
    </xf>
    <xf numFmtId="0" fontId="78" fillId="0" borderId="19" xfId="20" applyFont="1" applyBorder="1" applyAlignment="1">
      <alignment horizontal="left" vertical="top"/>
    </xf>
    <xf numFmtId="49" fontId="24" fillId="2" borderId="5" xfId="16" applyNumberFormat="1" applyFont="1" applyFill="1" applyBorder="1" applyAlignment="1">
      <alignment horizontal="center" vertical="center" wrapText="1"/>
    </xf>
    <xf numFmtId="3" fontId="29" fillId="2" borderId="10" xfId="16" applyNumberFormat="1" applyFont="1" applyFill="1" applyBorder="1" applyAlignment="1">
      <alignment horizontal="left" vertical="center" wrapText="1"/>
    </xf>
    <xf numFmtId="4" fontId="24" fillId="2" borderId="2" xfId="16" applyNumberFormat="1" applyFont="1" applyFill="1" applyBorder="1" applyAlignment="1">
      <alignment horizontal="right" vertical="center" wrapText="1"/>
    </xf>
    <xf numFmtId="4" fontId="24" fillId="2" borderId="5" xfId="16" applyNumberFormat="1" applyFont="1" applyFill="1" applyBorder="1" applyAlignment="1">
      <alignment horizontal="right" vertical="center" wrapText="1"/>
    </xf>
    <xf numFmtId="4" fontId="24" fillId="2" borderId="6" xfId="16" applyNumberFormat="1" applyFont="1" applyFill="1" applyBorder="1" applyAlignment="1">
      <alignment horizontal="right" vertical="center" wrapText="1"/>
    </xf>
    <xf numFmtId="49" fontId="24" fillId="2" borderId="8" xfId="16" applyNumberFormat="1" applyFont="1" applyFill="1" applyBorder="1" applyAlignment="1">
      <alignment horizontal="center" vertical="center" wrapText="1"/>
    </xf>
    <xf numFmtId="3" fontId="29" fillId="2" borderId="9" xfId="16" applyNumberFormat="1" applyFont="1" applyFill="1" applyBorder="1" applyAlignment="1">
      <alignment horizontal="left" vertical="center" wrapText="1"/>
    </xf>
    <xf numFmtId="4" fontId="24" fillId="2" borderId="4" xfId="16" applyNumberFormat="1" applyFont="1" applyFill="1" applyBorder="1" applyAlignment="1">
      <alignment horizontal="right" vertical="center" wrapText="1"/>
    </xf>
    <xf numFmtId="4" fontId="29" fillId="2" borderId="2" xfId="16" applyNumberFormat="1" applyFont="1" applyFill="1" applyBorder="1" applyAlignment="1">
      <alignment vertical="center"/>
    </xf>
    <xf numFmtId="4" fontId="29" fillId="2" borderId="5" xfId="16" applyNumberFormat="1" applyFont="1" applyFill="1" applyBorder="1" applyAlignment="1">
      <alignment vertical="center"/>
    </xf>
    <xf numFmtId="4" fontId="29" fillId="2" borderId="6" xfId="16" applyNumberFormat="1" applyFont="1" applyFill="1" applyBorder="1" applyAlignment="1">
      <alignment vertical="center"/>
    </xf>
    <xf numFmtId="49" fontId="37" fillId="2" borderId="2" xfId="0" applyNumberFormat="1" applyFont="1" applyFill="1" applyBorder="1" applyAlignment="1">
      <alignment horizontal="center" vertical="center"/>
    </xf>
    <xf numFmtId="4" fontId="37" fillId="2" borderId="2" xfId="0" applyNumberFormat="1" applyFont="1" applyFill="1" applyBorder="1" applyAlignment="1">
      <alignment horizontal="center" vertical="center" wrapText="1"/>
    </xf>
    <xf numFmtId="3" fontId="37" fillId="2" borderId="2" xfId="0" applyNumberFormat="1" applyFont="1" applyFill="1" applyBorder="1" applyAlignment="1">
      <alignment horizontal="right" vertical="center"/>
    </xf>
    <xf numFmtId="3" fontId="34" fillId="2" borderId="2" xfId="0" applyNumberFormat="1" applyFont="1" applyFill="1" applyBorder="1" applyAlignment="1">
      <alignment horizontal="center" vertical="top"/>
    </xf>
    <xf numFmtId="3" fontId="32" fillId="2" borderId="2" xfId="0" applyNumberFormat="1" applyFont="1" applyFill="1" applyBorder="1" applyAlignment="1">
      <alignment vertical="top"/>
    </xf>
    <xf numFmtId="3" fontId="32" fillId="2" borderId="2" xfId="0" applyNumberFormat="1" applyFont="1" applyFill="1" applyBorder="1" applyAlignment="1">
      <alignment vertical="center"/>
    </xf>
    <xf numFmtId="3" fontId="38" fillId="2" borderId="2" xfId="0" applyNumberFormat="1" applyFont="1" applyFill="1" applyBorder="1" applyAlignment="1">
      <alignment vertical="center"/>
    </xf>
    <xf numFmtId="3" fontId="38" fillId="2" borderId="2" xfId="0" applyNumberFormat="1" applyFont="1" applyFill="1" applyBorder="1" applyAlignment="1">
      <alignment horizontal="right" vertical="center"/>
    </xf>
    <xf numFmtId="3" fontId="37" fillId="2" borderId="2" xfId="0" applyNumberFormat="1" applyFont="1" applyFill="1" applyBorder="1" applyAlignment="1">
      <alignment vertical="center"/>
    </xf>
    <xf numFmtId="4" fontId="37" fillId="2" borderId="2" xfId="0" applyNumberFormat="1" applyFont="1" applyFill="1" applyBorder="1" applyAlignment="1">
      <alignment horizontal="center" vertical="center"/>
    </xf>
    <xf numFmtId="2" fontId="24" fillId="0" borderId="4" xfId="16" applyNumberFormat="1" applyFont="1" applyBorder="1" applyAlignment="1">
      <alignment horizontal="center" vertical="top" wrapText="1"/>
    </xf>
    <xf numFmtId="2" fontId="24" fillId="0" borderId="1" xfId="16" applyNumberFormat="1" applyFont="1" applyBorder="1" applyAlignment="1">
      <alignment horizontal="center" vertical="top" wrapText="1"/>
    </xf>
    <xf numFmtId="2" fontId="24" fillId="0" borderId="2" xfId="16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vertical="top"/>
    </xf>
    <xf numFmtId="0" fontId="21" fillId="0" borderId="0" xfId="16" applyFont="1" applyAlignment="1">
      <alignment vertical="center"/>
    </xf>
    <xf numFmtId="0" fontId="0" fillId="0" borderId="0" xfId="0" applyAlignment="1">
      <alignment vertical="center"/>
    </xf>
    <xf numFmtId="49" fontId="23" fillId="0" borderId="0" xfId="16" applyNumberFormat="1" applyFont="1" applyAlignment="1">
      <alignment horizontal="center" vertical="center"/>
    </xf>
    <xf numFmtId="49" fontId="31" fillId="2" borderId="5" xfId="16" applyNumberFormat="1" applyFont="1" applyFill="1" applyBorder="1" applyAlignment="1">
      <alignment horizontal="center" vertical="center"/>
    </xf>
    <xf numFmtId="49" fontId="31" fillId="2" borderId="10" xfId="16" applyNumberFormat="1" applyFont="1" applyFill="1" applyBorder="1" applyAlignment="1">
      <alignment horizontal="center" vertical="center"/>
    </xf>
    <xf numFmtId="2" fontId="24" fillId="0" borderId="11" xfId="16" applyNumberFormat="1" applyFont="1" applyBorder="1" applyAlignment="1">
      <alignment horizontal="center" vertical="top" wrapText="1"/>
    </xf>
    <xf numFmtId="2" fontId="24" fillId="0" borderId="8" xfId="16" applyNumberFormat="1" applyFont="1" applyBorder="1" applyAlignment="1">
      <alignment horizontal="center" vertical="top" wrapText="1"/>
    </xf>
    <xf numFmtId="2" fontId="24" fillId="0" borderId="15" xfId="16" applyNumberFormat="1" applyFont="1" applyBorder="1" applyAlignment="1">
      <alignment horizontal="center" vertical="top" wrapText="1"/>
    </xf>
    <xf numFmtId="2" fontId="24" fillId="0" borderId="14" xfId="16" applyNumberFormat="1" applyFont="1" applyBorder="1" applyAlignment="1">
      <alignment horizontal="center" vertical="top" wrapText="1"/>
    </xf>
    <xf numFmtId="2" fontId="24" fillId="0" borderId="3" xfId="16" applyNumberFormat="1" applyFont="1" applyBorder="1" applyAlignment="1">
      <alignment horizontal="center" vertical="top" wrapText="1"/>
    </xf>
    <xf numFmtId="49" fontId="24" fillId="0" borderId="4" xfId="16" applyNumberFormat="1" applyFont="1" applyBorder="1" applyAlignment="1">
      <alignment horizontal="center" vertical="top" wrapText="1"/>
    </xf>
    <xf numFmtId="49" fontId="24" fillId="0" borderId="3" xfId="16" applyNumberFormat="1" applyFont="1" applyBorder="1" applyAlignment="1">
      <alignment horizontal="center" vertical="top" wrapText="1"/>
    </xf>
    <xf numFmtId="49" fontId="24" fillId="0" borderId="1" xfId="16" applyNumberFormat="1" applyFont="1" applyBorder="1" applyAlignment="1">
      <alignment horizontal="center" vertical="top" wrapText="1"/>
    </xf>
    <xf numFmtId="49" fontId="24" fillId="0" borderId="8" xfId="16" applyNumberFormat="1" applyFont="1" applyBorder="1" applyAlignment="1">
      <alignment horizontal="center" vertical="top" wrapText="1"/>
    </xf>
    <xf numFmtId="49" fontId="24" fillId="0" borderId="14" xfId="16" applyNumberFormat="1" applyFont="1" applyBorder="1" applyAlignment="1">
      <alignment horizontal="center" vertical="top" wrapText="1"/>
    </xf>
    <xf numFmtId="49" fontId="24" fillId="0" borderId="11" xfId="16" applyNumberFormat="1" applyFont="1" applyBorder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49" fontId="36" fillId="0" borderId="0" xfId="0" applyNumberFormat="1" applyFont="1" applyAlignment="1">
      <alignment horizontal="center" vertical="center" wrapText="1"/>
    </xf>
    <xf numFmtId="3" fontId="33" fillId="0" borderId="2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49" fontId="33" fillId="0" borderId="2" xfId="0" applyNumberFormat="1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3" fontId="33" fillId="2" borderId="2" xfId="0" applyNumberFormat="1" applyFont="1" applyFill="1" applyBorder="1" applyAlignment="1">
      <alignment horizontal="center" vertical="center" wrapText="1"/>
    </xf>
    <xf numFmtId="3" fontId="33" fillId="0" borderId="2" xfId="0" applyNumberFormat="1" applyFont="1" applyBorder="1" applyAlignment="1">
      <alignment horizontal="left" vertical="center" wrapText="1"/>
    </xf>
    <xf numFmtId="0" fontId="21" fillId="0" borderId="3" xfId="33" applyFont="1" applyBorder="1" applyAlignment="1">
      <alignment horizontal="center" wrapText="1"/>
    </xf>
    <xf numFmtId="0" fontId="24" fillId="0" borderId="1" xfId="33" applyFont="1" applyBorder="1" applyAlignment="1">
      <alignment horizontal="center" wrapText="1"/>
    </xf>
    <xf numFmtId="0" fontId="24" fillId="0" borderId="3" xfId="33" applyFont="1" applyBorder="1" applyAlignment="1">
      <alignment horizontal="center" wrapText="1"/>
    </xf>
    <xf numFmtId="0" fontId="23" fillId="0" borderId="0" xfId="34" applyFont="1" applyAlignment="1">
      <alignment horizontal="center" wrapText="1"/>
    </xf>
    <xf numFmtId="0" fontId="24" fillId="0" borderId="2" xfId="33" applyFont="1" applyBorder="1" applyAlignment="1">
      <alignment horizontal="center" vertical="center" wrapText="1"/>
    </xf>
    <xf numFmtId="0" fontId="24" fillId="0" borderId="5" xfId="33" applyFont="1" applyBorder="1" applyAlignment="1">
      <alignment horizontal="center" vertical="center" wrapText="1"/>
    </xf>
    <xf numFmtId="0" fontId="63" fillId="0" borderId="3" xfId="33" applyFont="1" applyBorder="1" applyAlignment="1">
      <alignment horizontal="left" wrapText="1"/>
    </xf>
    <xf numFmtId="0" fontId="30" fillId="0" borderId="3" xfId="33" applyFont="1" applyBorder="1" applyAlignment="1">
      <alignment horizontal="center" wrapText="1"/>
    </xf>
    <xf numFmtId="3" fontId="38" fillId="0" borderId="2" xfId="37" applyNumberFormat="1" applyFont="1" applyBorder="1" applyAlignment="1">
      <alignment vertical="center"/>
    </xf>
    <xf numFmtId="0" fontId="70" fillId="0" borderId="8" xfId="35" applyFont="1" applyBorder="1" applyAlignment="1">
      <alignment horizontal="center" vertical="center" wrapText="1"/>
    </xf>
    <xf numFmtId="0" fontId="70" fillId="0" borderId="9" xfId="35" applyFont="1" applyBorder="1" applyAlignment="1">
      <alignment horizontal="center" vertical="center" wrapText="1"/>
    </xf>
    <xf numFmtId="0" fontId="70" fillId="0" borderId="15" xfId="35" applyFont="1" applyBorder="1" applyAlignment="1">
      <alignment horizontal="center" vertical="center" wrapText="1"/>
    </xf>
    <xf numFmtId="0" fontId="70" fillId="0" borderId="14" xfId="35" applyFont="1" applyBorder="1" applyAlignment="1">
      <alignment horizontal="center" vertical="center" wrapText="1"/>
    </xf>
    <xf numFmtId="0" fontId="70" fillId="0" borderId="0" xfId="35" applyFont="1" applyAlignment="1">
      <alignment horizontal="center" vertical="center" wrapText="1"/>
    </xf>
    <xf numFmtId="0" fontId="70" fillId="0" borderId="7" xfId="35" applyFont="1" applyBorder="1" applyAlignment="1">
      <alignment horizontal="center" vertical="center" wrapText="1"/>
    </xf>
    <xf numFmtId="0" fontId="70" fillId="0" borderId="11" xfId="35" applyFont="1" applyBorder="1" applyAlignment="1">
      <alignment horizontal="center" vertical="center" wrapText="1"/>
    </xf>
    <xf numFmtId="0" fontId="70" fillId="0" borderId="12" xfId="35" applyFont="1" applyBorder="1" applyAlignment="1">
      <alignment horizontal="center" vertical="center" wrapText="1"/>
    </xf>
    <xf numFmtId="0" fontId="70" fillId="0" borderId="13" xfId="35" applyFont="1" applyBorder="1" applyAlignment="1">
      <alignment horizontal="center" vertical="center" wrapText="1"/>
    </xf>
    <xf numFmtId="0" fontId="23" fillId="0" borderId="8" xfId="35" applyFont="1" applyBorder="1" applyAlignment="1">
      <alignment horizontal="center" vertical="center" wrapText="1"/>
    </xf>
    <xf numFmtId="0" fontId="23" fillId="0" borderId="9" xfId="35" applyFont="1" applyBorder="1" applyAlignment="1">
      <alignment horizontal="center" vertical="center" wrapText="1"/>
    </xf>
    <xf numFmtId="0" fontId="23" fillId="0" borderId="15" xfId="35" applyFont="1" applyBorder="1" applyAlignment="1">
      <alignment horizontal="center" vertical="center" wrapText="1"/>
    </xf>
    <xf numFmtId="0" fontId="23" fillId="0" borderId="14" xfId="35" applyFont="1" applyBorder="1" applyAlignment="1">
      <alignment horizontal="center" vertical="center" wrapText="1"/>
    </xf>
    <xf numFmtId="0" fontId="23" fillId="0" borderId="0" xfId="35" applyFont="1" applyAlignment="1">
      <alignment horizontal="center" vertical="center" wrapText="1"/>
    </xf>
    <xf numFmtId="0" fontId="23" fillId="0" borderId="7" xfId="35" applyFont="1" applyBorder="1" applyAlignment="1">
      <alignment horizontal="center" vertical="center" wrapText="1"/>
    </xf>
    <xf numFmtId="0" fontId="23" fillId="0" borderId="11" xfId="35" applyFont="1" applyBorder="1" applyAlignment="1">
      <alignment horizontal="center" vertical="center" wrapText="1"/>
    </xf>
    <xf numFmtId="0" fontId="23" fillId="0" borderId="12" xfId="35" applyFont="1" applyBorder="1" applyAlignment="1">
      <alignment horizontal="center" vertical="center" wrapText="1"/>
    </xf>
    <xf numFmtId="0" fontId="23" fillId="0" borderId="13" xfId="35" applyFont="1" applyBorder="1" applyAlignment="1">
      <alignment horizontal="center" vertical="center" wrapText="1"/>
    </xf>
    <xf numFmtId="3" fontId="67" fillId="2" borderId="2" xfId="37" applyNumberFormat="1" applyFont="1" applyFill="1" applyBorder="1" applyAlignment="1">
      <alignment vertical="center"/>
    </xf>
    <xf numFmtId="3" fontId="68" fillId="0" borderId="2" xfId="37" applyNumberFormat="1" applyFont="1" applyBorder="1" applyAlignment="1">
      <alignment vertical="center"/>
    </xf>
    <xf numFmtId="0" fontId="21" fillId="0" borderId="2" xfId="35" applyFont="1" applyBorder="1" applyAlignment="1">
      <alignment horizontal="center" vertical="center"/>
    </xf>
    <xf numFmtId="49" fontId="21" fillId="0" borderId="2" xfId="35" applyNumberFormat="1" applyFont="1" applyBorder="1" applyAlignment="1">
      <alignment horizontal="center" vertical="center" wrapText="1"/>
    </xf>
    <xf numFmtId="0" fontId="69" fillId="0" borderId="2" xfId="35" applyFont="1" applyBorder="1" applyAlignment="1">
      <alignment horizontal="left" vertical="center" wrapText="1"/>
    </xf>
    <xf numFmtId="0" fontId="21" fillId="0" borderId="2" xfId="35" applyFont="1" applyBorder="1" applyAlignment="1">
      <alignment horizontal="center" vertical="center" wrapText="1"/>
    </xf>
    <xf numFmtId="0" fontId="28" fillId="0" borderId="5" xfId="35" applyFont="1" applyBorder="1" applyAlignment="1">
      <alignment horizontal="center"/>
    </xf>
    <xf numFmtId="0" fontId="28" fillId="0" borderId="10" xfId="35" applyFont="1" applyBorder="1" applyAlignment="1">
      <alignment horizontal="center"/>
    </xf>
    <xf numFmtId="0" fontId="28" fillId="0" borderId="6" xfId="35" applyFont="1" applyBorder="1" applyAlignment="1">
      <alignment horizontal="center"/>
    </xf>
    <xf numFmtId="0" fontId="23" fillId="2" borderId="5" xfId="35" applyFont="1" applyFill="1" applyBorder="1" applyAlignment="1">
      <alignment horizontal="center" vertical="center"/>
    </xf>
    <xf numFmtId="0" fontId="23" fillId="2" borderId="10" xfId="35" applyFont="1" applyFill="1" applyBorder="1" applyAlignment="1">
      <alignment horizontal="center" vertical="center"/>
    </xf>
    <xf numFmtId="0" fontId="23" fillId="2" borderId="6" xfId="35" applyFont="1" applyFill="1" applyBorder="1" applyAlignment="1">
      <alignment horizontal="center" vertical="center"/>
    </xf>
    <xf numFmtId="0" fontId="21" fillId="0" borderId="4" xfId="36" applyFont="1" applyBorder="1" applyAlignment="1">
      <alignment horizontal="left" vertical="center" wrapText="1"/>
    </xf>
    <xf numFmtId="0" fontId="21" fillId="0" borderId="3" xfId="36" applyFont="1" applyBorder="1" applyAlignment="1">
      <alignment horizontal="left" vertical="center" wrapText="1"/>
    </xf>
    <xf numFmtId="0" fontId="21" fillId="0" borderId="1" xfId="36" applyFont="1" applyBorder="1" applyAlignment="1">
      <alignment horizontal="left" vertical="center" wrapText="1"/>
    </xf>
    <xf numFmtId="0" fontId="24" fillId="0" borderId="2" xfId="35" applyFont="1" applyBorder="1" applyAlignment="1">
      <alignment horizontal="center" vertical="center" wrapText="1"/>
    </xf>
    <xf numFmtId="0" fontId="31" fillId="0" borderId="2" xfId="35" applyFont="1" applyBorder="1" applyAlignment="1">
      <alignment horizontal="center" vertical="center"/>
    </xf>
    <xf numFmtId="0" fontId="24" fillId="0" borderId="2" xfId="35" applyFont="1" applyBorder="1" applyAlignment="1">
      <alignment horizontal="center" vertical="center"/>
    </xf>
    <xf numFmtId="0" fontId="23" fillId="0" borderId="0" xfId="35" applyFont="1" applyAlignment="1">
      <alignment horizontal="center" wrapText="1"/>
    </xf>
    <xf numFmtId="0" fontId="24" fillId="0" borderId="4" xfId="35" applyFont="1" applyBorder="1" applyAlignment="1">
      <alignment horizontal="center" vertical="center"/>
    </xf>
    <xf numFmtId="0" fontId="24" fillId="0" borderId="3" xfId="35" applyFont="1" applyBorder="1" applyAlignment="1">
      <alignment horizontal="center" vertical="center"/>
    </xf>
    <xf numFmtId="0" fontId="24" fillId="0" borderId="1" xfId="35" applyFont="1" applyBorder="1" applyAlignment="1">
      <alignment horizontal="center" vertical="center"/>
    </xf>
    <xf numFmtId="0" fontId="64" fillId="0" borderId="4" xfId="35" applyFont="1" applyBorder="1" applyAlignment="1">
      <alignment horizontal="center" vertical="center" wrapText="1"/>
    </xf>
    <xf numFmtId="0" fontId="64" fillId="0" borderId="3" xfId="35" applyFont="1" applyBorder="1" applyAlignment="1">
      <alignment horizontal="center" vertical="center" wrapText="1"/>
    </xf>
    <xf numFmtId="0" fontId="64" fillId="0" borderId="1" xfId="35" applyFont="1" applyBorder="1" applyAlignment="1">
      <alignment horizontal="center" vertical="center" wrapText="1"/>
    </xf>
    <xf numFmtId="0" fontId="65" fillId="0" borderId="4" xfId="35" applyFont="1" applyBorder="1" applyAlignment="1">
      <alignment horizontal="center" vertical="center" wrapText="1"/>
    </xf>
    <xf numFmtId="0" fontId="65" fillId="0" borderId="3" xfId="35" applyFont="1" applyBorder="1" applyAlignment="1">
      <alignment horizontal="center" vertical="center" wrapText="1"/>
    </xf>
    <xf numFmtId="0" fontId="65" fillId="0" borderId="1" xfId="35" applyFont="1" applyBorder="1" applyAlignment="1">
      <alignment horizontal="center" vertical="center" wrapText="1"/>
    </xf>
    <xf numFmtId="0" fontId="65" fillId="0" borderId="2" xfId="35" applyFont="1" applyBorder="1" applyAlignment="1">
      <alignment horizontal="center" vertical="center" wrapText="1"/>
    </xf>
    <xf numFmtId="0" fontId="31" fillId="0" borderId="2" xfId="35" applyFont="1" applyBorder="1" applyAlignment="1">
      <alignment horizontal="center" vertical="center" wrapText="1"/>
    </xf>
    <xf numFmtId="0" fontId="65" fillId="0" borderId="2" xfId="35" applyFont="1" applyBorder="1" applyAlignment="1">
      <alignment horizontal="center" vertical="center"/>
    </xf>
    <xf numFmtId="0" fontId="21" fillId="0" borderId="4" xfId="35" applyFont="1" applyBorder="1" applyAlignment="1">
      <alignment horizontal="center" vertical="center" wrapText="1"/>
    </xf>
    <xf numFmtId="0" fontId="21" fillId="0" borderId="3" xfId="35" applyFont="1" applyBorder="1" applyAlignment="1">
      <alignment horizontal="center" vertical="center" wrapText="1"/>
    </xf>
    <xf numFmtId="0" fontId="21" fillId="0" borderId="1" xfId="35" applyFont="1" applyBorder="1" applyAlignment="1">
      <alignment horizontal="center" vertical="center" wrapText="1"/>
    </xf>
    <xf numFmtId="0" fontId="69" fillId="0" borderId="4" xfId="35" applyFont="1" applyBorder="1" applyAlignment="1">
      <alignment horizontal="center" vertical="center" wrapText="1"/>
    </xf>
    <xf numFmtId="0" fontId="69" fillId="0" borderId="3" xfId="35" applyFont="1" applyBorder="1" applyAlignment="1">
      <alignment horizontal="center" vertical="center" wrapText="1"/>
    </xf>
    <xf numFmtId="0" fontId="69" fillId="0" borderId="1" xfId="35" applyFont="1" applyBorder="1" applyAlignment="1">
      <alignment horizontal="center" vertical="center" wrapText="1"/>
    </xf>
    <xf numFmtId="0" fontId="21" fillId="0" borderId="2" xfId="36" applyFont="1" applyBorder="1" applyAlignment="1">
      <alignment horizontal="left" vertical="center" wrapText="1"/>
    </xf>
    <xf numFmtId="0" fontId="69" fillId="0" borderId="2" xfId="35" applyFont="1" applyBorder="1" applyAlignment="1">
      <alignment horizontal="center" vertical="center" wrapText="1"/>
    </xf>
    <xf numFmtId="0" fontId="23" fillId="2" borderId="2" xfId="35" applyFont="1" applyFill="1" applyBorder="1" applyAlignment="1">
      <alignment horizontal="center" vertical="center"/>
    </xf>
    <xf numFmtId="0" fontId="28" fillId="0" borderId="2" xfId="35" applyFont="1" applyBorder="1" applyAlignment="1">
      <alignment horizontal="center"/>
    </xf>
    <xf numFmtId="0" fontId="23" fillId="0" borderId="2" xfId="35" applyFont="1" applyBorder="1" applyAlignment="1">
      <alignment horizontal="center"/>
    </xf>
    <xf numFmtId="0" fontId="24" fillId="0" borderId="2" xfId="0" applyFont="1" applyBorder="1" applyAlignment="1">
      <alignment vertical="center"/>
    </xf>
    <xf numFmtId="0" fontId="31" fillId="0" borderId="2" xfId="0" applyFont="1" applyBorder="1" applyAlignment="1">
      <alignment horizontal="center" vertical="center" wrapText="1"/>
    </xf>
    <xf numFmtId="3" fontId="21" fillId="0" borderId="2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4" fillId="0" borderId="2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49" fontId="21" fillId="0" borderId="5" xfId="0" applyNumberFormat="1" applyFont="1" applyBorder="1" applyAlignment="1">
      <alignment horizontal="center"/>
    </xf>
    <xf numFmtId="49" fontId="21" fillId="0" borderId="10" xfId="0" applyNumberFormat="1" applyFont="1" applyBorder="1" applyAlignment="1">
      <alignment horizontal="center"/>
    </xf>
    <xf numFmtId="49" fontId="21" fillId="0" borderId="6" xfId="0" applyNumberFormat="1" applyFont="1" applyBorder="1" applyAlignment="1">
      <alignment horizontal="center"/>
    </xf>
    <xf numFmtId="0" fontId="21" fillId="0" borderId="2" xfId="0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49" fontId="21" fillId="0" borderId="6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24" fillId="0" borderId="2" xfId="0" applyFont="1" applyBorder="1" applyAlignment="1">
      <alignment horizontal="center" vertical="center"/>
    </xf>
    <xf numFmtId="49" fontId="32" fillId="0" borderId="14" xfId="17" applyNumberFormat="1" applyFont="1" applyBorder="1" applyAlignment="1">
      <alignment horizontal="center" vertical="top"/>
    </xf>
    <xf numFmtId="49" fontId="32" fillId="0" borderId="7" xfId="17" applyNumberFormat="1" applyFont="1" applyBorder="1" applyAlignment="1">
      <alignment horizontal="center" vertical="top"/>
    </xf>
    <xf numFmtId="49" fontId="32" fillId="0" borderId="11" xfId="17" applyNumberFormat="1" applyFont="1" applyBorder="1" applyAlignment="1">
      <alignment horizontal="center" vertical="top"/>
    </xf>
    <xf numFmtId="49" fontId="32" fillId="0" borderId="13" xfId="17" applyNumberFormat="1" applyFont="1" applyBorder="1" applyAlignment="1">
      <alignment horizontal="center" vertical="top"/>
    </xf>
    <xf numFmtId="0" fontId="32" fillId="0" borderId="5" xfId="17" applyFont="1" applyBorder="1" applyAlignment="1">
      <alignment horizontal="left" vertical="top" wrapText="1"/>
    </xf>
    <xf numFmtId="0" fontId="32" fillId="0" borderId="6" xfId="17" applyFont="1" applyBorder="1" applyAlignment="1">
      <alignment horizontal="left" vertical="top" wrapText="1"/>
    </xf>
    <xf numFmtId="0" fontId="48" fillId="0" borderId="5" xfId="17" applyFont="1" applyBorder="1" applyAlignment="1">
      <alignment horizontal="center" vertical="center" wrapText="1"/>
    </xf>
    <xf numFmtId="0" fontId="48" fillId="0" borderId="10" xfId="17" applyFont="1" applyBorder="1" applyAlignment="1">
      <alignment horizontal="center" vertical="center" wrapText="1"/>
    </xf>
    <xf numFmtId="0" fontId="48" fillId="0" borderId="6" xfId="17" applyFont="1" applyBorder="1" applyAlignment="1">
      <alignment horizontal="center" vertical="center" wrapText="1"/>
    </xf>
    <xf numFmtId="49" fontId="32" fillId="0" borderId="14" xfId="17" applyNumberFormat="1" applyFont="1" applyBorder="1" applyAlignment="1">
      <alignment horizontal="center" vertical="center"/>
    </xf>
    <xf numFmtId="49" fontId="32" fillId="0" borderId="7" xfId="17" applyNumberFormat="1" applyFont="1" applyBorder="1" applyAlignment="1">
      <alignment horizontal="center" vertical="center"/>
    </xf>
    <xf numFmtId="0" fontId="32" fillId="0" borderId="5" xfId="17" applyFont="1" applyBorder="1" applyAlignment="1">
      <alignment horizontal="left" vertical="center" wrapText="1"/>
    </xf>
    <xf numFmtId="0" fontId="32" fillId="0" borderId="6" xfId="17" applyFont="1" applyBorder="1" applyAlignment="1">
      <alignment horizontal="left" vertical="center" wrapText="1"/>
    </xf>
    <xf numFmtId="49" fontId="32" fillId="0" borderId="8" xfId="17" applyNumberFormat="1" applyFont="1" applyBorder="1" applyAlignment="1">
      <alignment horizontal="center" vertical="center"/>
    </xf>
    <xf numFmtId="49" fontId="32" fillId="0" borderId="15" xfId="17" applyNumberFormat="1" applyFont="1" applyBorder="1" applyAlignment="1">
      <alignment horizontal="center" vertical="center"/>
    </xf>
    <xf numFmtId="49" fontId="32" fillId="0" borderId="5" xfId="17" applyNumberFormat="1" applyFont="1" applyBorder="1" applyAlignment="1">
      <alignment horizontal="center" vertical="center"/>
    </xf>
    <xf numFmtId="49" fontId="32" fillId="0" borderId="6" xfId="17" applyNumberFormat="1" applyFont="1" applyBorder="1" applyAlignment="1">
      <alignment horizontal="center" vertical="center"/>
    </xf>
    <xf numFmtId="49" fontId="32" fillId="0" borderId="8" xfId="17" applyNumberFormat="1" applyFont="1" applyBorder="1" applyAlignment="1">
      <alignment horizontal="center" vertical="top"/>
    </xf>
    <xf numFmtId="49" fontId="32" fillId="0" borderId="15" xfId="17" applyNumberFormat="1" applyFont="1" applyBorder="1" applyAlignment="1">
      <alignment horizontal="center" vertical="top"/>
    </xf>
    <xf numFmtId="49" fontId="32" fillId="0" borderId="5" xfId="17" applyNumberFormat="1" applyFont="1" applyBorder="1" applyAlignment="1">
      <alignment horizontal="center" vertical="top"/>
    </xf>
    <xf numFmtId="49" fontId="32" fillId="0" borderId="6" xfId="17" applyNumberFormat="1" applyFont="1" applyBorder="1" applyAlignment="1">
      <alignment horizontal="center" vertical="top"/>
    </xf>
    <xf numFmtId="0" fontId="32" fillId="0" borderId="8" xfId="17" applyFont="1" applyBorder="1" applyAlignment="1">
      <alignment horizontal="left" vertical="top" wrapText="1"/>
    </xf>
    <xf numFmtId="0" fontId="32" fillId="0" borderId="15" xfId="17" applyFont="1" applyBorder="1" applyAlignment="1">
      <alignment horizontal="left" vertical="top" wrapText="1"/>
    </xf>
    <xf numFmtId="49" fontId="32" fillId="0" borderId="11" xfId="17" applyNumberFormat="1" applyFont="1" applyBorder="1" applyAlignment="1">
      <alignment horizontal="center" vertical="center"/>
    </xf>
    <xf numFmtId="49" fontId="32" fillId="0" borderId="13" xfId="17" applyNumberFormat="1" applyFont="1" applyBorder="1" applyAlignment="1">
      <alignment horizontal="center" vertical="center"/>
    </xf>
    <xf numFmtId="49" fontId="47" fillId="0" borderId="5" xfId="17" applyNumberFormat="1" applyFont="1" applyBorder="1" applyAlignment="1">
      <alignment horizontal="left" vertical="center"/>
    </xf>
    <xf numFmtId="49" fontId="47" fillId="0" borderId="10" xfId="17" applyNumberFormat="1" applyFont="1" applyBorder="1" applyAlignment="1">
      <alignment horizontal="left" vertical="center"/>
    </xf>
    <xf numFmtId="49" fontId="47" fillId="0" borderId="6" xfId="17" applyNumberFormat="1" applyFont="1" applyBorder="1" applyAlignment="1">
      <alignment horizontal="left" vertical="center"/>
    </xf>
    <xf numFmtId="0" fontId="48" fillId="0" borderId="5" xfId="17" applyFont="1" applyBorder="1" applyAlignment="1">
      <alignment horizontal="left" vertical="center"/>
    </xf>
    <xf numFmtId="0" fontId="48" fillId="0" borderId="10" xfId="17" applyFont="1" applyBorder="1" applyAlignment="1">
      <alignment horizontal="left" vertical="center"/>
    </xf>
    <xf numFmtId="49" fontId="72" fillId="0" borderId="5" xfId="17" applyNumberFormat="1" applyFont="1" applyBorder="1" applyAlignment="1">
      <alignment horizontal="left" vertical="center" wrapText="1"/>
    </xf>
    <xf numFmtId="49" fontId="72" fillId="0" borderId="10" xfId="17" applyNumberFormat="1" applyFont="1" applyBorder="1" applyAlignment="1">
      <alignment horizontal="left" vertical="center" wrapText="1"/>
    </xf>
    <xf numFmtId="49" fontId="72" fillId="0" borderId="6" xfId="17" applyNumberFormat="1" applyFont="1" applyBorder="1" applyAlignment="1">
      <alignment horizontal="left" vertical="center" wrapText="1"/>
    </xf>
    <xf numFmtId="49" fontId="34" fillId="0" borderId="14" xfId="17" applyNumberFormat="1" applyFont="1" applyBorder="1" applyAlignment="1">
      <alignment horizontal="center" vertical="center"/>
    </xf>
    <xf numFmtId="49" fontId="34" fillId="0" borderId="7" xfId="17" applyNumberFormat="1" applyFont="1" applyBorder="1" applyAlignment="1">
      <alignment horizontal="center" vertical="center"/>
    </xf>
    <xf numFmtId="0" fontId="34" fillId="0" borderId="5" xfId="17" applyFont="1" applyBorder="1" applyAlignment="1">
      <alignment horizontal="left" vertical="center" wrapText="1"/>
    </xf>
    <xf numFmtId="0" fontId="34" fillId="0" borderId="6" xfId="17" applyFont="1" applyBorder="1" applyAlignment="1">
      <alignment horizontal="left" vertical="center" wrapText="1"/>
    </xf>
    <xf numFmtId="3" fontId="29" fillId="0" borderId="4" xfId="17" applyNumberFormat="1" applyFont="1" applyBorder="1" applyAlignment="1">
      <alignment horizontal="center" vertical="top" wrapText="1"/>
    </xf>
    <xf numFmtId="3" fontId="29" fillId="0" borderId="1" xfId="17" applyNumberFormat="1" applyFont="1" applyBorder="1" applyAlignment="1">
      <alignment horizontal="center" vertical="top" wrapText="1"/>
    </xf>
    <xf numFmtId="0" fontId="25" fillId="0" borderId="5" xfId="17" applyFont="1" applyBorder="1" applyAlignment="1">
      <alignment horizontal="center" vertical="center"/>
    </xf>
    <xf numFmtId="0" fontId="25" fillId="0" borderId="6" xfId="38" applyFont="1" applyBorder="1" applyAlignment="1">
      <alignment horizontal="center" vertical="center"/>
    </xf>
    <xf numFmtId="3" fontId="21" fillId="0" borderId="0" xfId="17" applyNumberFormat="1" applyFont="1" applyAlignment="1">
      <alignment horizontal="left" vertical="center"/>
    </xf>
    <xf numFmtId="0" fontId="23" fillId="0" borderId="0" xfId="17" applyFont="1" applyAlignment="1">
      <alignment horizontal="center" vertical="center"/>
    </xf>
    <xf numFmtId="0" fontId="29" fillId="0" borderId="8" xfId="17" applyFont="1" applyBorder="1" applyAlignment="1">
      <alignment horizontal="center" vertical="top" wrapText="1"/>
    </xf>
    <xf numFmtId="0" fontId="29" fillId="0" borderId="15" xfId="17" applyFont="1" applyBorder="1" applyAlignment="1">
      <alignment horizontal="center" vertical="top" wrapText="1"/>
    </xf>
    <xf numFmtId="0" fontId="29" fillId="0" borderId="14" xfId="17" applyFont="1" applyBorder="1" applyAlignment="1">
      <alignment horizontal="center" vertical="top" wrapText="1"/>
    </xf>
    <xf numFmtId="0" fontId="29" fillId="0" borderId="7" xfId="17" applyFont="1" applyBorder="1" applyAlignment="1">
      <alignment horizontal="center" vertical="top" wrapText="1"/>
    </xf>
    <xf numFmtId="0" fontId="29" fillId="0" borderId="11" xfId="17" applyFont="1" applyBorder="1" applyAlignment="1">
      <alignment horizontal="center" vertical="top" wrapText="1"/>
    </xf>
    <xf numFmtId="0" fontId="29" fillId="0" borderId="13" xfId="17" applyFont="1" applyBorder="1" applyAlignment="1">
      <alignment horizontal="center" vertical="top" wrapText="1"/>
    </xf>
    <xf numFmtId="0" fontId="21" fillId="0" borderId="15" xfId="38" applyFont="1" applyBorder="1" applyAlignment="1">
      <alignment vertical="top"/>
    </xf>
    <xf numFmtId="0" fontId="21" fillId="0" borderId="14" xfId="38" applyFont="1" applyBorder="1" applyAlignment="1">
      <alignment vertical="top"/>
    </xf>
    <xf numFmtId="0" fontId="21" fillId="0" borderId="7" xfId="38" applyFont="1" applyBorder="1" applyAlignment="1">
      <alignment vertical="top"/>
    </xf>
    <xf numFmtId="0" fontId="29" fillId="0" borderId="4" xfId="38" applyFont="1" applyBorder="1" applyAlignment="1">
      <alignment horizontal="center" vertical="top"/>
    </xf>
    <xf numFmtId="0" fontId="29" fillId="0" borderId="3" xfId="38" applyFont="1" applyBorder="1" applyAlignment="1">
      <alignment horizontal="center" vertical="top"/>
    </xf>
    <xf numFmtId="0" fontId="29" fillId="0" borderId="1" xfId="38" applyFont="1" applyBorder="1" applyAlignment="1">
      <alignment horizontal="center" vertical="top"/>
    </xf>
    <xf numFmtId="3" fontId="29" fillId="0" borderId="5" xfId="17" applyNumberFormat="1" applyFont="1" applyBorder="1" applyAlignment="1">
      <alignment horizontal="center" vertical="top" wrapText="1"/>
    </xf>
    <xf numFmtId="3" fontId="29" fillId="0" borderId="10" xfId="17" applyNumberFormat="1" applyFont="1" applyBorder="1" applyAlignment="1">
      <alignment horizontal="center" vertical="top" wrapText="1"/>
    </xf>
    <xf numFmtId="3" fontId="29" fillId="0" borderId="6" xfId="17" applyNumberFormat="1" applyFont="1" applyBorder="1" applyAlignment="1">
      <alignment horizontal="center" vertical="top" wrapText="1"/>
    </xf>
    <xf numFmtId="0" fontId="35" fillId="0" borderId="5" xfId="20" applyFont="1" applyBorder="1" applyAlignment="1">
      <alignment horizontal="center" vertical="center"/>
    </xf>
    <xf numFmtId="0" fontId="35" fillId="0" borderId="10" xfId="20" applyFont="1" applyBorder="1" applyAlignment="1">
      <alignment horizontal="center" vertical="center"/>
    </xf>
    <xf numFmtId="0" fontId="35" fillId="0" borderId="6" xfId="20" applyFont="1" applyBorder="1" applyAlignment="1">
      <alignment horizontal="center" vertical="center"/>
    </xf>
    <xf numFmtId="0" fontId="22" fillId="0" borderId="0" xfId="20" applyFont="1" applyAlignment="1">
      <alignment horizontal="left" vertical="center"/>
    </xf>
    <xf numFmtId="0" fontId="23" fillId="0" borderId="0" xfId="17" applyFont="1" applyAlignment="1">
      <alignment horizontal="center" wrapText="1"/>
    </xf>
    <xf numFmtId="0" fontId="23" fillId="0" borderId="0" xfId="17" applyFont="1" applyAlignment="1">
      <alignment horizontal="center"/>
    </xf>
    <xf numFmtId="49" fontId="47" fillId="0" borderId="8" xfId="0" applyNumberFormat="1" applyFont="1" applyBorder="1" applyAlignment="1">
      <alignment horizontal="left" vertical="center" wrapText="1"/>
    </xf>
    <xf numFmtId="49" fontId="47" fillId="0" borderId="15" xfId="0" applyNumberFormat="1" applyFont="1" applyBorder="1" applyAlignment="1">
      <alignment horizontal="left" vertical="center" wrapText="1"/>
    </xf>
    <xf numFmtId="49" fontId="47" fillId="0" borderId="14" xfId="0" applyNumberFormat="1" applyFont="1" applyBorder="1" applyAlignment="1">
      <alignment horizontal="left" vertical="center" wrapText="1"/>
    </xf>
    <xf numFmtId="49" fontId="47" fillId="0" borderId="7" xfId="0" applyNumberFormat="1" applyFont="1" applyBorder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0" fontId="33" fillId="0" borderId="10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23" fillId="0" borderId="0" xfId="0" applyFont="1" applyAlignment="1">
      <alignment horizontal="center" vertical="top" wrapText="1"/>
    </xf>
    <xf numFmtId="0" fontId="49" fillId="0" borderId="0" xfId="0" applyFont="1" applyAlignment="1">
      <alignment horizontal="center" vertical="top" wrapText="1"/>
    </xf>
    <xf numFmtId="0" fontId="24" fillId="0" borderId="2" xfId="0" applyFont="1" applyBorder="1" applyAlignment="1">
      <alignment horizontal="center" vertical="top" wrapText="1"/>
    </xf>
    <xf numFmtId="0" fontId="24" fillId="0" borderId="2" xfId="0" applyFont="1" applyBorder="1" applyAlignment="1">
      <alignment horizontal="left" vertical="top" wrapText="1"/>
    </xf>
    <xf numFmtId="0" fontId="31" fillId="0" borderId="5" xfId="17" applyFont="1" applyBorder="1" applyAlignment="1">
      <alignment horizontal="center" vertical="center" wrapText="1"/>
    </xf>
    <xf numFmtId="0" fontId="31" fillId="0" borderId="10" xfId="17" applyFont="1" applyBorder="1" applyAlignment="1">
      <alignment horizontal="center" vertical="center" wrapText="1"/>
    </xf>
    <xf numFmtId="0" fontId="31" fillId="0" borderId="6" xfId="17" applyFont="1" applyBorder="1" applyAlignment="1">
      <alignment horizontal="center" vertical="center" wrapText="1"/>
    </xf>
    <xf numFmtId="3" fontId="21" fillId="0" borderId="0" xfId="17" applyNumberFormat="1" applyFont="1" applyAlignment="1">
      <alignment horizontal="left" vertical="center" wrapText="1"/>
    </xf>
    <xf numFmtId="0" fontId="24" fillId="0" borderId="4" xfId="17" applyFont="1" applyBorder="1" applyAlignment="1">
      <alignment horizontal="center" vertical="top"/>
    </xf>
    <xf numFmtId="0" fontId="24" fillId="0" borderId="1" xfId="17" applyFont="1" applyBorder="1" applyAlignment="1">
      <alignment horizontal="center" vertical="top"/>
    </xf>
    <xf numFmtId="0" fontId="24" fillId="0" borderId="5" xfId="17" applyFont="1" applyBorder="1" applyAlignment="1">
      <alignment horizontal="center" vertical="top" wrapText="1"/>
    </xf>
    <xf numFmtId="0" fontId="24" fillId="0" borderId="6" xfId="17" applyFont="1" applyBorder="1" applyAlignment="1">
      <alignment horizontal="center" vertical="top" wrapText="1"/>
    </xf>
    <xf numFmtId="3" fontId="24" fillId="0" borderId="4" xfId="17" applyNumberFormat="1" applyFont="1" applyBorder="1" applyAlignment="1">
      <alignment horizontal="center" vertical="top" wrapText="1"/>
    </xf>
    <xf numFmtId="3" fontId="24" fillId="0" borderId="1" xfId="17" applyNumberFormat="1" applyFont="1" applyBorder="1" applyAlignment="1">
      <alignment horizontal="center" vertical="top" wrapText="1"/>
    </xf>
    <xf numFmtId="0" fontId="24" fillId="0" borderId="4" xfId="17" applyFont="1" applyBorder="1" applyAlignment="1">
      <alignment horizontal="center" vertical="top" wrapText="1"/>
    </xf>
    <xf numFmtId="0" fontId="24" fillId="0" borderId="1" xfId="17" applyFont="1" applyBorder="1" applyAlignment="1">
      <alignment horizontal="center" vertical="top" wrapText="1"/>
    </xf>
    <xf numFmtId="0" fontId="23" fillId="0" borderId="0" xfId="15" applyFont="1" applyAlignment="1">
      <alignment horizontal="center"/>
    </xf>
  </cellXfs>
  <cellStyles count="39">
    <cellStyle name="Dziesiętny 2" xfId="1" xr:uid="{00000000-0005-0000-0000-000000000000}"/>
    <cellStyle name="Dziesiętny 2 2" xfId="2" xr:uid="{00000000-0005-0000-0000-000001000000}"/>
    <cellStyle name="Dziesiętny 3" xfId="3" xr:uid="{00000000-0005-0000-0000-000002000000}"/>
    <cellStyle name="Dziesiętny 4" xfId="4" xr:uid="{00000000-0005-0000-0000-000003000000}"/>
    <cellStyle name="Normalny" xfId="0" builtinId="0"/>
    <cellStyle name="Normalny 10" xfId="5" xr:uid="{00000000-0005-0000-0000-000005000000}"/>
    <cellStyle name="Normalny 10 2" xfId="28" xr:uid="{00000000-0005-0000-0000-000006000000}"/>
    <cellStyle name="Normalny 11" xfId="21" xr:uid="{00000000-0005-0000-0000-000007000000}"/>
    <cellStyle name="Normalny 11 2" xfId="22" xr:uid="{00000000-0005-0000-0000-000008000000}"/>
    <cellStyle name="Normalny 12" xfId="25" xr:uid="{00000000-0005-0000-0000-000009000000}"/>
    <cellStyle name="Normalny 13" xfId="26" xr:uid="{00000000-0005-0000-0000-00000A000000}"/>
    <cellStyle name="Normalny 13 2" xfId="27" xr:uid="{00000000-0005-0000-0000-00000B000000}"/>
    <cellStyle name="Normalny 14" xfId="29" xr:uid="{723D51D4-E4CE-4EA5-82F9-178DEF970CE3}"/>
    <cellStyle name="Normalny 14 2" xfId="32" xr:uid="{F5B8BABF-CAFE-4FDC-AA9F-4ED58C9CDB7B}"/>
    <cellStyle name="Normalny 15" xfId="30" xr:uid="{2FD249A9-8DD0-4B76-B111-6FBA7697A878}"/>
    <cellStyle name="Normalny 16" xfId="31" xr:uid="{B70B5EC5-9525-479C-937B-C5882CD0F05E}"/>
    <cellStyle name="Normalny 2" xfId="6" xr:uid="{00000000-0005-0000-0000-00000C000000}"/>
    <cellStyle name="Normalny 2 2" xfId="7" xr:uid="{00000000-0005-0000-0000-00000D000000}"/>
    <cellStyle name="Normalny 2_RDW" xfId="8" xr:uid="{00000000-0005-0000-0000-00000E000000}"/>
    <cellStyle name="Normalny 3" xfId="9" xr:uid="{00000000-0005-0000-0000-00000F000000}"/>
    <cellStyle name="Normalny 4" xfId="10" xr:uid="{00000000-0005-0000-0000-000010000000}"/>
    <cellStyle name="Normalny 5" xfId="11" xr:uid="{00000000-0005-0000-0000-000011000000}"/>
    <cellStyle name="Normalny 6" xfId="12" xr:uid="{00000000-0005-0000-0000-000012000000}"/>
    <cellStyle name="Normalny 6 2" xfId="23" xr:uid="{00000000-0005-0000-0000-000013000000}"/>
    <cellStyle name="Normalny 7" xfId="20" xr:uid="{00000000-0005-0000-0000-000014000000}"/>
    <cellStyle name="Normalny 7 2" xfId="24" xr:uid="{00000000-0005-0000-0000-000015000000}"/>
    <cellStyle name="Normalny 8" xfId="13" xr:uid="{00000000-0005-0000-0000-000016000000}"/>
    <cellStyle name="Normalny 9" xfId="14" xr:uid="{00000000-0005-0000-0000-000017000000}"/>
    <cellStyle name="Normalny_IZ 2011" xfId="37" xr:uid="{0178419B-B946-4CB5-9E63-4AA1103DCF12}"/>
    <cellStyle name="Normalny_RDW 2014" xfId="15" xr:uid="{00000000-0005-0000-0000-000019000000}"/>
    <cellStyle name="Normalny_Załącznik  nr 7  RPO na 2010" xfId="35" xr:uid="{900150D2-6CB3-4DF0-A113-FA546ED47ED2}"/>
    <cellStyle name="Normalny_załącznik nr 1" xfId="16" xr:uid="{00000000-0005-0000-0000-00001C000000}"/>
    <cellStyle name="Normalny_Załącznik nr 3  do proj. budżetu na 2006r._Zał. Nr 3 i Nr 21 do proj.budż.po Autopoprawce" xfId="34" xr:uid="{8AF93B75-FB96-4E58-BB3A-E163F8FA69BF}"/>
    <cellStyle name="Normalny_Załącznik nr 9  PROW na 2010" xfId="36" xr:uid="{0FBB55B9-623F-4C0C-B09F-D56538A71D5D}"/>
    <cellStyle name="Normalny_Załączniki do  budżetu na 2005 r" xfId="17" xr:uid="{00000000-0005-0000-0000-00001F000000}"/>
    <cellStyle name="Normalny_Załączniki do budżetu na 2006 r._Zał. Nr 3 i Nr 21 do proj.budż.po Autopoprawce" xfId="33" xr:uid="{4755902D-283E-403A-9E00-8860BFE53912}"/>
    <cellStyle name="Normalny_Załączniki do projektu budżetu na 2009 r." xfId="38" xr:uid="{197B698D-89F4-477E-85C8-0D1D74E3CA31}"/>
    <cellStyle name="Procentowy 2" xfId="18" xr:uid="{00000000-0005-0000-0000-000022000000}"/>
    <cellStyle name="Styl 1" xfId="19" xr:uid="{00000000-0005-0000-0000-00002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5"/>
  <sheetViews>
    <sheetView view="pageBreakPreview" zoomScaleNormal="100" zoomScaleSheetLayoutView="100" workbookViewId="0">
      <selection activeCell="D28" sqref="D28"/>
    </sheetView>
  </sheetViews>
  <sheetFormatPr defaultColWidth="8" defaultRowHeight="12.75"/>
  <cols>
    <col min="1" max="1" width="5" style="5" customWidth="1"/>
    <col min="2" max="2" width="27.625" style="6" customWidth="1"/>
    <col min="3" max="3" width="14.625" style="7" customWidth="1"/>
    <col min="4" max="4" width="13.75" style="8" customWidth="1"/>
    <col min="5" max="5" width="11.375" style="8" customWidth="1"/>
    <col min="6" max="6" width="12.625" style="8" customWidth="1"/>
    <col min="7" max="8" width="11.125" style="8" customWidth="1"/>
    <col min="9" max="9" width="10.875" style="8" customWidth="1"/>
    <col min="10" max="10" width="9.875" style="8" customWidth="1"/>
    <col min="11" max="11" width="11.375" style="8" customWidth="1"/>
    <col min="12" max="12" width="10.25" style="8" customWidth="1"/>
    <col min="13" max="13" width="11.375" style="8" customWidth="1"/>
    <col min="14" max="14" width="11.125" style="8" customWidth="1"/>
    <col min="15" max="15" width="13" style="8" customWidth="1"/>
    <col min="16" max="16" width="10.5" style="8" customWidth="1"/>
    <col min="17" max="17" width="11.625" style="8" bestFit="1" customWidth="1"/>
    <col min="18" max="18" width="11.25" style="8" bestFit="1" customWidth="1"/>
    <col min="19" max="16384" width="8" style="8"/>
  </cols>
  <sheetData>
    <row r="1" spans="1:16" ht="15" customHeight="1">
      <c r="N1" s="750" t="s">
        <v>94</v>
      </c>
      <c r="O1" s="751"/>
      <c r="P1" s="751"/>
    </row>
    <row r="2" spans="1:16" ht="15" customHeight="1">
      <c r="N2" s="750" t="s">
        <v>282</v>
      </c>
      <c r="O2" s="751"/>
      <c r="P2" s="751"/>
    </row>
    <row r="3" spans="1:16" ht="15" customHeight="1">
      <c r="N3" s="750" t="s">
        <v>283</v>
      </c>
      <c r="O3" s="751"/>
      <c r="P3" s="751"/>
    </row>
    <row r="4" spans="1:16" ht="20.100000000000001" customHeight="1">
      <c r="A4" s="752" t="s">
        <v>95</v>
      </c>
      <c r="B4" s="752"/>
      <c r="C4" s="752"/>
      <c r="D4" s="752"/>
      <c r="E4" s="752"/>
      <c r="F4" s="752"/>
      <c r="G4" s="752"/>
      <c r="H4" s="752"/>
      <c r="I4" s="752"/>
      <c r="J4" s="752"/>
      <c r="K4" s="752"/>
      <c r="L4" s="752"/>
      <c r="M4" s="752"/>
      <c r="N4" s="752"/>
      <c r="O4" s="752"/>
      <c r="P4" s="752"/>
    </row>
    <row r="5" spans="1:16" ht="20.100000000000001" customHeight="1">
      <c r="A5" s="752" t="s">
        <v>281</v>
      </c>
      <c r="B5" s="752"/>
      <c r="C5" s="752"/>
      <c r="D5" s="752"/>
      <c r="E5" s="752"/>
      <c r="F5" s="752"/>
      <c r="G5" s="752"/>
      <c r="H5" s="752"/>
      <c r="I5" s="752"/>
      <c r="J5" s="752"/>
      <c r="K5" s="752"/>
      <c r="L5" s="752"/>
      <c r="M5" s="752"/>
      <c r="N5" s="752"/>
      <c r="O5" s="752"/>
      <c r="P5" s="752"/>
    </row>
    <row r="6" spans="1:16" ht="15" customHeight="1">
      <c r="F6" s="9"/>
      <c r="G6" s="9"/>
      <c r="H6" s="9"/>
      <c r="I6" s="9"/>
      <c r="J6" s="9"/>
      <c r="K6" s="9"/>
      <c r="L6" s="9"/>
      <c r="O6" s="10"/>
      <c r="P6" s="10" t="s">
        <v>15</v>
      </c>
    </row>
    <row r="7" spans="1:16" s="11" customFormat="1" ht="18.75" customHeight="1">
      <c r="A7" s="760" t="s">
        <v>92</v>
      </c>
      <c r="B7" s="763" t="s">
        <v>16</v>
      </c>
      <c r="C7" s="746" t="s">
        <v>17</v>
      </c>
      <c r="D7" s="756" t="s">
        <v>96</v>
      </c>
      <c r="E7" s="746" t="s">
        <v>97</v>
      </c>
      <c r="F7" s="748" t="s">
        <v>98</v>
      </c>
      <c r="G7" s="748"/>
      <c r="H7" s="748"/>
      <c r="I7" s="748"/>
      <c r="J7" s="748"/>
      <c r="K7" s="748"/>
      <c r="L7" s="748"/>
      <c r="M7" s="748"/>
      <c r="N7" s="748"/>
      <c r="O7" s="748"/>
      <c r="P7" s="748"/>
    </row>
    <row r="8" spans="1:16" s="11" customFormat="1" ht="19.5" customHeight="1">
      <c r="A8" s="761"/>
      <c r="B8" s="764"/>
      <c r="C8" s="759"/>
      <c r="D8" s="758"/>
      <c r="E8" s="759"/>
      <c r="F8" s="748" t="s">
        <v>99</v>
      </c>
      <c r="G8" s="749"/>
      <c r="H8" s="749"/>
      <c r="I8" s="749"/>
      <c r="J8" s="749"/>
      <c r="K8" s="749"/>
      <c r="L8" s="749"/>
      <c r="M8" s="748" t="s">
        <v>100</v>
      </c>
      <c r="N8" s="748"/>
      <c r="O8" s="748"/>
      <c r="P8" s="748"/>
    </row>
    <row r="9" spans="1:16" s="11" customFormat="1" ht="29.25" customHeight="1">
      <c r="A9" s="761"/>
      <c r="B9" s="764"/>
      <c r="C9" s="759"/>
      <c r="D9" s="758"/>
      <c r="E9" s="759"/>
      <c r="F9" s="746" t="s">
        <v>229</v>
      </c>
      <c r="G9" s="756" t="s">
        <v>230</v>
      </c>
      <c r="H9" s="757"/>
      <c r="I9" s="746" t="s">
        <v>101</v>
      </c>
      <c r="J9" s="746" t="s">
        <v>102</v>
      </c>
      <c r="K9" s="746" t="s">
        <v>103</v>
      </c>
      <c r="L9" s="746" t="s">
        <v>104</v>
      </c>
      <c r="M9" s="746" t="s">
        <v>105</v>
      </c>
      <c r="N9" s="746" t="s">
        <v>101</v>
      </c>
      <c r="O9" s="756" t="s">
        <v>102</v>
      </c>
      <c r="P9" s="746" t="s">
        <v>104</v>
      </c>
    </row>
    <row r="10" spans="1:16" s="11" customFormat="1" ht="42" customHeight="1">
      <c r="A10" s="762"/>
      <c r="B10" s="765"/>
      <c r="C10" s="747"/>
      <c r="D10" s="755"/>
      <c r="E10" s="747"/>
      <c r="F10" s="755"/>
      <c r="G10" s="42" t="s">
        <v>106</v>
      </c>
      <c r="H10" s="43" t="s">
        <v>107</v>
      </c>
      <c r="I10" s="747"/>
      <c r="J10" s="747"/>
      <c r="K10" s="747"/>
      <c r="L10" s="747"/>
      <c r="M10" s="747"/>
      <c r="N10" s="747"/>
      <c r="O10" s="755"/>
      <c r="P10" s="747"/>
    </row>
    <row r="11" spans="1:16" s="16" customFormat="1" ht="12" customHeight="1">
      <c r="A11" s="12" t="s">
        <v>18</v>
      </c>
      <c r="B11" s="13" t="s">
        <v>19</v>
      </c>
      <c r="C11" s="12" t="s">
        <v>20</v>
      </c>
      <c r="D11" s="12" t="s">
        <v>6</v>
      </c>
      <c r="E11" s="12" t="s">
        <v>9</v>
      </c>
      <c r="F11" s="14" t="s">
        <v>10</v>
      </c>
      <c r="G11" s="12" t="s">
        <v>11</v>
      </c>
      <c r="H11" s="15" t="s">
        <v>12</v>
      </c>
      <c r="I11" s="12" t="s">
        <v>13</v>
      </c>
      <c r="J11" s="12" t="s">
        <v>14</v>
      </c>
      <c r="K11" s="12" t="s">
        <v>0</v>
      </c>
      <c r="L11" s="12" t="s">
        <v>1</v>
      </c>
      <c r="M11" s="12" t="s">
        <v>2</v>
      </c>
      <c r="N11" s="12" t="s">
        <v>3</v>
      </c>
      <c r="O11" s="14" t="s">
        <v>56</v>
      </c>
      <c r="P11" s="12" t="s">
        <v>57</v>
      </c>
    </row>
    <row r="12" spans="1:16" s="16" customFormat="1" ht="5.0999999999999996" customHeight="1">
      <c r="A12" s="17"/>
      <c r="B12" s="18"/>
      <c r="C12" s="19"/>
      <c r="D12" s="20"/>
      <c r="E12" s="20"/>
      <c r="F12" s="20"/>
      <c r="G12" s="21"/>
      <c r="H12" s="20"/>
      <c r="I12" s="20"/>
      <c r="J12" s="20"/>
      <c r="K12" s="20"/>
      <c r="L12" s="20"/>
      <c r="M12" s="20"/>
      <c r="N12" s="20"/>
      <c r="O12" s="20"/>
      <c r="P12" s="21"/>
    </row>
    <row r="13" spans="1:16" s="24" customFormat="1" ht="20.100000000000001" customHeight="1">
      <c r="A13" s="725"/>
      <c r="B13" s="726" t="s">
        <v>108</v>
      </c>
      <c r="C13" s="727">
        <f t="shared" ref="C13:P13" si="0">SUM(C15:C35)</f>
        <v>1724031093.8099999</v>
      </c>
      <c r="D13" s="727">
        <f t="shared" si="0"/>
        <v>1365153370</v>
      </c>
      <c r="E13" s="727">
        <f t="shared" si="0"/>
        <v>25380568</v>
      </c>
      <c r="F13" s="728">
        <f t="shared" si="0"/>
        <v>117888103.81</v>
      </c>
      <c r="G13" s="727">
        <f t="shared" si="0"/>
        <v>74015317</v>
      </c>
      <c r="H13" s="729">
        <f t="shared" si="0"/>
        <v>41289802</v>
      </c>
      <c r="I13" s="727">
        <f t="shared" si="0"/>
        <v>0</v>
      </c>
      <c r="J13" s="727">
        <f t="shared" si="0"/>
        <v>295998</v>
      </c>
      <c r="K13" s="727">
        <f t="shared" si="0"/>
        <v>4122482</v>
      </c>
      <c r="L13" s="727">
        <f t="shared" si="0"/>
        <v>0</v>
      </c>
      <c r="M13" s="727">
        <f t="shared" si="0"/>
        <v>87517000</v>
      </c>
      <c r="N13" s="727">
        <f t="shared" si="0"/>
        <v>8368453</v>
      </c>
      <c r="O13" s="728">
        <f t="shared" si="0"/>
        <v>0</v>
      </c>
      <c r="P13" s="727">
        <f t="shared" si="0"/>
        <v>0</v>
      </c>
    </row>
    <row r="14" spans="1:16" s="110" customFormat="1" ht="5.0999999999999996" customHeight="1">
      <c r="A14" s="104"/>
      <c r="B14" s="105"/>
      <c r="C14" s="48"/>
      <c r="D14" s="106"/>
      <c r="E14" s="107"/>
      <c r="F14" s="107"/>
      <c r="G14" s="108"/>
      <c r="H14" s="107"/>
      <c r="I14" s="107"/>
      <c r="J14" s="109"/>
      <c r="K14" s="107"/>
      <c r="L14" s="107"/>
      <c r="M14" s="107"/>
      <c r="N14" s="107"/>
      <c r="O14" s="107"/>
      <c r="P14" s="108"/>
    </row>
    <row r="15" spans="1:16" s="24" customFormat="1" ht="15" customHeight="1">
      <c r="A15" s="22" t="s">
        <v>60</v>
      </c>
      <c r="B15" s="23" t="s">
        <v>109</v>
      </c>
      <c r="C15" s="49">
        <f>SUM(D15:P15)</f>
        <v>18555000</v>
      </c>
      <c r="D15" s="50">
        <v>0</v>
      </c>
      <c r="E15" s="50">
        <v>9500000</v>
      </c>
      <c r="F15" s="51">
        <v>0</v>
      </c>
      <c r="G15" s="50">
        <v>4980000</v>
      </c>
      <c r="H15" s="52">
        <f>4075000</f>
        <v>4075000</v>
      </c>
      <c r="I15" s="50">
        <v>0</v>
      </c>
      <c r="J15" s="53">
        <v>0</v>
      </c>
      <c r="K15" s="51">
        <v>0</v>
      </c>
      <c r="L15" s="51">
        <v>0</v>
      </c>
      <c r="M15" s="50">
        <v>0</v>
      </c>
      <c r="N15" s="50">
        <v>0</v>
      </c>
      <c r="O15" s="52">
        <v>0</v>
      </c>
      <c r="P15" s="50">
        <v>0</v>
      </c>
    </row>
    <row r="16" spans="1:16" s="24" customFormat="1" ht="15" customHeight="1">
      <c r="A16" s="22" t="s">
        <v>21</v>
      </c>
      <c r="B16" s="23" t="s">
        <v>22</v>
      </c>
      <c r="C16" s="54">
        <f>SUM(D16:P16)</f>
        <v>249000</v>
      </c>
      <c r="D16" s="50">
        <v>0</v>
      </c>
      <c r="E16" s="50">
        <v>0</v>
      </c>
      <c r="F16" s="52">
        <v>0</v>
      </c>
      <c r="G16" s="50">
        <v>98000</v>
      </c>
      <c r="H16" s="52">
        <v>42000</v>
      </c>
      <c r="I16" s="50">
        <v>0</v>
      </c>
      <c r="J16" s="53">
        <v>0</v>
      </c>
      <c r="K16" s="51">
        <v>0</v>
      </c>
      <c r="L16" s="51">
        <v>0</v>
      </c>
      <c r="M16" s="50">
        <v>109000</v>
      </c>
      <c r="N16" s="50">
        <v>0</v>
      </c>
      <c r="O16" s="52">
        <v>0</v>
      </c>
      <c r="P16" s="50">
        <v>0</v>
      </c>
    </row>
    <row r="17" spans="1:17" s="24" customFormat="1" ht="15" customHeight="1">
      <c r="A17" s="22" t="s">
        <v>258</v>
      </c>
      <c r="B17" s="23" t="s">
        <v>259</v>
      </c>
      <c r="C17" s="54">
        <f>SUM(D17:P17)</f>
        <v>433250</v>
      </c>
      <c r="D17" s="61">
        <v>0</v>
      </c>
      <c r="E17" s="61">
        <v>1250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432000</v>
      </c>
      <c r="N17" s="61">
        <v>0</v>
      </c>
      <c r="O17" s="61">
        <v>0</v>
      </c>
      <c r="P17" s="61">
        <v>0</v>
      </c>
    </row>
    <row r="18" spans="1:17" s="24" customFormat="1" ht="15" customHeight="1">
      <c r="A18" s="22" t="s">
        <v>260</v>
      </c>
      <c r="B18" s="23" t="s">
        <v>261</v>
      </c>
      <c r="C18" s="54">
        <f>SUM(D18:P18)</f>
        <v>818527</v>
      </c>
      <c r="D18" s="61">
        <v>0</v>
      </c>
      <c r="E18" s="61">
        <v>0</v>
      </c>
      <c r="F18" s="61">
        <v>662757</v>
      </c>
      <c r="G18" s="61">
        <v>0</v>
      </c>
      <c r="H18" s="61">
        <v>0</v>
      </c>
      <c r="I18" s="61">
        <v>0</v>
      </c>
      <c r="J18" s="61">
        <v>0</v>
      </c>
      <c r="K18" s="61">
        <v>155770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</row>
    <row r="19" spans="1:17" s="7" customFormat="1" ht="15" customHeight="1">
      <c r="A19" s="25" t="s">
        <v>23</v>
      </c>
      <c r="B19" s="26" t="s">
        <v>24</v>
      </c>
      <c r="C19" s="54">
        <f t="shared" ref="C19:C35" si="1">SUM(D19:P19)</f>
        <v>55382175</v>
      </c>
      <c r="D19" s="55">
        <v>0</v>
      </c>
      <c r="E19" s="55">
        <f>2202775+130000+5000+5330000+1300+32150+5500+17000+45050+246300+35300+4000</f>
        <v>8054375</v>
      </c>
      <c r="F19" s="56">
        <v>0</v>
      </c>
      <c r="G19" s="55">
        <v>0</v>
      </c>
      <c r="H19" s="57">
        <v>0</v>
      </c>
      <c r="I19" s="55">
        <v>0</v>
      </c>
      <c r="J19" s="57">
        <v>0</v>
      </c>
      <c r="K19" s="55">
        <v>148800</v>
      </c>
      <c r="L19" s="55">
        <v>0</v>
      </c>
      <c r="M19" s="55">
        <f>44984000+395000</f>
        <v>45379000</v>
      </c>
      <c r="N19" s="55">
        <f>1385000+415000</f>
        <v>1800000</v>
      </c>
      <c r="O19" s="56">
        <v>0</v>
      </c>
      <c r="P19" s="55">
        <v>0</v>
      </c>
    </row>
    <row r="20" spans="1:17" s="7" customFormat="1" ht="15" customHeight="1">
      <c r="A20" s="25" t="s">
        <v>54</v>
      </c>
      <c r="B20" s="26" t="s">
        <v>55</v>
      </c>
      <c r="C20" s="54">
        <f t="shared" si="1"/>
        <v>310695</v>
      </c>
      <c r="D20" s="55">
        <v>0</v>
      </c>
      <c r="E20" s="55">
        <v>400</v>
      </c>
      <c r="F20" s="56">
        <v>0</v>
      </c>
      <c r="G20" s="55">
        <v>0</v>
      </c>
      <c r="H20" s="57">
        <v>0</v>
      </c>
      <c r="I20" s="55">
        <v>0</v>
      </c>
      <c r="J20" s="57">
        <v>0</v>
      </c>
      <c r="K20" s="55">
        <v>52295</v>
      </c>
      <c r="L20" s="55">
        <v>0</v>
      </c>
      <c r="M20" s="55">
        <v>258000</v>
      </c>
      <c r="N20" s="55">
        <v>0</v>
      </c>
      <c r="O20" s="56">
        <v>0</v>
      </c>
      <c r="P20" s="55">
        <v>0</v>
      </c>
    </row>
    <row r="21" spans="1:17" s="7" customFormat="1" ht="15" customHeight="1">
      <c r="A21" s="25" t="s">
        <v>25</v>
      </c>
      <c r="B21" s="26" t="s">
        <v>26</v>
      </c>
      <c r="C21" s="54">
        <f t="shared" si="1"/>
        <v>1353000</v>
      </c>
      <c r="D21" s="55">
        <v>0</v>
      </c>
      <c r="E21" s="55">
        <f>350000+110000+893000</f>
        <v>1353000</v>
      </c>
      <c r="F21" s="56">
        <v>0</v>
      </c>
      <c r="G21" s="55">
        <v>0</v>
      </c>
      <c r="H21" s="57">
        <v>0</v>
      </c>
      <c r="I21" s="55">
        <v>0</v>
      </c>
      <c r="J21" s="57">
        <v>0</v>
      </c>
      <c r="K21" s="55">
        <v>0</v>
      </c>
      <c r="L21" s="55">
        <v>0</v>
      </c>
      <c r="M21" s="55">
        <v>0</v>
      </c>
      <c r="N21" s="55">
        <v>0</v>
      </c>
      <c r="O21" s="56">
        <v>0</v>
      </c>
      <c r="P21" s="55">
        <v>0</v>
      </c>
    </row>
    <row r="22" spans="1:17" s="7" customFormat="1" ht="15" customHeight="1">
      <c r="A22" s="25" t="s">
        <v>27</v>
      </c>
      <c r="B22" s="26" t="s">
        <v>28</v>
      </c>
      <c r="C22" s="54">
        <f t="shared" si="1"/>
        <v>291100</v>
      </c>
      <c r="D22" s="55">
        <v>0</v>
      </c>
      <c r="E22" s="55">
        <f>4100+20000</f>
        <v>24100</v>
      </c>
      <c r="F22" s="56">
        <v>0</v>
      </c>
      <c r="G22" s="55">
        <v>0</v>
      </c>
      <c r="H22" s="57">
        <v>0</v>
      </c>
      <c r="I22" s="55">
        <v>0</v>
      </c>
      <c r="J22" s="57">
        <v>0</v>
      </c>
      <c r="K22" s="55">
        <v>0</v>
      </c>
      <c r="L22" s="55">
        <v>0</v>
      </c>
      <c r="M22" s="55">
        <f>167000+100000</f>
        <v>267000</v>
      </c>
      <c r="N22" s="55">
        <v>0</v>
      </c>
      <c r="O22" s="56">
        <v>0</v>
      </c>
      <c r="P22" s="55">
        <v>0</v>
      </c>
    </row>
    <row r="23" spans="1:17" s="7" customFormat="1" ht="15" customHeight="1">
      <c r="A23" s="25" t="s">
        <v>29</v>
      </c>
      <c r="B23" s="26" t="s">
        <v>30</v>
      </c>
      <c r="C23" s="54">
        <f t="shared" si="1"/>
        <v>2092470</v>
      </c>
      <c r="D23" s="55">
        <v>0</v>
      </c>
      <c r="E23" s="55">
        <f>1500+85000+75000+4350+28620+1000</f>
        <v>195470</v>
      </c>
      <c r="F23" s="58">
        <v>0</v>
      </c>
      <c r="G23" s="55">
        <f>231159+1056158</f>
        <v>1287317</v>
      </c>
      <c r="H23" s="57">
        <f>58841+268842</f>
        <v>327683</v>
      </c>
      <c r="I23" s="55">
        <v>0</v>
      </c>
      <c r="J23" s="57">
        <v>0</v>
      </c>
      <c r="K23" s="55">
        <v>0</v>
      </c>
      <c r="L23" s="55">
        <v>0</v>
      </c>
      <c r="M23" s="55">
        <f>87000+195000</f>
        <v>282000</v>
      </c>
      <c r="N23" s="55">
        <v>0</v>
      </c>
      <c r="O23" s="56">
        <v>0</v>
      </c>
      <c r="P23" s="55">
        <v>0</v>
      </c>
    </row>
    <row r="24" spans="1:17" s="7" customFormat="1" ht="15" customHeight="1">
      <c r="A24" s="25" t="s">
        <v>31</v>
      </c>
      <c r="B24" s="26" t="s">
        <v>32</v>
      </c>
      <c r="C24" s="54">
        <f t="shared" si="1"/>
        <v>5000</v>
      </c>
      <c r="D24" s="55">
        <v>0</v>
      </c>
      <c r="E24" s="55">
        <v>0</v>
      </c>
      <c r="F24" s="58">
        <v>0</v>
      </c>
      <c r="G24" s="55">
        <v>0</v>
      </c>
      <c r="H24" s="57">
        <v>0</v>
      </c>
      <c r="I24" s="55">
        <v>0</v>
      </c>
      <c r="J24" s="57">
        <v>0</v>
      </c>
      <c r="K24" s="55">
        <v>0</v>
      </c>
      <c r="L24" s="55">
        <v>0</v>
      </c>
      <c r="M24" s="55">
        <v>5000</v>
      </c>
      <c r="N24" s="55">
        <v>0</v>
      </c>
      <c r="O24" s="56">
        <v>0</v>
      </c>
      <c r="P24" s="55">
        <v>0</v>
      </c>
    </row>
    <row r="25" spans="1:17" s="7" customFormat="1" ht="66.75" customHeight="1">
      <c r="A25" s="25" t="s">
        <v>110</v>
      </c>
      <c r="B25" s="26" t="s">
        <v>111</v>
      </c>
      <c r="C25" s="54">
        <f t="shared" si="1"/>
        <v>790709966</v>
      </c>
      <c r="D25" s="55">
        <v>789661082</v>
      </c>
      <c r="E25" s="55">
        <f>1048884</f>
        <v>1048884</v>
      </c>
      <c r="F25" s="56">
        <v>0</v>
      </c>
      <c r="G25" s="55">
        <v>0</v>
      </c>
      <c r="H25" s="57">
        <v>0</v>
      </c>
      <c r="I25" s="55">
        <v>0</v>
      </c>
      <c r="J25" s="57">
        <v>0</v>
      </c>
      <c r="K25" s="55">
        <v>0</v>
      </c>
      <c r="L25" s="55">
        <v>0</v>
      </c>
      <c r="M25" s="55">
        <v>0</v>
      </c>
      <c r="N25" s="55">
        <v>0</v>
      </c>
      <c r="O25" s="56">
        <v>0</v>
      </c>
      <c r="P25" s="55">
        <v>0</v>
      </c>
    </row>
    <row r="26" spans="1:17" s="7" customFormat="1" ht="15" customHeight="1">
      <c r="A26" s="25" t="s">
        <v>70</v>
      </c>
      <c r="B26" s="26" t="s">
        <v>71</v>
      </c>
      <c r="C26" s="54">
        <f t="shared" si="1"/>
        <v>792400862.80999994</v>
      </c>
      <c r="D26" s="55">
        <v>575492288</v>
      </c>
      <c r="E26" s="55">
        <v>0</v>
      </c>
      <c r="F26" s="56">
        <f>1443315+24052188+26670614+54716336+6372121.81</f>
        <v>113254574.81</v>
      </c>
      <c r="G26" s="55">
        <f>2438345+65211655</f>
        <v>67650000</v>
      </c>
      <c r="H26" s="57">
        <f>2026027+112973+28010040+5854960</f>
        <v>36004000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  <c r="O26" s="58">
        <v>0</v>
      </c>
      <c r="P26" s="55">
        <v>0</v>
      </c>
      <c r="Q26" s="62"/>
    </row>
    <row r="27" spans="1:17" s="7" customFormat="1" ht="15" customHeight="1">
      <c r="A27" s="25" t="s">
        <v>33</v>
      </c>
      <c r="B27" s="26" t="s">
        <v>34</v>
      </c>
      <c r="C27" s="54">
        <f t="shared" si="1"/>
        <v>2358974</v>
      </c>
      <c r="D27" s="55">
        <v>0</v>
      </c>
      <c r="E27" s="55">
        <f>13900+2400+520+3000+104+612000+100+1300+3150+2500</f>
        <v>638974</v>
      </c>
      <c r="F27" s="56"/>
      <c r="G27" s="55">
        <v>0</v>
      </c>
      <c r="H27" s="57">
        <v>0</v>
      </c>
      <c r="I27" s="55">
        <v>0</v>
      </c>
      <c r="J27" s="57">
        <v>0</v>
      </c>
      <c r="K27" s="55">
        <v>0</v>
      </c>
      <c r="L27" s="55">
        <v>0</v>
      </c>
      <c r="M27" s="55">
        <v>870000</v>
      </c>
      <c r="N27" s="55">
        <f>120000+730000</f>
        <v>850000</v>
      </c>
      <c r="O27" s="56">
        <v>0</v>
      </c>
      <c r="P27" s="55">
        <v>0</v>
      </c>
      <c r="Q27" s="62"/>
    </row>
    <row r="28" spans="1:17" s="7" customFormat="1" ht="15" customHeight="1">
      <c r="A28" s="25" t="s">
        <v>35</v>
      </c>
      <c r="B28" s="26" t="s">
        <v>36</v>
      </c>
      <c r="C28" s="54">
        <f t="shared" si="1"/>
        <v>34092957</v>
      </c>
      <c r="D28" s="55">
        <v>0</v>
      </c>
      <c r="E28" s="55">
        <v>0</v>
      </c>
      <c r="F28" s="55">
        <v>0</v>
      </c>
      <c r="G28" s="55">
        <v>0</v>
      </c>
      <c r="H28" s="57">
        <v>0</v>
      </c>
      <c r="I28" s="55">
        <v>0</v>
      </c>
      <c r="J28" s="57">
        <v>0</v>
      </c>
      <c r="K28" s="55">
        <f>2459251+259706</f>
        <v>2718957</v>
      </c>
      <c r="L28" s="55">
        <v>0</v>
      </c>
      <c r="M28" s="55">
        <f>31352000+22000</f>
        <v>31374000</v>
      </c>
      <c r="N28" s="55">
        <v>0</v>
      </c>
      <c r="O28" s="56">
        <v>0</v>
      </c>
      <c r="P28" s="55">
        <v>0</v>
      </c>
    </row>
    <row r="29" spans="1:17" s="7" customFormat="1" ht="15" customHeight="1">
      <c r="A29" s="25" t="s">
        <v>93</v>
      </c>
      <c r="B29" s="26" t="s">
        <v>79</v>
      </c>
      <c r="C29" s="54">
        <f t="shared" si="1"/>
        <v>304000</v>
      </c>
      <c r="D29" s="55">
        <v>0</v>
      </c>
      <c r="E29" s="55">
        <v>25000</v>
      </c>
      <c r="F29" s="58">
        <v>0</v>
      </c>
      <c r="G29" s="55">
        <v>0</v>
      </c>
      <c r="H29" s="57">
        <v>0</v>
      </c>
      <c r="I29" s="55">
        <v>0</v>
      </c>
      <c r="J29" s="57">
        <v>0</v>
      </c>
      <c r="K29" s="55">
        <v>0</v>
      </c>
      <c r="L29" s="55">
        <v>0</v>
      </c>
      <c r="M29" s="55">
        <v>200000</v>
      </c>
      <c r="N29" s="55">
        <v>79000</v>
      </c>
      <c r="O29" s="56">
        <v>0</v>
      </c>
      <c r="P29" s="55">
        <v>0</v>
      </c>
    </row>
    <row r="30" spans="1:17" s="7" customFormat="1" ht="29.25" customHeight="1">
      <c r="A30" s="25" t="s">
        <v>37</v>
      </c>
      <c r="B30" s="26" t="s">
        <v>112</v>
      </c>
      <c r="C30" s="54">
        <f t="shared" si="1"/>
        <v>7354435</v>
      </c>
      <c r="D30" s="55">
        <v>0</v>
      </c>
      <c r="E30" s="55">
        <f>722500+1728000+5000</f>
        <v>2455500</v>
      </c>
      <c r="F30" s="58">
        <v>3970772</v>
      </c>
      <c r="G30" s="55">
        <v>0</v>
      </c>
      <c r="H30" s="57">
        <v>841119</v>
      </c>
      <c r="I30" s="55">
        <v>0</v>
      </c>
      <c r="J30" s="57">
        <v>0</v>
      </c>
      <c r="K30" s="55">
        <v>85044</v>
      </c>
      <c r="L30" s="55">
        <v>0</v>
      </c>
      <c r="M30" s="55">
        <v>2000</v>
      </c>
      <c r="N30" s="55">
        <v>0</v>
      </c>
      <c r="O30" s="56">
        <v>0</v>
      </c>
      <c r="P30" s="55">
        <v>0</v>
      </c>
    </row>
    <row r="31" spans="1:17" s="7" customFormat="1" ht="15" customHeight="1">
      <c r="A31" s="25" t="s">
        <v>7</v>
      </c>
      <c r="B31" s="26" t="s">
        <v>8</v>
      </c>
      <c r="C31" s="54">
        <f t="shared" si="1"/>
        <v>9500</v>
      </c>
      <c r="D31" s="55">
        <v>0</v>
      </c>
      <c r="E31" s="55">
        <f>9400+100</f>
        <v>9500</v>
      </c>
      <c r="F31" s="58">
        <v>0</v>
      </c>
      <c r="G31" s="55">
        <v>0</v>
      </c>
      <c r="H31" s="56">
        <v>0</v>
      </c>
      <c r="I31" s="55">
        <v>0</v>
      </c>
      <c r="J31" s="57">
        <v>0</v>
      </c>
      <c r="K31" s="58">
        <v>0</v>
      </c>
      <c r="L31" s="58">
        <v>0</v>
      </c>
      <c r="M31" s="55">
        <v>0</v>
      </c>
      <c r="N31" s="55">
        <v>0</v>
      </c>
      <c r="O31" s="56">
        <v>0</v>
      </c>
      <c r="P31" s="55">
        <v>0</v>
      </c>
    </row>
    <row r="32" spans="1:17" s="7" customFormat="1" ht="15" customHeight="1">
      <c r="A32" s="25" t="s">
        <v>51</v>
      </c>
      <c r="B32" s="26" t="s">
        <v>52</v>
      </c>
      <c r="C32" s="54">
        <f t="shared" si="1"/>
        <v>4712000</v>
      </c>
      <c r="D32" s="55">
        <v>0</v>
      </c>
      <c r="E32" s="55">
        <v>0</v>
      </c>
      <c r="F32" s="58">
        <v>0</v>
      </c>
      <c r="G32" s="55">
        <v>0</v>
      </c>
      <c r="H32" s="56">
        <v>0</v>
      </c>
      <c r="I32" s="55">
        <v>0</v>
      </c>
      <c r="J32" s="57">
        <v>0</v>
      </c>
      <c r="K32" s="58">
        <v>0</v>
      </c>
      <c r="L32" s="58">
        <v>0</v>
      </c>
      <c r="M32" s="55">
        <v>4712000</v>
      </c>
      <c r="N32" s="55">
        <v>0</v>
      </c>
      <c r="O32" s="56">
        <v>0</v>
      </c>
      <c r="P32" s="55">
        <v>0</v>
      </c>
    </row>
    <row r="33" spans="1:18" s="7" customFormat="1" ht="29.25" customHeight="1">
      <c r="A33" s="25" t="s">
        <v>38</v>
      </c>
      <c r="B33" s="26" t="s">
        <v>39</v>
      </c>
      <c r="C33" s="54">
        <f t="shared" si="1"/>
        <v>4232089</v>
      </c>
      <c r="D33" s="55">
        <v>0</v>
      </c>
      <c r="E33" s="55">
        <f>910000+532500+3160+100005+468450</f>
        <v>2014115</v>
      </c>
      <c r="F33" s="58">
        <v>0</v>
      </c>
      <c r="G33" s="55">
        <v>0</v>
      </c>
      <c r="H33" s="56">
        <v>0</v>
      </c>
      <c r="I33" s="55">
        <v>0</v>
      </c>
      <c r="J33" s="57">
        <v>0</v>
      </c>
      <c r="K33" s="55">
        <v>791974</v>
      </c>
      <c r="L33" s="55">
        <v>0</v>
      </c>
      <c r="M33" s="55">
        <f>388000+66000+5000+967000</f>
        <v>1426000</v>
      </c>
      <c r="N33" s="55">
        <v>0</v>
      </c>
      <c r="O33" s="56">
        <v>0</v>
      </c>
      <c r="P33" s="55">
        <v>0</v>
      </c>
    </row>
    <row r="34" spans="1:18" s="7" customFormat="1" ht="29.25" customHeight="1">
      <c r="A34" s="25" t="s">
        <v>40</v>
      </c>
      <c r="B34" s="26" t="s">
        <v>41</v>
      </c>
      <c r="C34" s="54">
        <f t="shared" si="1"/>
        <v>5809095</v>
      </c>
      <c r="D34" s="55">
        <v>0</v>
      </c>
      <c r="E34" s="55">
        <v>0</v>
      </c>
      <c r="F34" s="58">
        <v>0</v>
      </c>
      <c r="G34" s="55">
        <v>0</v>
      </c>
      <c r="H34" s="56">
        <v>0</v>
      </c>
      <c r="I34" s="55">
        <v>0</v>
      </c>
      <c r="J34" s="57">
        <v>0</v>
      </c>
      <c r="K34" s="55">
        <v>169642</v>
      </c>
      <c r="L34" s="55">
        <v>0</v>
      </c>
      <c r="M34" s="55">
        <v>0</v>
      </c>
      <c r="N34" s="55">
        <f>640000+93002+4906451</f>
        <v>5639453</v>
      </c>
      <c r="O34" s="56">
        <v>0</v>
      </c>
      <c r="P34" s="55">
        <v>0</v>
      </c>
    </row>
    <row r="35" spans="1:18" s="7" customFormat="1" ht="42.75" customHeight="1">
      <c r="A35" s="27" t="s">
        <v>113</v>
      </c>
      <c r="B35" s="28" t="s">
        <v>90</v>
      </c>
      <c r="C35" s="54">
        <f t="shared" si="1"/>
        <v>2556998</v>
      </c>
      <c r="D35" s="55">
        <v>0</v>
      </c>
      <c r="E35" s="55">
        <v>60000</v>
      </c>
      <c r="F35" s="58">
        <v>0</v>
      </c>
      <c r="G35" s="55">
        <v>0</v>
      </c>
      <c r="H35" s="57">
        <v>0</v>
      </c>
      <c r="I35" s="55">
        <v>0</v>
      </c>
      <c r="J35" s="55">
        <v>295998</v>
      </c>
      <c r="K35" s="55">
        <v>0</v>
      </c>
      <c r="L35" s="55">
        <v>0</v>
      </c>
      <c r="M35" s="55">
        <v>2201000</v>
      </c>
      <c r="N35" s="55"/>
      <c r="O35" s="58">
        <v>0</v>
      </c>
      <c r="P35" s="55">
        <v>0</v>
      </c>
    </row>
    <row r="36" spans="1:18" s="110" customFormat="1" ht="5.0999999999999996" customHeight="1">
      <c r="A36" s="111"/>
      <c r="B36" s="112"/>
      <c r="C36" s="59"/>
      <c r="D36" s="113"/>
      <c r="E36" s="114"/>
      <c r="F36" s="114"/>
      <c r="G36" s="49"/>
      <c r="H36" s="114"/>
      <c r="I36" s="114"/>
      <c r="J36" s="115"/>
      <c r="K36" s="114"/>
      <c r="L36" s="114"/>
      <c r="M36" s="114"/>
      <c r="N36" s="114"/>
      <c r="O36" s="114"/>
      <c r="P36" s="49"/>
    </row>
    <row r="37" spans="1:18" s="24" customFormat="1" ht="20.100000000000001" customHeight="1">
      <c r="A37" s="730"/>
      <c r="B37" s="731" t="s">
        <v>114</v>
      </c>
      <c r="C37" s="732">
        <f>SUM(D37:P37)</f>
        <v>377192610</v>
      </c>
      <c r="D37" s="732">
        <f>SUM(D39:D44)</f>
        <v>0</v>
      </c>
      <c r="E37" s="732">
        <f t="shared" ref="E37:P37" si="2">SUM(E39:E44)</f>
        <v>244060</v>
      </c>
      <c r="F37" s="732">
        <f t="shared" si="2"/>
        <v>175008063</v>
      </c>
      <c r="G37" s="732">
        <f t="shared" si="2"/>
        <v>430000</v>
      </c>
      <c r="H37" s="732">
        <f t="shared" si="2"/>
        <v>34390000</v>
      </c>
      <c r="I37" s="732">
        <f t="shared" si="2"/>
        <v>0</v>
      </c>
      <c r="J37" s="732">
        <f t="shared" si="2"/>
        <v>0</v>
      </c>
      <c r="K37" s="732">
        <f t="shared" si="2"/>
        <v>0</v>
      </c>
      <c r="L37" s="732">
        <f t="shared" si="2"/>
        <v>0</v>
      </c>
      <c r="M37" s="732">
        <f t="shared" si="2"/>
        <v>0</v>
      </c>
      <c r="N37" s="732">
        <f t="shared" si="2"/>
        <v>4530252</v>
      </c>
      <c r="O37" s="732">
        <f t="shared" si="2"/>
        <v>162590235</v>
      </c>
      <c r="P37" s="732">
        <f t="shared" si="2"/>
        <v>0</v>
      </c>
    </row>
    <row r="38" spans="1:18" s="110" customFormat="1" ht="5.0999999999999996" customHeight="1">
      <c r="A38" s="102"/>
      <c r="B38" s="116"/>
      <c r="C38" s="60"/>
      <c r="D38" s="117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03"/>
    </row>
    <row r="39" spans="1:18" s="24" customFormat="1" ht="15" customHeight="1">
      <c r="A39" s="22" t="s">
        <v>60</v>
      </c>
      <c r="B39" s="23" t="s">
        <v>109</v>
      </c>
      <c r="C39" s="49">
        <f>SUM(D39:P39)</f>
        <v>145000</v>
      </c>
      <c r="D39" s="50">
        <v>0</v>
      </c>
      <c r="E39" s="50">
        <v>0</v>
      </c>
      <c r="F39" s="51">
        <v>0</v>
      </c>
      <c r="G39" s="50">
        <v>80000</v>
      </c>
      <c r="H39" s="52">
        <v>65000</v>
      </c>
      <c r="I39" s="50">
        <v>0</v>
      </c>
      <c r="J39" s="53">
        <v>0</v>
      </c>
      <c r="K39" s="51">
        <v>0</v>
      </c>
      <c r="L39" s="51">
        <v>0</v>
      </c>
      <c r="M39" s="50">
        <v>0</v>
      </c>
      <c r="N39" s="50">
        <v>0</v>
      </c>
      <c r="O39" s="52">
        <v>0</v>
      </c>
      <c r="P39" s="50">
        <v>0</v>
      </c>
    </row>
    <row r="40" spans="1:18" s="7" customFormat="1" ht="15" customHeight="1">
      <c r="A40" s="25" t="s">
        <v>23</v>
      </c>
      <c r="B40" s="26" t="s">
        <v>24</v>
      </c>
      <c r="C40" s="54">
        <f t="shared" ref="C40:C44" si="3">SUM(D40:P40)</f>
        <v>167357547</v>
      </c>
      <c r="D40" s="55">
        <v>0</v>
      </c>
      <c r="E40" s="55">
        <f>237060</f>
        <v>237060</v>
      </c>
      <c r="F40" s="58">
        <v>0</v>
      </c>
      <c r="G40" s="55">
        <v>0</v>
      </c>
      <c r="H40" s="56">
        <v>0</v>
      </c>
      <c r="I40" s="55">
        <v>0</v>
      </c>
      <c r="J40" s="56">
        <v>0</v>
      </c>
      <c r="K40" s="58">
        <v>0</v>
      </c>
      <c r="L40" s="58">
        <v>0</v>
      </c>
      <c r="M40" s="55">
        <v>0</v>
      </c>
      <c r="N40" s="55">
        <v>4530252</v>
      </c>
      <c r="O40" s="55">
        <f>113316869+49273366</f>
        <v>162590235</v>
      </c>
      <c r="P40" s="55">
        <v>0</v>
      </c>
      <c r="Q40" s="62"/>
    </row>
    <row r="41" spans="1:18" s="7" customFormat="1" ht="15" customHeight="1">
      <c r="A41" s="25" t="s">
        <v>25</v>
      </c>
      <c r="B41" s="26" t="s">
        <v>26</v>
      </c>
      <c r="C41" s="54">
        <f t="shared" si="3"/>
        <v>7000</v>
      </c>
      <c r="D41" s="55">
        <v>0</v>
      </c>
      <c r="E41" s="55">
        <v>7000</v>
      </c>
      <c r="F41" s="58">
        <v>0</v>
      </c>
      <c r="G41" s="55">
        <v>0</v>
      </c>
      <c r="H41" s="57">
        <v>0</v>
      </c>
      <c r="I41" s="55">
        <v>0</v>
      </c>
      <c r="J41" s="57">
        <v>0</v>
      </c>
      <c r="K41" s="55">
        <v>0</v>
      </c>
      <c r="L41" s="55">
        <v>0</v>
      </c>
      <c r="M41" s="55">
        <v>0</v>
      </c>
      <c r="N41" s="55">
        <v>0</v>
      </c>
      <c r="O41" s="56">
        <v>0</v>
      </c>
      <c r="P41" s="55">
        <v>0</v>
      </c>
      <c r="Q41" s="62"/>
    </row>
    <row r="42" spans="1:18" s="7" customFormat="1" ht="21" hidden="1" customHeight="1">
      <c r="A42" s="25" t="s">
        <v>29</v>
      </c>
      <c r="B42" s="26" t="s">
        <v>30</v>
      </c>
      <c r="C42" s="54">
        <f t="shared" si="3"/>
        <v>0</v>
      </c>
      <c r="D42" s="55">
        <v>0</v>
      </c>
      <c r="E42" s="55">
        <v>0</v>
      </c>
      <c r="F42" s="58">
        <v>0</v>
      </c>
      <c r="G42" s="55">
        <v>0</v>
      </c>
      <c r="H42" s="57">
        <v>0</v>
      </c>
      <c r="I42" s="55">
        <v>0</v>
      </c>
      <c r="J42" s="57">
        <v>0</v>
      </c>
      <c r="K42" s="55">
        <v>0</v>
      </c>
      <c r="L42" s="55">
        <v>0</v>
      </c>
      <c r="M42" s="55">
        <v>0</v>
      </c>
      <c r="N42" s="55">
        <v>0</v>
      </c>
      <c r="O42" s="56">
        <v>0</v>
      </c>
      <c r="P42" s="55">
        <v>0</v>
      </c>
    </row>
    <row r="43" spans="1:18" s="7" customFormat="1" ht="15" customHeight="1">
      <c r="A43" s="25" t="s">
        <v>70</v>
      </c>
      <c r="B43" s="26" t="s">
        <v>71</v>
      </c>
      <c r="C43" s="54">
        <f t="shared" si="3"/>
        <v>209683063</v>
      </c>
      <c r="D43" s="55">
        <v>0</v>
      </c>
      <c r="E43" s="55">
        <v>0</v>
      </c>
      <c r="F43" s="56">
        <f>9487038+110728313+62632+54730080</f>
        <v>175008063</v>
      </c>
      <c r="G43" s="55">
        <f>350000</f>
        <v>350000</v>
      </c>
      <c r="H43" s="57">
        <f>22629890+8718110+2969632+7368</f>
        <v>34325000</v>
      </c>
      <c r="I43" s="55">
        <v>0</v>
      </c>
      <c r="J43" s="57">
        <v>0</v>
      </c>
      <c r="K43" s="58">
        <v>0</v>
      </c>
      <c r="L43" s="58">
        <v>0</v>
      </c>
      <c r="M43" s="55">
        <v>0</v>
      </c>
      <c r="N43" s="55">
        <v>0</v>
      </c>
      <c r="O43" s="58">
        <v>0</v>
      </c>
      <c r="P43" s="55">
        <v>0</v>
      </c>
      <c r="Q43" s="62"/>
      <c r="R43" s="62"/>
    </row>
    <row r="44" spans="1:18" s="7" customFormat="1" ht="30" hidden="1" customHeight="1">
      <c r="A44" s="25" t="s">
        <v>40</v>
      </c>
      <c r="B44" s="26" t="s">
        <v>41</v>
      </c>
      <c r="C44" s="54">
        <f t="shared" si="3"/>
        <v>0</v>
      </c>
      <c r="D44" s="55">
        <v>0</v>
      </c>
      <c r="E44" s="55">
        <v>0</v>
      </c>
      <c r="F44" s="58">
        <v>0</v>
      </c>
      <c r="G44" s="55">
        <v>0</v>
      </c>
      <c r="H44" s="56">
        <v>0</v>
      </c>
      <c r="I44" s="55">
        <v>0</v>
      </c>
      <c r="J44" s="57">
        <v>0</v>
      </c>
      <c r="K44" s="58">
        <v>0</v>
      </c>
      <c r="L44" s="58">
        <v>0</v>
      </c>
      <c r="M44" s="55">
        <v>0</v>
      </c>
      <c r="N44" s="55">
        <v>0</v>
      </c>
      <c r="O44" s="56">
        <v>0</v>
      </c>
      <c r="P44" s="55">
        <v>0</v>
      </c>
    </row>
    <row r="45" spans="1:18" s="119" customFormat="1" ht="29.25" customHeight="1">
      <c r="A45" s="753" t="s">
        <v>115</v>
      </c>
      <c r="B45" s="754"/>
      <c r="C45" s="733">
        <f t="shared" ref="C45:P45" si="4">C13+C37</f>
        <v>2101223703.8099999</v>
      </c>
      <c r="D45" s="733">
        <f t="shared" si="4"/>
        <v>1365153370</v>
      </c>
      <c r="E45" s="733">
        <f t="shared" si="4"/>
        <v>25624628</v>
      </c>
      <c r="F45" s="734">
        <f t="shared" si="4"/>
        <v>292896166.81</v>
      </c>
      <c r="G45" s="733">
        <f t="shared" si="4"/>
        <v>74445317</v>
      </c>
      <c r="H45" s="735">
        <f t="shared" si="4"/>
        <v>75679802</v>
      </c>
      <c r="I45" s="733">
        <f t="shared" si="4"/>
        <v>0</v>
      </c>
      <c r="J45" s="733">
        <f t="shared" si="4"/>
        <v>295998</v>
      </c>
      <c r="K45" s="733">
        <f t="shared" si="4"/>
        <v>4122482</v>
      </c>
      <c r="L45" s="733">
        <f t="shared" si="4"/>
        <v>0</v>
      </c>
      <c r="M45" s="733">
        <f t="shared" si="4"/>
        <v>87517000</v>
      </c>
      <c r="N45" s="733">
        <f t="shared" si="4"/>
        <v>12898705</v>
      </c>
      <c r="O45" s="734">
        <f t="shared" si="4"/>
        <v>162590235</v>
      </c>
      <c r="P45" s="733">
        <f t="shared" si="4"/>
        <v>0</v>
      </c>
    </row>
  </sheetData>
  <sheetProtection algorithmName="SHA-512" hashValue="P/Az+NWCVMmlva6p3wmFhbzLLom5C7bC7V/Kwb/q3k64IzMsy2EauT0fUykrFf0iEWHS83Dpj0FUO/XS6jBg6A==" saltValue="AqRaaKvbmTOJPOo8m8Wo2g==" spinCount="100000" sheet="1" objects="1" scenarios="1"/>
  <mergeCells count="24">
    <mergeCell ref="A45:B45"/>
    <mergeCell ref="F9:F10"/>
    <mergeCell ref="G9:H9"/>
    <mergeCell ref="I9:I10"/>
    <mergeCell ref="J9:J10"/>
    <mergeCell ref="D7:D10"/>
    <mergeCell ref="E7:E10"/>
    <mergeCell ref="F7:P7"/>
    <mergeCell ref="N9:N10"/>
    <mergeCell ref="M9:M10"/>
    <mergeCell ref="A7:A10"/>
    <mergeCell ref="B7:B10"/>
    <mergeCell ref="C7:C10"/>
    <mergeCell ref="P9:P10"/>
    <mergeCell ref="O9:O10"/>
    <mergeCell ref="M8:P8"/>
    <mergeCell ref="L9:L10"/>
    <mergeCell ref="F8:L8"/>
    <mergeCell ref="K9:K10"/>
    <mergeCell ref="N2:P2"/>
    <mergeCell ref="N1:P1"/>
    <mergeCell ref="N3:P3"/>
    <mergeCell ref="A4:P4"/>
    <mergeCell ref="A5:P5"/>
  </mergeCells>
  <printOptions horizontalCentered="1"/>
  <pageMargins left="0.74803149606299213" right="0.74803149606299213" top="0.98425196850393704" bottom="0.74803149606299213" header="0.31496062992125984" footer="0.31496062992125984"/>
  <pageSetup paperSize="9" scale="6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76"/>
  <sheetViews>
    <sheetView view="pageBreakPreview" zoomScale="124" zoomScaleNormal="100" zoomScaleSheetLayoutView="124" workbookViewId="0">
      <selection activeCell="C141" sqref="C141"/>
    </sheetView>
  </sheetViews>
  <sheetFormatPr defaultColWidth="9" defaultRowHeight="15"/>
  <cols>
    <col min="1" max="1" width="4.75" style="1" customWidth="1"/>
    <col min="2" max="2" width="8.5" style="1" customWidth="1"/>
    <col min="3" max="3" width="66.5" style="2" customWidth="1"/>
    <col min="4" max="5" width="13.5" style="2" customWidth="1"/>
    <col min="6" max="6" width="11.875" style="2" bestFit="1" customWidth="1"/>
    <col min="7" max="16384" width="9" style="2"/>
  </cols>
  <sheetData>
    <row r="1" spans="1:6" s="553" customFormat="1" ht="15" customHeight="1">
      <c r="A1" s="551"/>
      <c r="B1" s="552"/>
      <c r="C1" s="922" t="s">
        <v>280</v>
      </c>
      <c r="D1" s="922"/>
      <c r="E1" s="922"/>
    </row>
    <row r="2" spans="1:6" s="553" customFormat="1" ht="15" customHeight="1">
      <c r="A2" s="551"/>
      <c r="B2" s="552"/>
      <c r="C2" s="922" t="s">
        <v>284</v>
      </c>
      <c r="D2" s="922"/>
      <c r="E2" s="922"/>
    </row>
    <row r="3" spans="1:6" s="553" customFormat="1" ht="15" customHeight="1">
      <c r="A3" s="551"/>
      <c r="B3" s="552"/>
      <c r="C3" s="922" t="s">
        <v>285</v>
      </c>
      <c r="D3" s="922"/>
      <c r="E3" s="922"/>
    </row>
    <row r="4" spans="1:6" s="558" customFormat="1" ht="36.75" customHeight="1">
      <c r="A4" s="923" t="s">
        <v>195</v>
      </c>
      <c r="B4" s="924"/>
      <c r="C4" s="924"/>
      <c r="D4" s="924"/>
      <c r="E4" s="924"/>
    </row>
    <row r="5" spans="1:6" s="558" customFormat="1" ht="18" customHeight="1">
      <c r="A5" s="903" t="s">
        <v>196</v>
      </c>
      <c r="B5" s="903"/>
      <c r="C5" s="903"/>
      <c r="D5" s="903"/>
      <c r="E5" s="903"/>
    </row>
    <row r="6" spans="1:6" s="558" customFormat="1" ht="18" customHeight="1">
      <c r="A6" s="903" t="s">
        <v>281</v>
      </c>
      <c r="B6" s="903"/>
      <c r="C6" s="903"/>
      <c r="D6" s="903"/>
      <c r="E6" s="903"/>
    </row>
    <row r="7" spans="1:6" s="557" customFormat="1" ht="15" customHeight="1">
      <c r="A7" s="554"/>
      <c r="B7" s="554"/>
      <c r="C7" s="555"/>
      <c r="D7" s="555"/>
      <c r="E7" s="556" t="s">
        <v>15</v>
      </c>
    </row>
    <row r="8" spans="1:6" s="605" customFormat="1" ht="30.75" customHeight="1">
      <c r="A8" s="603" t="s">
        <v>192</v>
      </c>
      <c r="B8" s="604" t="s">
        <v>197</v>
      </c>
      <c r="C8" s="603" t="s">
        <v>198</v>
      </c>
      <c r="D8" s="604" t="s">
        <v>190</v>
      </c>
      <c r="E8" s="603" t="s">
        <v>191</v>
      </c>
    </row>
    <row r="9" spans="1:6" s="611" customFormat="1" ht="11.25" customHeight="1">
      <c r="A9" s="606">
        <v>1</v>
      </c>
      <c r="B9" s="607">
        <v>2</v>
      </c>
      <c r="C9" s="608">
        <v>3</v>
      </c>
      <c r="D9" s="609">
        <v>4</v>
      </c>
      <c r="E9" s="610">
        <v>5</v>
      </c>
    </row>
    <row r="10" spans="1:6" s="617" customFormat="1" ht="16.5" customHeight="1">
      <c r="A10" s="612">
        <v>1</v>
      </c>
      <c r="B10" s="613"/>
      <c r="C10" s="614" t="s">
        <v>199</v>
      </c>
      <c r="D10" s="615">
        <f>D11</f>
        <v>9500000</v>
      </c>
      <c r="E10" s="615">
        <f>E14</f>
        <v>9500000</v>
      </c>
      <c r="F10" s="616"/>
    </row>
    <row r="11" spans="1:6" s="551" customFormat="1" ht="16.5" customHeight="1">
      <c r="A11" s="618"/>
      <c r="B11" s="619" t="s">
        <v>62</v>
      </c>
      <c r="C11" s="620" t="s">
        <v>200</v>
      </c>
      <c r="D11" s="621">
        <f>D12+D13</f>
        <v>9500000</v>
      </c>
      <c r="E11" s="622"/>
    </row>
    <row r="12" spans="1:6" s="551" customFormat="1" ht="16.5" customHeight="1">
      <c r="A12" s="618"/>
      <c r="B12" s="623" t="s">
        <v>47</v>
      </c>
      <c r="C12" s="624" t="s">
        <v>48</v>
      </c>
      <c r="D12" s="625">
        <v>9440000</v>
      </c>
      <c r="E12" s="626"/>
    </row>
    <row r="13" spans="1:6" s="551" customFormat="1" ht="16.5" customHeight="1">
      <c r="A13" s="618"/>
      <c r="B13" s="627" t="s">
        <v>124</v>
      </c>
      <c r="C13" s="628" t="s">
        <v>125</v>
      </c>
      <c r="D13" s="629">
        <v>60000</v>
      </c>
      <c r="E13" s="630"/>
    </row>
    <row r="14" spans="1:6" s="551" customFormat="1" ht="16.5" customHeight="1">
      <c r="A14" s="618"/>
      <c r="B14" s="619" t="s">
        <v>62</v>
      </c>
      <c r="C14" s="631" t="s">
        <v>193</v>
      </c>
      <c r="D14" s="622"/>
      <c r="E14" s="621">
        <f>SUM(E15:E24)</f>
        <v>9500000</v>
      </c>
    </row>
    <row r="15" spans="1:6" s="551" customFormat="1" ht="17.25" customHeight="1">
      <c r="A15" s="618"/>
      <c r="B15" s="632">
        <v>4010</v>
      </c>
      <c r="C15" s="624" t="s">
        <v>173</v>
      </c>
      <c r="D15" s="626"/>
      <c r="E15" s="633">
        <v>306724</v>
      </c>
    </row>
    <row r="16" spans="1:6" s="551" customFormat="1" ht="17.25" customHeight="1">
      <c r="A16" s="618"/>
      <c r="B16" s="632">
        <v>4040</v>
      </c>
      <c r="C16" s="624" t="s">
        <v>174</v>
      </c>
      <c r="D16" s="626"/>
      <c r="E16" s="633">
        <v>26010</v>
      </c>
    </row>
    <row r="17" spans="1:10" s="551" customFormat="1" ht="17.25" customHeight="1">
      <c r="A17" s="618"/>
      <c r="B17" s="632">
        <v>4110</v>
      </c>
      <c r="C17" s="634" t="s">
        <v>175</v>
      </c>
      <c r="D17" s="626"/>
      <c r="E17" s="633">
        <v>56331</v>
      </c>
    </row>
    <row r="18" spans="1:10" s="551" customFormat="1" ht="17.25" customHeight="1">
      <c r="A18" s="618"/>
      <c r="B18" s="632">
        <v>4120</v>
      </c>
      <c r="C18" s="635" t="s">
        <v>176</v>
      </c>
      <c r="D18" s="626"/>
      <c r="E18" s="633">
        <v>8152</v>
      </c>
    </row>
    <row r="19" spans="1:10" s="640" customFormat="1" ht="17.25" customHeight="1">
      <c r="A19" s="636"/>
      <c r="B19" s="637">
        <v>4210</v>
      </c>
      <c r="C19" s="638" t="s">
        <v>179</v>
      </c>
      <c r="D19" s="625"/>
      <c r="E19" s="625">
        <v>8000</v>
      </c>
      <c r="F19" s="639"/>
      <c r="G19" s="639"/>
      <c r="H19" s="639"/>
      <c r="I19" s="639"/>
      <c r="J19" s="639"/>
    </row>
    <row r="20" spans="1:10" s="640" customFormat="1" ht="17.25" customHeight="1">
      <c r="A20" s="636"/>
      <c r="B20" s="641">
        <v>4300</v>
      </c>
      <c r="C20" s="642" t="s">
        <v>182</v>
      </c>
      <c r="D20" s="629"/>
      <c r="E20" s="629">
        <v>65283</v>
      </c>
      <c r="F20" s="639"/>
      <c r="G20" s="639"/>
      <c r="H20" s="639"/>
      <c r="I20" s="639"/>
      <c r="J20" s="639"/>
    </row>
    <row r="21" spans="1:10" s="640" customFormat="1" ht="17.25" customHeight="1">
      <c r="A21" s="636"/>
      <c r="B21" s="641">
        <v>4610</v>
      </c>
      <c r="C21" s="643" t="s">
        <v>184</v>
      </c>
      <c r="D21" s="629"/>
      <c r="E21" s="629">
        <v>1500</v>
      </c>
      <c r="F21" s="639"/>
      <c r="G21" s="639"/>
      <c r="H21" s="639"/>
      <c r="I21" s="639"/>
      <c r="J21" s="639"/>
    </row>
    <row r="22" spans="1:10" s="640" customFormat="1" ht="17.25" customHeight="1">
      <c r="A22" s="636"/>
      <c r="B22" s="641">
        <v>4700</v>
      </c>
      <c r="C22" s="643" t="s">
        <v>201</v>
      </c>
      <c r="D22" s="629"/>
      <c r="E22" s="629">
        <v>3000</v>
      </c>
      <c r="F22" s="639"/>
      <c r="G22" s="639"/>
      <c r="H22" s="639"/>
      <c r="I22" s="639"/>
      <c r="J22" s="639"/>
    </row>
    <row r="23" spans="1:10" s="551" customFormat="1" ht="31.5" customHeight="1">
      <c r="A23" s="618"/>
      <c r="B23" s="632">
        <v>6230</v>
      </c>
      <c r="C23" s="644" t="s">
        <v>185</v>
      </c>
      <c r="D23" s="626"/>
      <c r="E23" s="633">
        <v>300000</v>
      </c>
    </row>
    <row r="24" spans="1:10" s="551" customFormat="1" ht="31.7" customHeight="1">
      <c r="A24" s="645"/>
      <c r="B24" s="632">
        <v>6610</v>
      </c>
      <c r="C24" s="644" t="s">
        <v>186</v>
      </c>
      <c r="D24" s="626"/>
      <c r="E24" s="633">
        <v>8725000</v>
      </c>
    </row>
    <row r="25" spans="1:10" s="617" customFormat="1" ht="17.25" customHeight="1">
      <c r="A25" s="612">
        <v>2</v>
      </c>
      <c r="B25" s="604"/>
      <c r="C25" s="614" t="s">
        <v>231</v>
      </c>
      <c r="D25" s="615">
        <f>D26</f>
        <v>113316869</v>
      </c>
      <c r="E25" s="615">
        <f>E28+E32+E34+E30</f>
        <v>113316869</v>
      </c>
      <c r="F25" s="616"/>
    </row>
    <row r="26" spans="1:10" s="551" customFormat="1" ht="18.75" customHeight="1">
      <c r="A26" s="618"/>
      <c r="B26" s="619" t="s">
        <v>232</v>
      </c>
      <c r="C26" s="646" t="s">
        <v>235</v>
      </c>
      <c r="D26" s="621">
        <f>D27</f>
        <v>113316869</v>
      </c>
      <c r="E26" s="622"/>
    </row>
    <row r="27" spans="1:10" s="551" customFormat="1" ht="32.25" customHeight="1">
      <c r="A27" s="618"/>
      <c r="B27" s="647">
        <v>6290</v>
      </c>
      <c r="C27" s="648" t="s">
        <v>249</v>
      </c>
      <c r="D27" s="649">
        <f>80726831+1436886+22000000+9153152</f>
        <v>113316869</v>
      </c>
      <c r="E27" s="650"/>
    </row>
    <row r="28" spans="1:10" s="551" customFormat="1" ht="32.25" customHeight="1">
      <c r="A28" s="618"/>
      <c r="B28" s="651" t="s">
        <v>232</v>
      </c>
      <c r="C28" s="652" t="s">
        <v>239</v>
      </c>
      <c r="D28" s="653"/>
      <c r="E28" s="654">
        <f>E29</f>
        <v>80726831</v>
      </c>
    </row>
    <row r="29" spans="1:10" s="551" customFormat="1" ht="17.25" customHeight="1">
      <c r="A29" s="618"/>
      <c r="B29" s="655">
        <v>6050</v>
      </c>
      <c r="C29" s="656" t="s">
        <v>188</v>
      </c>
      <c r="D29" s="657"/>
      <c r="E29" s="657">
        <v>80726831</v>
      </c>
    </row>
    <row r="30" spans="1:10" s="551" customFormat="1" ht="17.25" customHeight="1">
      <c r="A30" s="618"/>
      <c r="B30" s="651" t="s">
        <v>232</v>
      </c>
      <c r="C30" s="652" t="s">
        <v>286</v>
      </c>
      <c r="D30" s="653"/>
      <c r="E30" s="654">
        <f>E31</f>
        <v>22000000</v>
      </c>
    </row>
    <row r="31" spans="1:10" s="551" customFormat="1" ht="17.25" customHeight="1">
      <c r="A31" s="618"/>
      <c r="B31" s="655">
        <v>6050</v>
      </c>
      <c r="C31" s="656" t="s">
        <v>188</v>
      </c>
      <c r="D31" s="657"/>
      <c r="E31" s="657">
        <v>22000000</v>
      </c>
    </row>
    <row r="32" spans="1:10" s="551" customFormat="1" ht="17.25" customHeight="1">
      <c r="A32" s="618"/>
      <c r="B32" s="651" t="s">
        <v>232</v>
      </c>
      <c r="C32" s="652" t="s">
        <v>240</v>
      </c>
      <c r="D32" s="653"/>
      <c r="E32" s="654">
        <f>E33</f>
        <v>1436886</v>
      </c>
    </row>
    <row r="33" spans="1:10" s="551" customFormat="1" ht="17.25" customHeight="1">
      <c r="A33" s="618"/>
      <c r="B33" s="655">
        <v>6050</v>
      </c>
      <c r="C33" s="656" t="s">
        <v>188</v>
      </c>
      <c r="D33" s="657"/>
      <c r="E33" s="657">
        <v>1436886</v>
      </c>
    </row>
    <row r="34" spans="1:10" s="551" customFormat="1" ht="31.5" customHeight="1">
      <c r="A34" s="618"/>
      <c r="B34" s="651" t="s">
        <v>232</v>
      </c>
      <c r="C34" s="652" t="s">
        <v>252</v>
      </c>
      <c r="D34" s="653"/>
      <c r="E34" s="654">
        <f>E35</f>
        <v>9153152</v>
      </c>
    </row>
    <row r="35" spans="1:10" s="551" customFormat="1" ht="17.25" customHeight="1">
      <c r="A35" s="618"/>
      <c r="B35" s="655">
        <v>6050</v>
      </c>
      <c r="C35" s="656" t="s">
        <v>188</v>
      </c>
      <c r="D35" s="657"/>
      <c r="E35" s="657">
        <v>9153152</v>
      </c>
    </row>
    <row r="36" spans="1:10" s="617" customFormat="1" ht="41.25" customHeight="1">
      <c r="A36" s="658">
        <v>3</v>
      </c>
      <c r="B36" s="604"/>
      <c r="C36" s="614" t="s">
        <v>256</v>
      </c>
      <c r="D36" s="615">
        <f>D37</f>
        <v>49273366</v>
      </c>
      <c r="E36" s="615">
        <f>E39+E41</f>
        <v>49273366</v>
      </c>
      <c r="F36" s="616"/>
    </row>
    <row r="37" spans="1:10" s="551" customFormat="1" ht="18.75" customHeight="1">
      <c r="A37" s="659"/>
      <c r="B37" s="619" t="s">
        <v>232</v>
      </c>
      <c r="C37" s="646" t="s">
        <v>257</v>
      </c>
      <c r="D37" s="621">
        <f>D38</f>
        <v>49273366</v>
      </c>
      <c r="E37" s="622"/>
    </row>
    <row r="38" spans="1:10" s="551" customFormat="1" ht="31.5" customHeight="1">
      <c r="A38" s="659"/>
      <c r="B38" s="660">
        <v>6370</v>
      </c>
      <c r="C38" s="661" t="s">
        <v>271</v>
      </c>
      <c r="D38" s="662">
        <f>33598366+15675000</f>
        <v>49273366</v>
      </c>
      <c r="E38" s="663"/>
    </row>
    <row r="39" spans="1:10" s="551" customFormat="1" ht="47.25" customHeight="1">
      <c r="A39" s="659"/>
      <c r="B39" s="651" t="s">
        <v>232</v>
      </c>
      <c r="C39" s="652" t="s">
        <v>251</v>
      </c>
      <c r="D39" s="653"/>
      <c r="E39" s="654">
        <f>E40</f>
        <v>15675000</v>
      </c>
    </row>
    <row r="40" spans="1:10" s="551" customFormat="1" ht="33" customHeight="1">
      <c r="A40" s="618"/>
      <c r="B40" s="655">
        <v>6370</v>
      </c>
      <c r="C40" s="656" t="s">
        <v>273</v>
      </c>
      <c r="D40" s="657"/>
      <c r="E40" s="657">
        <v>15675000</v>
      </c>
    </row>
    <row r="41" spans="1:10" s="551" customFormat="1" ht="33" customHeight="1">
      <c r="A41" s="659"/>
      <c r="B41" s="619" t="s">
        <v>232</v>
      </c>
      <c r="C41" s="664" t="s">
        <v>274</v>
      </c>
      <c r="D41" s="621"/>
      <c r="E41" s="665">
        <f>E42</f>
        <v>33598366</v>
      </c>
    </row>
    <row r="42" spans="1:10" s="551" customFormat="1" ht="33" customHeight="1">
      <c r="A42" s="666"/>
      <c r="B42" s="647">
        <v>6370</v>
      </c>
      <c r="C42" s="648" t="s">
        <v>273</v>
      </c>
      <c r="D42" s="649"/>
      <c r="E42" s="649">
        <v>33598366</v>
      </c>
    </row>
    <row r="43" spans="1:10" s="617" customFormat="1" ht="32.25" customHeight="1">
      <c r="A43" s="612">
        <v>4</v>
      </c>
      <c r="B43" s="604"/>
      <c r="C43" s="667" t="s">
        <v>202</v>
      </c>
      <c r="D43" s="615">
        <f>D44</f>
        <v>800000</v>
      </c>
      <c r="E43" s="615">
        <f>E46+E51+E53+E55+E57+E62+E64+E66</f>
        <v>3195000</v>
      </c>
      <c r="F43" s="616"/>
    </row>
    <row r="44" spans="1:10" s="44" customFormat="1" ht="17.25" customHeight="1">
      <c r="A44" s="698"/>
      <c r="B44" s="719">
        <v>75618</v>
      </c>
      <c r="C44" s="707" t="s">
        <v>203</v>
      </c>
      <c r="D44" s="708">
        <f>D45</f>
        <v>800000</v>
      </c>
      <c r="E44" s="720"/>
      <c r="F44" s="669"/>
      <c r="G44" s="669"/>
      <c r="H44" s="669"/>
      <c r="I44" s="669"/>
      <c r="J44" s="669"/>
    </row>
    <row r="45" spans="1:10" s="673" customFormat="1" ht="17.25" customHeight="1">
      <c r="A45" s="699"/>
      <c r="B45" s="710" t="s">
        <v>154</v>
      </c>
      <c r="C45" s="711" t="s">
        <v>155</v>
      </c>
      <c r="D45" s="709">
        <v>800000</v>
      </c>
      <c r="E45" s="721"/>
      <c r="F45" s="672"/>
      <c r="G45" s="672"/>
      <c r="H45" s="672"/>
      <c r="I45" s="672"/>
      <c r="J45" s="672"/>
    </row>
    <row r="46" spans="1:10" s="44" customFormat="1" ht="17.25" customHeight="1">
      <c r="A46" s="618"/>
      <c r="B46" s="674">
        <v>85153</v>
      </c>
      <c r="C46" s="675" t="s">
        <v>204</v>
      </c>
      <c r="D46" s="676"/>
      <c r="E46" s="676">
        <f>SUM(E47:E50)</f>
        <v>130000</v>
      </c>
      <c r="F46" s="669"/>
      <c r="G46" s="669"/>
      <c r="H46" s="669"/>
      <c r="I46" s="669"/>
      <c r="J46" s="669"/>
    </row>
    <row r="47" spans="1:10" s="640" customFormat="1" ht="17.25" customHeight="1">
      <c r="A47" s="636"/>
      <c r="B47" s="637">
        <v>4170</v>
      </c>
      <c r="C47" s="638" t="s">
        <v>177</v>
      </c>
      <c r="D47" s="625"/>
      <c r="E47" s="625">
        <v>14000</v>
      </c>
      <c r="F47" s="639"/>
      <c r="G47" s="639"/>
      <c r="H47" s="639"/>
      <c r="I47" s="639"/>
      <c r="J47" s="639"/>
    </row>
    <row r="48" spans="1:10" s="640" customFormat="1" ht="17.25" customHeight="1">
      <c r="A48" s="636"/>
      <c r="B48" s="637">
        <v>4190</v>
      </c>
      <c r="C48" s="638" t="s">
        <v>178</v>
      </c>
      <c r="D48" s="625"/>
      <c r="E48" s="625">
        <v>11000</v>
      </c>
      <c r="F48" s="639"/>
      <c r="G48" s="639"/>
      <c r="H48" s="639"/>
      <c r="I48" s="639"/>
      <c r="J48" s="639"/>
    </row>
    <row r="49" spans="1:10" s="640" customFormat="1" ht="17.25" customHeight="1">
      <c r="A49" s="636"/>
      <c r="B49" s="637">
        <v>4210</v>
      </c>
      <c r="C49" s="638" t="s">
        <v>179</v>
      </c>
      <c r="D49" s="625"/>
      <c r="E49" s="625">
        <v>5000</v>
      </c>
      <c r="F49" s="639"/>
      <c r="G49" s="639"/>
      <c r="H49" s="639"/>
      <c r="I49" s="639"/>
      <c r="J49" s="639"/>
    </row>
    <row r="50" spans="1:10" s="640" customFormat="1" ht="17.25" customHeight="1">
      <c r="A50" s="636"/>
      <c r="B50" s="641">
        <v>4300</v>
      </c>
      <c r="C50" s="642" t="s">
        <v>182</v>
      </c>
      <c r="D50" s="629"/>
      <c r="E50" s="629">
        <v>100000</v>
      </c>
      <c r="F50" s="639"/>
      <c r="G50" s="639"/>
      <c r="H50" s="639"/>
      <c r="I50" s="639"/>
      <c r="J50" s="639"/>
    </row>
    <row r="51" spans="1:10" s="44" customFormat="1" ht="17.25" customHeight="1">
      <c r="A51" s="618"/>
      <c r="B51" s="677">
        <v>85153</v>
      </c>
      <c r="C51" s="678" t="s">
        <v>205</v>
      </c>
      <c r="D51" s="621"/>
      <c r="E51" s="621">
        <f>E52</f>
        <v>450000</v>
      </c>
      <c r="F51" s="669"/>
      <c r="G51" s="669"/>
      <c r="H51" s="669"/>
      <c r="I51" s="669"/>
      <c r="J51" s="669"/>
    </row>
    <row r="52" spans="1:10" s="673" customFormat="1" ht="42" customHeight="1">
      <c r="A52" s="636"/>
      <c r="B52" s="679">
        <v>2360</v>
      </c>
      <c r="C52" s="680" t="s">
        <v>278</v>
      </c>
      <c r="D52" s="649"/>
      <c r="E52" s="649">
        <v>450000</v>
      </c>
      <c r="F52" s="672"/>
      <c r="G52" s="672"/>
      <c r="H52" s="672"/>
      <c r="I52" s="672"/>
      <c r="J52" s="672"/>
    </row>
    <row r="53" spans="1:10" s="44" customFormat="1" ht="18" customHeight="1">
      <c r="A53" s="659"/>
      <c r="B53" s="677">
        <v>85154</v>
      </c>
      <c r="C53" s="678" t="s">
        <v>255</v>
      </c>
      <c r="D53" s="621"/>
      <c r="E53" s="621">
        <f>E54</f>
        <v>100000</v>
      </c>
      <c r="F53" s="669"/>
      <c r="G53" s="669"/>
      <c r="H53" s="669"/>
      <c r="I53" s="669"/>
      <c r="J53" s="669"/>
    </row>
    <row r="54" spans="1:10" s="44" customFormat="1" ht="42" customHeight="1">
      <c r="A54" s="659"/>
      <c r="B54" s="679">
        <v>2360</v>
      </c>
      <c r="C54" s="680" t="s">
        <v>278</v>
      </c>
      <c r="D54" s="662"/>
      <c r="E54" s="649">
        <v>100000</v>
      </c>
      <c r="F54" s="669"/>
      <c r="G54" s="669"/>
      <c r="H54" s="669"/>
      <c r="I54" s="669"/>
      <c r="J54" s="669"/>
    </row>
    <row r="55" spans="1:10" s="44" customFormat="1" ht="18" customHeight="1">
      <c r="A55" s="618"/>
      <c r="B55" s="677">
        <v>85154</v>
      </c>
      <c r="C55" s="678" t="s">
        <v>206</v>
      </c>
      <c r="D55" s="621"/>
      <c r="E55" s="621">
        <f>E56</f>
        <v>360000</v>
      </c>
      <c r="F55" s="669"/>
      <c r="G55" s="669"/>
      <c r="H55" s="669"/>
      <c r="I55" s="669"/>
      <c r="J55" s="669"/>
    </row>
    <row r="56" spans="1:10" s="44" customFormat="1" ht="41.25" customHeight="1">
      <c r="A56" s="659"/>
      <c r="B56" s="679">
        <v>2360</v>
      </c>
      <c r="C56" s="680" t="s">
        <v>278</v>
      </c>
      <c r="D56" s="662"/>
      <c r="E56" s="649">
        <v>360000</v>
      </c>
      <c r="F56" s="669"/>
      <c r="G56" s="669"/>
      <c r="H56" s="669"/>
      <c r="I56" s="669"/>
      <c r="J56" s="669"/>
    </row>
    <row r="57" spans="1:10" s="44" customFormat="1" ht="16.5" customHeight="1">
      <c r="A57" s="659"/>
      <c r="B57" s="677">
        <v>85154</v>
      </c>
      <c r="C57" s="678" t="s">
        <v>194</v>
      </c>
      <c r="D57" s="621"/>
      <c r="E57" s="621">
        <f>SUM(E58:E61)</f>
        <v>155000</v>
      </c>
      <c r="F57" s="669"/>
      <c r="G57" s="669"/>
      <c r="H57" s="669"/>
      <c r="I57" s="669"/>
      <c r="J57" s="669"/>
    </row>
    <row r="58" spans="1:10" s="44" customFormat="1" ht="18" customHeight="1">
      <c r="A58" s="659"/>
      <c r="B58" s="637">
        <v>2800</v>
      </c>
      <c r="C58" s="681" t="s">
        <v>187</v>
      </c>
      <c r="D58" s="682"/>
      <c r="E58" s="625">
        <v>40000</v>
      </c>
      <c r="F58" s="669"/>
      <c r="G58" s="669"/>
      <c r="H58" s="669"/>
      <c r="I58" s="669"/>
      <c r="J58" s="669"/>
    </row>
    <row r="59" spans="1:10" s="44" customFormat="1" ht="15" customHeight="1">
      <c r="A59" s="659"/>
      <c r="B59" s="637">
        <v>4170</v>
      </c>
      <c r="C59" s="681" t="s">
        <v>177</v>
      </c>
      <c r="D59" s="682"/>
      <c r="E59" s="625">
        <v>3000</v>
      </c>
      <c r="F59" s="669"/>
      <c r="G59" s="669"/>
      <c r="H59" s="669"/>
      <c r="I59" s="669"/>
      <c r="J59" s="669"/>
    </row>
    <row r="60" spans="1:10" s="44" customFormat="1" ht="15" customHeight="1">
      <c r="A60" s="659"/>
      <c r="B60" s="637">
        <v>4210</v>
      </c>
      <c r="C60" s="681" t="s">
        <v>179</v>
      </c>
      <c r="D60" s="682"/>
      <c r="E60" s="625">
        <v>5000</v>
      </c>
      <c r="F60" s="669"/>
      <c r="G60" s="669"/>
      <c r="H60" s="669"/>
      <c r="I60" s="669"/>
      <c r="J60" s="669"/>
    </row>
    <row r="61" spans="1:10" s="44" customFormat="1" ht="15" customHeight="1">
      <c r="A61" s="659"/>
      <c r="B61" s="679">
        <v>4300</v>
      </c>
      <c r="C61" s="680" t="s">
        <v>182</v>
      </c>
      <c r="D61" s="662"/>
      <c r="E61" s="649">
        <v>107000</v>
      </c>
      <c r="F61" s="669"/>
      <c r="G61" s="669"/>
      <c r="H61" s="669"/>
      <c r="I61" s="669"/>
      <c r="J61" s="669"/>
    </row>
    <row r="62" spans="1:10" s="44" customFormat="1" ht="16.5" customHeight="1">
      <c r="A62" s="618"/>
      <c r="B62" s="677">
        <v>85154</v>
      </c>
      <c r="C62" s="678" t="s">
        <v>288</v>
      </c>
      <c r="D62" s="621"/>
      <c r="E62" s="621">
        <f>SUM(E63:E63)</f>
        <v>100000</v>
      </c>
      <c r="F62" s="669"/>
      <c r="G62" s="669"/>
      <c r="H62" s="669"/>
      <c r="I62" s="669"/>
      <c r="J62" s="669"/>
    </row>
    <row r="63" spans="1:10" s="673" customFormat="1" ht="18" customHeight="1">
      <c r="A63" s="636"/>
      <c r="B63" s="637">
        <v>2800</v>
      </c>
      <c r="C63" s="681" t="s">
        <v>187</v>
      </c>
      <c r="D63" s="625"/>
      <c r="E63" s="625">
        <v>100000</v>
      </c>
      <c r="F63" s="672"/>
      <c r="G63" s="672"/>
      <c r="H63" s="672"/>
      <c r="I63" s="672"/>
      <c r="J63" s="672"/>
    </row>
    <row r="64" spans="1:10" s="44" customFormat="1" ht="16.5" customHeight="1">
      <c r="A64" s="659"/>
      <c r="B64" s="677">
        <v>85154</v>
      </c>
      <c r="C64" s="678" t="s">
        <v>275</v>
      </c>
      <c r="D64" s="621"/>
      <c r="E64" s="621">
        <f>E65</f>
        <v>1200000</v>
      </c>
      <c r="F64" s="669"/>
      <c r="G64" s="669"/>
      <c r="H64" s="669"/>
      <c r="I64" s="669"/>
      <c r="J64" s="669"/>
    </row>
    <row r="65" spans="1:10" s="44" customFormat="1" ht="33.75" customHeight="1">
      <c r="A65" s="618"/>
      <c r="B65" s="637">
        <v>6220</v>
      </c>
      <c r="C65" s="681" t="s">
        <v>241</v>
      </c>
      <c r="D65" s="682"/>
      <c r="E65" s="625">
        <v>1200000</v>
      </c>
      <c r="F65" s="669"/>
      <c r="G65" s="669"/>
      <c r="H65" s="669"/>
      <c r="I65" s="669"/>
      <c r="J65" s="669"/>
    </row>
    <row r="66" spans="1:10" s="44" customFormat="1" ht="16.5" customHeight="1">
      <c r="A66" s="659"/>
      <c r="B66" s="677">
        <v>85154</v>
      </c>
      <c r="C66" s="678" t="s">
        <v>287</v>
      </c>
      <c r="D66" s="621"/>
      <c r="E66" s="621">
        <f>E67</f>
        <v>700000</v>
      </c>
      <c r="F66" s="669"/>
      <c r="G66" s="669"/>
      <c r="H66" s="669"/>
      <c r="I66" s="669"/>
      <c r="J66" s="669"/>
    </row>
    <row r="67" spans="1:10" s="44" customFormat="1" ht="30" customHeight="1">
      <c r="A67" s="618"/>
      <c r="B67" s="637">
        <v>6220</v>
      </c>
      <c r="C67" s="681" t="s">
        <v>241</v>
      </c>
      <c r="D67" s="682"/>
      <c r="E67" s="625">
        <v>700000</v>
      </c>
      <c r="F67" s="669"/>
      <c r="G67" s="669"/>
      <c r="H67" s="669"/>
      <c r="I67" s="669"/>
      <c r="J67" s="669"/>
    </row>
    <row r="68" spans="1:10" s="617" customFormat="1" ht="30.75" customHeight="1">
      <c r="A68" s="612">
        <v>5</v>
      </c>
      <c r="B68" s="683"/>
      <c r="C68" s="614" t="s">
        <v>207</v>
      </c>
      <c r="D68" s="684">
        <f>D69</f>
        <v>722500</v>
      </c>
      <c r="E68" s="684">
        <f t="shared" ref="E68" si="0">SUM(E69:E71)</f>
        <v>722500</v>
      </c>
      <c r="F68" s="685"/>
      <c r="G68" s="685"/>
      <c r="H68" s="685"/>
      <c r="I68" s="685"/>
      <c r="J68" s="685"/>
    </row>
    <row r="69" spans="1:10" s="44" customFormat="1" ht="17.25" customHeight="1">
      <c r="A69" s="618"/>
      <c r="B69" s="686">
        <v>85324</v>
      </c>
      <c r="C69" s="687" t="s">
        <v>208</v>
      </c>
      <c r="D69" s="653">
        <f>D70</f>
        <v>722500</v>
      </c>
      <c r="E69" s="653"/>
      <c r="F69" s="669"/>
      <c r="G69" s="669"/>
      <c r="H69" s="669"/>
      <c r="I69" s="669"/>
      <c r="J69" s="669"/>
    </row>
    <row r="70" spans="1:10" s="44" customFormat="1" ht="17.25" customHeight="1">
      <c r="A70" s="618"/>
      <c r="B70" s="688" t="s">
        <v>4</v>
      </c>
      <c r="C70" s="689" t="s">
        <v>5</v>
      </c>
      <c r="D70" s="649">
        <v>722500</v>
      </c>
      <c r="E70" s="662"/>
      <c r="F70" s="669"/>
      <c r="G70" s="669"/>
      <c r="H70" s="669"/>
      <c r="I70" s="669"/>
      <c r="J70" s="669"/>
    </row>
    <row r="71" spans="1:10" s="44" customFormat="1" ht="17.25" customHeight="1">
      <c r="A71" s="618"/>
      <c r="B71" s="659">
        <v>85324</v>
      </c>
      <c r="C71" s="690" t="s">
        <v>209</v>
      </c>
      <c r="D71" s="676"/>
      <c r="E71" s="676">
        <f>SUM(E72:E80)</f>
        <v>722500</v>
      </c>
      <c r="F71" s="669"/>
      <c r="G71" s="669"/>
      <c r="H71" s="669"/>
      <c r="I71" s="669"/>
      <c r="J71" s="669"/>
    </row>
    <row r="72" spans="1:10" s="44" customFormat="1" ht="17.25" customHeight="1">
      <c r="A72" s="618"/>
      <c r="B72" s="637">
        <v>4010</v>
      </c>
      <c r="C72" s="691" t="s">
        <v>173</v>
      </c>
      <c r="D72" s="682"/>
      <c r="E72" s="625">
        <v>550000</v>
      </c>
      <c r="F72" s="669"/>
      <c r="G72" s="669"/>
      <c r="H72" s="669"/>
      <c r="I72" s="669"/>
      <c r="J72" s="669"/>
    </row>
    <row r="73" spans="1:10" s="44" customFormat="1" ht="17.25" customHeight="1">
      <c r="A73" s="618"/>
      <c r="B73" s="637">
        <v>4110</v>
      </c>
      <c r="C73" s="691" t="s">
        <v>175</v>
      </c>
      <c r="D73" s="682"/>
      <c r="E73" s="625">
        <v>90000</v>
      </c>
      <c r="F73" s="669"/>
      <c r="G73" s="669"/>
      <c r="H73" s="669"/>
      <c r="I73" s="669"/>
      <c r="J73" s="669"/>
    </row>
    <row r="74" spans="1:10" s="44" customFormat="1" ht="17.25" customHeight="1">
      <c r="A74" s="618"/>
      <c r="B74" s="637">
        <v>4120</v>
      </c>
      <c r="C74" s="638" t="s">
        <v>176</v>
      </c>
      <c r="D74" s="682"/>
      <c r="E74" s="625">
        <v>11500</v>
      </c>
      <c r="F74" s="669"/>
      <c r="G74" s="669"/>
      <c r="H74" s="669"/>
      <c r="I74" s="669"/>
      <c r="J74" s="669"/>
    </row>
    <row r="75" spans="1:10" s="44" customFormat="1" ht="17.25" customHeight="1">
      <c r="A75" s="618"/>
      <c r="B75" s="637">
        <v>4210</v>
      </c>
      <c r="C75" s="691" t="s">
        <v>179</v>
      </c>
      <c r="D75" s="682"/>
      <c r="E75" s="625">
        <v>50000</v>
      </c>
      <c r="F75" s="669"/>
      <c r="G75" s="669"/>
      <c r="H75" s="669"/>
      <c r="I75" s="669"/>
      <c r="J75" s="669"/>
    </row>
    <row r="76" spans="1:10" s="44" customFormat="1" ht="17.25" customHeight="1">
      <c r="A76" s="618"/>
      <c r="B76" s="637">
        <v>4220</v>
      </c>
      <c r="C76" s="691" t="s">
        <v>180</v>
      </c>
      <c r="D76" s="682"/>
      <c r="E76" s="625">
        <v>4000</v>
      </c>
      <c r="F76" s="669"/>
      <c r="G76" s="669"/>
      <c r="H76" s="669"/>
      <c r="I76" s="669"/>
      <c r="J76" s="669"/>
    </row>
    <row r="77" spans="1:10" s="44" customFormat="1" ht="17.25" customHeight="1">
      <c r="A77" s="618"/>
      <c r="B77" s="637">
        <v>4270</v>
      </c>
      <c r="C77" s="691" t="s">
        <v>181</v>
      </c>
      <c r="D77" s="682"/>
      <c r="E77" s="625">
        <v>2000</v>
      </c>
      <c r="F77" s="669"/>
      <c r="G77" s="669"/>
      <c r="H77" s="669"/>
      <c r="I77" s="669"/>
      <c r="J77" s="669"/>
    </row>
    <row r="78" spans="1:10" s="44" customFormat="1" ht="17.25" customHeight="1">
      <c r="A78" s="618"/>
      <c r="B78" s="641">
        <v>4300</v>
      </c>
      <c r="C78" s="692" t="s">
        <v>182</v>
      </c>
      <c r="D78" s="693"/>
      <c r="E78" s="629">
        <v>2000</v>
      </c>
      <c r="F78" s="669"/>
      <c r="G78" s="669"/>
      <c r="H78" s="669"/>
      <c r="I78" s="669"/>
      <c r="J78" s="669"/>
    </row>
    <row r="79" spans="1:10" s="44" customFormat="1" ht="17.25" customHeight="1">
      <c r="A79" s="659"/>
      <c r="B79" s="637">
        <v>4410</v>
      </c>
      <c r="C79" s="691" t="s">
        <v>183</v>
      </c>
      <c r="D79" s="682"/>
      <c r="E79" s="625">
        <v>3000</v>
      </c>
      <c r="F79" s="669"/>
      <c r="G79" s="669"/>
      <c r="H79" s="669"/>
      <c r="I79" s="669"/>
      <c r="J79" s="669"/>
    </row>
    <row r="80" spans="1:10" s="44" customFormat="1" ht="17.25" customHeight="1">
      <c r="A80" s="618"/>
      <c r="B80" s="679">
        <v>4700</v>
      </c>
      <c r="C80" s="694" t="s">
        <v>201</v>
      </c>
      <c r="D80" s="662"/>
      <c r="E80" s="671">
        <v>10000</v>
      </c>
      <c r="F80" s="669"/>
      <c r="G80" s="669"/>
      <c r="H80" s="669"/>
      <c r="I80" s="669"/>
      <c r="J80" s="669"/>
    </row>
    <row r="81" spans="1:10" s="685" customFormat="1" ht="15.75" customHeight="1">
      <c r="A81" s="695">
        <v>6</v>
      </c>
      <c r="B81" s="683"/>
      <c r="C81" s="696" t="s">
        <v>210</v>
      </c>
      <c r="D81" s="684">
        <f>D82</f>
        <v>910000</v>
      </c>
      <c r="E81" s="684">
        <f>E84</f>
        <v>910000</v>
      </c>
    </row>
    <row r="82" spans="1:10" s="44" customFormat="1" ht="16.5" customHeight="1">
      <c r="A82" s="618"/>
      <c r="B82" s="686">
        <v>90019</v>
      </c>
      <c r="C82" s="687" t="s">
        <v>211</v>
      </c>
      <c r="D82" s="653">
        <f>D83</f>
        <v>910000</v>
      </c>
      <c r="E82" s="653"/>
      <c r="F82" s="669"/>
      <c r="G82" s="669"/>
      <c r="H82" s="669"/>
      <c r="I82" s="669"/>
      <c r="J82" s="669"/>
    </row>
    <row r="83" spans="1:10" s="44" customFormat="1" ht="14.25" customHeight="1">
      <c r="A83" s="618"/>
      <c r="B83" s="688" t="s">
        <v>47</v>
      </c>
      <c r="C83" s="697" t="s">
        <v>48</v>
      </c>
      <c r="D83" s="649">
        <v>910000</v>
      </c>
      <c r="E83" s="662"/>
      <c r="F83" s="669"/>
      <c r="G83" s="669"/>
      <c r="H83" s="669"/>
      <c r="I83" s="669"/>
      <c r="J83" s="669"/>
    </row>
    <row r="84" spans="1:10" s="44" customFormat="1" ht="16.5" customHeight="1">
      <c r="A84" s="618"/>
      <c r="B84" s="674">
        <v>90019</v>
      </c>
      <c r="C84" s="690" t="s">
        <v>212</v>
      </c>
      <c r="D84" s="676"/>
      <c r="E84" s="676">
        <f>SUM(E85:E93)</f>
        <v>910000</v>
      </c>
      <c r="F84" s="669"/>
      <c r="G84" s="669"/>
      <c r="H84" s="669"/>
      <c r="I84" s="669"/>
      <c r="J84" s="669"/>
    </row>
    <row r="85" spans="1:10" s="44" customFormat="1" ht="16.5" customHeight="1">
      <c r="A85" s="618"/>
      <c r="B85" s="637">
        <v>4010</v>
      </c>
      <c r="C85" s="691" t="s">
        <v>173</v>
      </c>
      <c r="D85" s="682"/>
      <c r="E85" s="625">
        <v>630494</v>
      </c>
      <c r="F85" s="669"/>
      <c r="G85" s="669"/>
      <c r="H85" s="669"/>
      <c r="I85" s="669"/>
      <c r="J85" s="669"/>
    </row>
    <row r="86" spans="1:10" s="44" customFormat="1" ht="16.5" customHeight="1">
      <c r="A86" s="618"/>
      <c r="B86" s="637">
        <v>4040</v>
      </c>
      <c r="C86" s="691" t="s">
        <v>174</v>
      </c>
      <c r="D86" s="682"/>
      <c r="E86" s="625">
        <v>70000</v>
      </c>
      <c r="F86" s="669"/>
      <c r="G86" s="669"/>
      <c r="H86" s="669"/>
      <c r="I86" s="669"/>
      <c r="J86" s="669"/>
    </row>
    <row r="87" spans="1:10" s="44" customFormat="1" ht="16.5" customHeight="1">
      <c r="A87" s="659"/>
      <c r="B87" s="670">
        <v>4110</v>
      </c>
      <c r="C87" s="706" t="s">
        <v>175</v>
      </c>
      <c r="D87" s="722"/>
      <c r="E87" s="657">
        <v>118594</v>
      </c>
      <c r="F87" s="669"/>
      <c r="G87" s="669"/>
      <c r="H87" s="669"/>
      <c r="I87" s="669"/>
      <c r="J87" s="669"/>
    </row>
    <row r="88" spans="1:10" s="44" customFormat="1" ht="16.5" customHeight="1">
      <c r="A88" s="659"/>
      <c r="B88" s="637">
        <v>4120</v>
      </c>
      <c r="C88" s="638" t="s">
        <v>176</v>
      </c>
      <c r="D88" s="682"/>
      <c r="E88" s="625">
        <v>17162</v>
      </c>
      <c r="F88" s="669"/>
      <c r="G88" s="669"/>
      <c r="H88" s="669"/>
      <c r="I88" s="669"/>
      <c r="J88" s="669"/>
    </row>
    <row r="89" spans="1:10" s="44" customFormat="1" ht="16.5" customHeight="1">
      <c r="A89" s="618"/>
      <c r="B89" s="641">
        <v>4210</v>
      </c>
      <c r="C89" s="691" t="s">
        <v>179</v>
      </c>
      <c r="D89" s="693"/>
      <c r="E89" s="629">
        <v>40000</v>
      </c>
      <c r="F89" s="669"/>
      <c r="G89" s="669"/>
      <c r="H89" s="669"/>
      <c r="I89" s="669"/>
      <c r="J89" s="669"/>
    </row>
    <row r="90" spans="1:10" s="44" customFormat="1" ht="16.5" customHeight="1">
      <c r="A90" s="618"/>
      <c r="B90" s="637">
        <v>4300</v>
      </c>
      <c r="C90" s="691" t="s">
        <v>182</v>
      </c>
      <c r="D90" s="682"/>
      <c r="E90" s="625">
        <v>20000</v>
      </c>
      <c r="F90" s="669"/>
      <c r="G90" s="669"/>
      <c r="H90" s="669"/>
      <c r="I90" s="669"/>
      <c r="J90" s="669"/>
    </row>
    <row r="91" spans="1:10" s="44" customFormat="1" ht="16.5" customHeight="1">
      <c r="A91" s="618"/>
      <c r="B91" s="637">
        <v>4410</v>
      </c>
      <c r="C91" s="691" t="s">
        <v>183</v>
      </c>
      <c r="D91" s="682"/>
      <c r="E91" s="625">
        <v>400</v>
      </c>
      <c r="F91" s="669"/>
      <c r="G91" s="669"/>
      <c r="H91" s="669"/>
      <c r="I91" s="669"/>
      <c r="J91" s="669"/>
    </row>
    <row r="92" spans="1:10" s="44" customFormat="1" ht="16.5" customHeight="1">
      <c r="A92" s="618"/>
      <c r="B92" s="670">
        <v>4700</v>
      </c>
      <c r="C92" s="723" t="s">
        <v>201</v>
      </c>
      <c r="D92" s="722"/>
      <c r="E92" s="657">
        <v>6000</v>
      </c>
      <c r="F92" s="669"/>
      <c r="G92" s="669"/>
      <c r="H92" s="669"/>
      <c r="I92" s="669"/>
      <c r="J92" s="669"/>
    </row>
    <row r="93" spans="1:10" s="44" customFormat="1" ht="16.5" customHeight="1">
      <c r="A93" s="666"/>
      <c r="B93" s="679">
        <v>4710</v>
      </c>
      <c r="C93" s="694" t="s">
        <v>189</v>
      </c>
      <c r="D93" s="662"/>
      <c r="E93" s="649">
        <v>7350</v>
      </c>
      <c r="F93" s="669"/>
      <c r="G93" s="669"/>
      <c r="H93" s="669"/>
      <c r="I93" s="669"/>
      <c r="J93" s="669"/>
    </row>
    <row r="94" spans="1:10" s="617" customFormat="1" ht="18" customHeight="1">
      <c r="A94" s="612">
        <v>7</v>
      </c>
      <c r="B94" s="700"/>
      <c r="C94" s="614" t="s">
        <v>213</v>
      </c>
      <c r="D94" s="615">
        <f>D95+D105</f>
        <v>145000</v>
      </c>
      <c r="E94" s="615">
        <f>E97+E107</f>
        <v>145000</v>
      </c>
      <c r="F94" s="685"/>
      <c r="G94" s="685"/>
      <c r="H94" s="685"/>
      <c r="I94" s="685"/>
      <c r="J94" s="685"/>
    </row>
    <row r="95" spans="1:10" s="44" customFormat="1" ht="29.25" customHeight="1">
      <c r="A95" s="618"/>
      <c r="B95" s="686">
        <v>90020</v>
      </c>
      <c r="C95" s="701" t="s">
        <v>243</v>
      </c>
      <c r="D95" s="653">
        <f>D96</f>
        <v>45000</v>
      </c>
      <c r="E95" s="653"/>
      <c r="F95" s="669"/>
      <c r="G95" s="669"/>
      <c r="H95" s="669"/>
      <c r="I95" s="669"/>
      <c r="J95" s="669"/>
    </row>
    <row r="96" spans="1:10" s="44" customFormat="1" ht="15" customHeight="1">
      <c r="A96" s="618"/>
      <c r="B96" s="688" t="s">
        <v>168</v>
      </c>
      <c r="C96" s="680" t="s">
        <v>169</v>
      </c>
      <c r="D96" s="649">
        <v>45000</v>
      </c>
      <c r="E96" s="662"/>
      <c r="F96" s="669"/>
      <c r="G96" s="669"/>
      <c r="H96" s="669"/>
      <c r="I96" s="669"/>
      <c r="J96" s="669"/>
    </row>
    <row r="97" spans="1:10" s="44" customFormat="1" ht="29.25" customHeight="1">
      <c r="A97" s="618"/>
      <c r="B97" s="674">
        <v>90020</v>
      </c>
      <c r="C97" s="702" t="s">
        <v>214</v>
      </c>
      <c r="D97" s="676"/>
      <c r="E97" s="676">
        <f>SUM(E98:E104)</f>
        <v>45000</v>
      </c>
      <c r="F97" s="669"/>
      <c r="G97" s="669"/>
      <c r="H97" s="669"/>
      <c r="I97" s="669"/>
      <c r="J97" s="669"/>
    </row>
    <row r="98" spans="1:10" s="553" customFormat="1" ht="16.5" customHeight="1">
      <c r="A98" s="618"/>
      <c r="B98" s="637">
        <v>4010</v>
      </c>
      <c r="C98" s="691" t="s">
        <v>173</v>
      </c>
      <c r="D98" s="682"/>
      <c r="E98" s="625">
        <v>26756</v>
      </c>
      <c r="F98" s="703"/>
      <c r="G98" s="703"/>
      <c r="H98" s="703"/>
      <c r="I98" s="703"/>
      <c r="J98" s="703"/>
    </row>
    <row r="99" spans="1:10" s="44" customFormat="1" ht="16.5" customHeight="1">
      <c r="A99" s="618"/>
      <c r="B99" s="637">
        <v>4040</v>
      </c>
      <c r="C99" s="691" t="s">
        <v>174</v>
      </c>
      <c r="D99" s="682"/>
      <c r="E99" s="625">
        <v>7000</v>
      </c>
      <c r="F99" s="669"/>
      <c r="G99" s="669"/>
      <c r="H99" s="669"/>
      <c r="I99" s="669"/>
      <c r="J99" s="669"/>
    </row>
    <row r="100" spans="1:10" s="553" customFormat="1" ht="16.5" customHeight="1">
      <c r="A100" s="618"/>
      <c r="B100" s="641">
        <v>4110</v>
      </c>
      <c r="C100" s="692" t="s">
        <v>175</v>
      </c>
      <c r="D100" s="693"/>
      <c r="E100" s="629">
        <v>5715</v>
      </c>
      <c r="F100" s="703"/>
      <c r="G100" s="703"/>
      <c r="H100" s="703"/>
      <c r="I100" s="703"/>
      <c r="J100" s="703"/>
    </row>
    <row r="101" spans="1:10" s="553" customFormat="1" ht="16.5" customHeight="1">
      <c r="A101" s="659"/>
      <c r="B101" s="637">
        <v>4120</v>
      </c>
      <c r="C101" s="638" t="s">
        <v>176</v>
      </c>
      <c r="D101" s="682"/>
      <c r="E101" s="625">
        <v>828</v>
      </c>
      <c r="F101" s="703"/>
      <c r="G101" s="703"/>
      <c r="H101" s="703"/>
      <c r="I101" s="703"/>
      <c r="J101" s="703"/>
    </row>
    <row r="102" spans="1:10" s="553" customFormat="1" ht="16.5" customHeight="1">
      <c r="A102" s="659"/>
      <c r="B102" s="641">
        <v>4610</v>
      </c>
      <c r="C102" s="628" t="s">
        <v>184</v>
      </c>
      <c r="D102" s="693"/>
      <c r="E102" s="629">
        <v>300</v>
      </c>
      <c r="F102" s="703"/>
      <c r="G102" s="703"/>
      <c r="H102" s="703"/>
      <c r="I102" s="703"/>
      <c r="J102" s="703"/>
    </row>
    <row r="103" spans="1:10" s="44" customFormat="1" ht="16.5" customHeight="1">
      <c r="A103" s="618"/>
      <c r="B103" s="641">
        <v>4700</v>
      </c>
      <c r="C103" s="642" t="s">
        <v>201</v>
      </c>
      <c r="D103" s="693"/>
      <c r="E103" s="629">
        <v>4000</v>
      </c>
      <c r="F103" s="669"/>
      <c r="G103" s="669"/>
      <c r="H103" s="669"/>
      <c r="I103" s="669"/>
      <c r="J103" s="669"/>
    </row>
    <row r="104" spans="1:10" s="44" customFormat="1" ht="16.5" customHeight="1">
      <c r="A104" s="659"/>
      <c r="B104" s="679">
        <v>4710</v>
      </c>
      <c r="C104" s="694" t="s">
        <v>189</v>
      </c>
      <c r="D104" s="662"/>
      <c r="E104" s="649">
        <v>401</v>
      </c>
      <c r="F104" s="669"/>
      <c r="G104" s="669"/>
      <c r="H104" s="669"/>
      <c r="I104" s="669"/>
      <c r="J104" s="669"/>
    </row>
    <row r="105" spans="1:10" s="44" customFormat="1" ht="16.5" customHeight="1">
      <c r="A105" s="659"/>
      <c r="B105" s="686">
        <v>90026</v>
      </c>
      <c r="C105" s="701" t="s">
        <v>233</v>
      </c>
      <c r="D105" s="653">
        <f>D106</f>
        <v>100000</v>
      </c>
      <c r="E105" s="653"/>
      <c r="F105" s="669"/>
      <c r="G105" s="669"/>
      <c r="H105" s="669"/>
      <c r="I105" s="669"/>
      <c r="J105" s="669"/>
    </row>
    <row r="106" spans="1:10" s="44" customFormat="1" ht="16.5" customHeight="1">
      <c r="A106" s="618"/>
      <c r="B106" s="688" t="s">
        <v>171</v>
      </c>
      <c r="C106" s="680" t="s">
        <v>172</v>
      </c>
      <c r="D106" s="649">
        <v>100000</v>
      </c>
      <c r="E106" s="662"/>
      <c r="F106" s="669"/>
      <c r="G106" s="669"/>
      <c r="H106" s="669"/>
      <c r="I106" s="669"/>
      <c r="J106" s="669"/>
    </row>
    <row r="107" spans="1:10" s="44" customFormat="1" ht="16.5" customHeight="1">
      <c r="A107" s="618"/>
      <c r="B107" s="674">
        <v>90026</v>
      </c>
      <c r="C107" s="702" t="s">
        <v>215</v>
      </c>
      <c r="D107" s="676"/>
      <c r="E107" s="676">
        <f>SUM(E108:E114)</f>
        <v>100000</v>
      </c>
      <c r="F107" s="669"/>
      <c r="G107" s="669"/>
      <c r="H107" s="669"/>
      <c r="I107" s="669"/>
      <c r="J107" s="669"/>
    </row>
    <row r="108" spans="1:10" s="44" customFormat="1" ht="16.5" customHeight="1">
      <c r="A108" s="659"/>
      <c r="B108" s="641">
        <v>4010</v>
      </c>
      <c r="C108" s="692" t="s">
        <v>173</v>
      </c>
      <c r="D108" s="629"/>
      <c r="E108" s="629">
        <v>56165</v>
      </c>
      <c r="F108" s="669"/>
      <c r="G108" s="669"/>
      <c r="H108" s="669"/>
      <c r="I108" s="669"/>
      <c r="J108" s="669"/>
    </row>
    <row r="109" spans="1:10" s="44" customFormat="1" ht="16.5" customHeight="1">
      <c r="A109" s="618"/>
      <c r="B109" s="637">
        <v>4040</v>
      </c>
      <c r="C109" s="691" t="s">
        <v>174</v>
      </c>
      <c r="D109" s="625"/>
      <c r="E109" s="625">
        <v>5218</v>
      </c>
      <c r="F109" s="669"/>
      <c r="G109" s="669"/>
      <c r="H109" s="669"/>
      <c r="I109" s="669"/>
      <c r="J109" s="669"/>
    </row>
    <row r="110" spans="1:10" s="44" customFormat="1" ht="16.5" customHeight="1">
      <c r="A110" s="618"/>
      <c r="B110" s="637">
        <v>4110</v>
      </c>
      <c r="C110" s="691" t="s">
        <v>175</v>
      </c>
      <c r="D110" s="625"/>
      <c r="E110" s="625">
        <v>10392</v>
      </c>
      <c r="F110" s="669"/>
      <c r="G110" s="669"/>
      <c r="H110" s="669"/>
      <c r="I110" s="669"/>
      <c r="J110" s="669"/>
    </row>
    <row r="111" spans="1:10" s="44" customFormat="1" ht="16.5" customHeight="1">
      <c r="A111" s="659"/>
      <c r="B111" s="637">
        <v>4120</v>
      </c>
      <c r="C111" s="638" t="s">
        <v>176</v>
      </c>
      <c r="D111" s="625"/>
      <c r="E111" s="625">
        <v>1504</v>
      </c>
      <c r="F111" s="669"/>
      <c r="G111" s="669"/>
      <c r="H111" s="669"/>
      <c r="I111" s="669"/>
      <c r="J111" s="669"/>
    </row>
    <row r="112" spans="1:10" s="44" customFormat="1" ht="16.5" customHeight="1">
      <c r="A112" s="618"/>
      <c r="B112" s="670">
        <v>4210</v>
      </c>
      <c r="C112" s="704" t="s">
        <v>179</v>
      </c>
      <c r="D112" s="657"/>
      <c r="E112" s="657">
        <v>16800</v>
      </c>
      <c r="F112" s="669"/>
      <c r="G112" s="669"/>
      <c r="H112" s="669"/>
      <c r="I112" s="669"/>
      <c r="J112" s="669"/>
    </row>
    <row r="113" spans="1:10" s="44" customFormat="1" ht="16.5" customHeight="1">
      <c r="A113" s="618"/>
      <c r="B113" s="641">
        <v>4700</v>
      </c>
      <c r="C113" s="642" t="s">
        <v>201</v>
      </c>
      <c r="D113" s="693"/>
      <c r="E113" s="629">
        <v>9750</v>
      </c>
      <c r="F113" s="669"/>
      <c r="G113" s="669"/>
      <c r="H113" s="669"/>
      <c r="I113" s="669"/>
      <c r="J113" s="669"/>
    </row>
    <row r="114" spans="1:10" s="44" customFormat="1" ht="16.5" customHeight="1">
      <c r="A114" s="666"/>
      <c r="B114" s="679">
        <v>4710</v>
      </c>
      <c r="C114" s="694" t="s">
        <v>189</v>
      </c>
      <c r="D114" s="662"/>
      <c r="E114" s="649">
        <v>171</v>
      </c>
      <c r="F114" s="669"/>
      <c r="G114" s="669"/>
      <c r="H114" s="669"/>
      <c r="I114" s="669"/>
      <c r="J114" s="669"/>
    </row>
    <row r="115" spans="1:10" s="617" customFormat="1" ht="30" customHeight="1">
      <c r="A115" s="612">
        <v>8</v>
      </c>
      <c r="B115" s="700"/>
      <c r="C115" s="705" t="s">
        <v>242</v>
      </c>
      <c r="D115" s="615">
        <f>D116+D122</f>
        <v>487500</v>
      </c>
      <c r="E115" s="615">
        <f>E118+E124</f>
        <v>487500</v>
      </c>
      <c r="F115" s="685"/>
      <c r="G115" s="685"/>
      <c r="H115" s="685"/>
      <c r="I115" s="685"/>
      <c r="J115" s="685"/>
    </row>
    <row r="116" spans="1:10" s="44" customFormat="1" ht="46.5" customHeight="1">
      <c r="A116" s="618"/>
      <c r="B116" s="686">
        <v>90020</v>
      </c>
      <c r="C116" s="701" t="s">
        <v>244</v>
      </c>
      <c r="D116" s="653">
        <f>D117</f>
        <v>2500</v>
      </c>
      <c r="E116" s="653"/>
      <c r="F116" s="669"/>
      <c r="G116" s="669"/>
      <c r="H116" s="669"/>
      <c r="I116" s="669"/>
      <c r="J116" s="669"/>
    </row>
    <row r="117" spans="1:10" s="553" customFormat="1" ht="15.75" customHeight="1">
      <c r="A117" s="618"/>
      <c r="B117" s="688" t="s">
        <v>168</v>
      </c>
      <c r="C117" s="680" t="s">
        <v>169</v>
      </c>
      <c r="D117" s="649">
        <v>2500</v>
      </c>
      <c r="E117" s="662"/>
      <c r="F117" s="703"/>
      <c r="G117" s="703"/>
      <c r="H117" s="703"/>
      <c r="I117" s="703"/>
      <c r="J117" s="703"/>
    </row>
    <row r="118" spans="1:10" s="44" customFormat="1" ht="33.75" customHeight="1">
      <c r="A118" s="618"/>
      <c r="B118" s="674">
        <v>90020</v>
      </c>
      <c r="C118" s="702" t="s">
        <v>228</v>
      </c>
      <c r="D118" s="676"/>
      <c r="E118" s="676">
        <f>SUM(E119:E121)</f>
        <v>2500</v>
      </c>
      <c r="F118" s="669"/>
      <c r="G118" s="669"/>
      <c r="H118" s="669"/>
      <c r="I118" s="669"/>
      <c r="J118" s="669"/>
    </row>
    <row r="119" spans="1:10" s="44" customFormat="1" ht="16.5" customHeight="1">
      <c r="A119" s="618"/>
      <c r="B119" s="637">
        <v>4010</v>
      </c>
      <c r="C119" s="691" t="s">
        <v>173</v>
      </c>
      <c r="D119" s="625"/>
      <c r="E119" s="625">
        <v>2094</v>
      </c>
      <c r="F119" s="669"/>
      <c r="G119" s="669"/>
      <c r="H119" s="669"/>
      <c r="I119" s="669"/>
      <c r="J119" s="669"/>
    </row>
    <row r="120" spans="1:10" s="44" customFormat="1" ht="16.5" customHeight="1">
      <c r="A120" s="618"/>
      <c r="B120" s="637">
        <v>4110</v>
      </c>
      <c r="C120" s="691" t="s">
        <v>175</v>
      </c>
      <c r="D120" s="625"/>
      <c r="E120" s="625">
        <v>355</v>
      </c>
      <c r="F120" s="669"/>
      <c r="G120" s="669"/>
      <c r="H120" s="669"/>
      <c r="I120" s="669"/>
      <c r="J120" s="669"/>
    </row>
    <row r="121" spans="1:10" s="44" customFormat="1" ht="16.5" customHeight="1">
      <c r="A121" s="659"/>
      <c r="B121" s="637">
        <v>4120</v>
      </c>
      <c r="C121" s="638" t="s">
        <v>176</v>
      </c>
      <c r="D121" s="625"/>
      <c r="E121" s="625">
        <v>51</v>
      </c>
      <c r="F121" s="669"/>
      <c r="G121" s="669"/>
      <c r="H121" s="669"/>
      <c r="I121" s="669"/>
      <c r="J121" s="669"/>
    </row>
    <row r="122" spans="1:10" s="44" customFormat="1" ht="19.5" customHeight="1">
      <c r="A122" s="618"/>
      <c r="B122" s="686">
        <v>90020</v>
      </c>
      <c r="C122" s="701" t="s">
        <v>276</v>
      </c>
      <c r="D122" s="653">
        <f>D123</f>
        <v>485000</v>
      </c>
      <c r="E122" s="653"/>
      <c r="F122" s="669"/>
      <c r="G122" s="669"/>
      <c r="H122" s="669"/>
      <c r="I122" s="669"/>
      <c r="J122" s="669"/>
    </row>
    <row r="123" spans="1:10" s="553" customFormat="1" ht="16.5" customHeight="1">
      <c r="A123" s="618"/>
      <c r="B123" s="688" t="s">
        <v>168</v>
      </c>
      <c r="C123" s="680" t="s">
        <v>169</v>
      </c>
      <c r="D123" s="649">
        <v>485000</v>
      </c>
      <c r="E123" s="662"/>
      <c r="F123" s="703"/>
      <c r="G123" s="703"/>
      <c r="H123" s="703"/>
      <c r="I123" s="703"/>
      <c r="J123" s="703"/>
    </row>
    <row r="124" spans="1:10" s="44" customFormat="1" ht="32.25" customHeight="1">
      <c r="A124" s="618"/>
      <c r="B124" s="674">
        <v>90020</v>
      </c>
      <c r="C124" s="702" t="s">
        <v>277</v>
      </c>
      <c r="D124" s="676"/>
      <c r="E124" s="676">
        <f>SUM(E125:E132)</f>
        <v>485000</v>
      </c>
      <c r="F124" s="669"/>
      <c r="G124" s="669"/>
      <c r="H124" s="669"/>
      <c r="I124" s="669"/>
      <c r="J124" s="669"/>
    </row>
    <row r="125" spans="1:10" s="44" customFormat="1" ht="16.5" customHeight="1">
      <c r="A125" s="659"/>
      <c r="B125" s="641">
        <v>4010</v>
      </c>
      <c r="C125" s="692" t="s">
        <v>173</v>
      </c>
      <c r="D125" s="629"/>
      <c r="E125" s="629">
        <v>318363</v>
      </c>
      <c r="F125" s="669"/>
      <c r="G125" s="669"/>
      <c r="H125" s="669"/>
      <c r="I125" s="669"/>
      <c r="J125" s="669"/>
    </row>
    <row r="126" spans="1:10" s="44" customFormat="1" ht="16.5" customHeight="1">
      <c r="A126" s="618"/>
      <c r="B126" s="637">
        <v>4040</v>
      </c>
      <c r="C126" s="691" t="s">
        <v>174</v>
      </c>
      <c r="D126" s="625"/>
      <c r="E126" s="625">
        <v>6000</v>
      </c>
      <c r="F126" s="669"/>
      <c r="G126" s="669"/>
      <c r="H126" s="669"/>
      <c r="I126" s="669"/>
      <c r="J126" s="669"/>
    </row>
    <row r="127" spans="1:10" s="44" customFormat="1" ht="16.5" customHeight="1">
      <c r="A127" s="618"/>
      <c r="B127" s="637">
        <v>4110</v>
      </c>
      <c r="C127" s="691" t="s">
        <v>175</v>
      </c>
      <c r="D127" s="625"/>
      <c r="E127" s="625">
        <v>54915</v>
      </c>
      <c r="F127" s="669"/>
      <c r="G127" s="669"/>
      <c r="H127" s="669"/>
      <c r="I127" s="669"/>
      <c r="J127" s="669"/>
    </row>
    <row r="128" spans="1:10" s="44" customFormat="1" ht="16.5" customHeight="1">
      <c r="A128" s="659"/>
      <c r="B128" s="637">
        <v>4120</v>
      </c>
      <c r="C128" s="638" t="s">
        <v>176</v>
      </c>
      <c r="D128" s="625"/>
      <c r="E128" s="625">
        <v>7947</v>
      </c>
      <c r="F128" s="669"/>
      <c r="G128" s="669"/>
      <c r="H128" s="669"/>
      <c r="I128" s="669"/>
      <c r="J128" s="669"/>
    </row>
    <row r="129" spans="1:10" s="44" customFormat="1" ht="16.5" customHeight="1">
      <c r="A129" s="618"/>
      <c r="B129" s="637">
        <v>4210</v>
      </c>
      <c r="C129" s="706" t="s">
        <v>179</v>
      </c>
      <c r="D129" s="657"/>
      <c r="E129" s="657">
        <v>16250</v>
      </c>
      <c r="F129" s="669"/>
      <c r="G129" s="669"/>
      <c r="H129" s="669"/>
      <c r="I129" s="669"/>
      <c r="J129" s="669"/>
    </row>
    <row r="130" spans="1:10" s="44" customFormat="1" ht="16.5" customHeight="1">
      <c r="A130" s="618"/>
      <c r="B130" s="670">
        <v>4300</v>
      </c>
      <c r="C130" s="691" t="s">
        <v>182</v>
      </c>
      <c r="D130" s="625"/>
      <c r="E130" s="625">
        <v>46750</v>
      </c>
      <c r="F130" s="669"/>
      <c r="G130" s="669"/>
      <c r="H130" s="669"/>
      <c r="I130" s="669"/>
      <c r="J130" s="669"/>
    </row>
    <row r="131" spans="1:10" s="44" customFormat="1" ht="16.5" customHeight="1">
      <c r="A131" s="618"/>
      <c r="B131" s="641">
        <v>4700</v>
      </c>
      <c r="C131" s="642" t="s">
        <v>201</v>
      </c>
      <c r="D131" s="693"/>
      <c r="E131" s="629">
        <v>30000</v>
      </c>
      <c r="F131" s="669"/>
      <c r="G131" s="669"/>
      <c r="H131" s="669"/>
      <c r="I131" s="669"/>
      <c r="J131" s="669"/>
    </row>
    <row r="132" spans="1:10" s="44" customFormat="1" ht="16.5" customHeight="1">
      <c r="A132" s="666"/>
      <c r="B132" s="679">
        <v>4710</v>
      </c>
      <c r="C132" s="694" t="s">
        <v>189</v>
      </c>
      <c r="D132" s="662"/>
      <c r="E132" s="649">
        <v>4775</v>
      </c>
      <c r="F132" s="669"/>
      <c r="G132" s="669"/>
      <c r="H132" s="669"/>
      <c r="I132" s="669"/>
      <c r="J132" s="669"/>
    </row>
    <row r="133" spans="1:10" s="617" customFormat="1" ht="18" customHeight="1">
      <c r="A133" s="612">
        <v>9</v>
      </c>
      <c r="B133" s="612"/>
      <c r="C133" s="614" t="s">
        <v>216</v>
      </c>
      <c r="D133" s="615">
        <f>D134</f>
        <v>3160</v>
      </c>
      <c r="E133" s="615">
        <f>E136</f>
        <v>3160</v>
      </c>
      <c r="F133" s="685"/>
      <c r="G133" s="685"/>
      <c r="H133" s="685"/>
      <c r="I133" s="685"/>
      <c r="J133" s="685"/>
    </row>
    <row r="134" spans="1:10" s="44" customFormat="1" ht="27" customHeight="1">
      <c r="A134" s="659"/>
      <c r="B134" s="686">
        <v>90024</v>
      </c>
      <c r="C134" s="668" t="s">
        <v>217</v>
      </c>
      <c r="D134" s="653">
        <f>D135</f>
        <v>3160</v>
      </c>
      <c r="E134" s="653"/>
      <c r="F134" s="669"/>
      <c r="G134" s="669"/>
      <c r="H134" s="669"/>
      <c r="I134" s="669"/>
      <c r="J134" s="669"/>
    </row>
    <row r="135" spans="1:10" s="553" customFormat="1" ht="15" customHeight="1">
      <c r="A135" s="618"/>
      <c r="B135" s="627" t="s">
        <v>47</v>
      </c>
      <c r="C135" s="724" t="s">
        <v>48</v>
      </c>
      <c r="D135" s="629">
        <v>3160</v>
      </c>
      <c r="E135" s="693"/>
      <c r="F135" s="703"/>
      <c r="G135" s="703"/>
      <c r="H135" s="703"/>
      <c r="I135" s="703"/>
      <c r="J135" s="703"/>
    </row>
    <row r="136" spans="1:10" s="44" customFormat="1" ht="31.5" customHeight="1">
      <c r="A136" s="618"/>
      <c r="B136" s="686">
        <v>90024</v>
      </c>
      <c r="C136" s="668" t="s">
        <v>218</v>
      </c>
      <c r="D136" s="653"/>
      <c r="E136" s="653">
        <f>E137</f>
        <v>3160</v>
      </c>
      <c r="F136" s="669"/>
      <c r="G136" s="669"/>
      <c r="H136" s="669"/>
      <c r="I136" s="669"/>
      <c r="J136" s="669"/>
    </row>
    <row r="137" spans="1:10" s="44" customFormat="1" ht="18.75" customHeight="1">
      <c r="A137" s="666"/>
      <c r="B137" s="679">
        <v>4210</v>
      </c>
      <c r="C137" s="689" t="s">
        <v>179</v>
      </c>
      <c r="D137" s="662"/>
      <c r="E137" s="649">
        <v>3160</v>
      </c>
      <c r="F137" s="669"/>
      <c r="G137" s="669"/>
      <c r="H137" s="669"/>
      <c r="I137" s="669"/>
      <c r="J137" s="669"/>
    </row>
    <row r="138" spans="1:10" s="617" customFormat="1" ht="18" customHeight="1">
      <c r="A138" s="612">
        <v>10</v>
      </c>
      <c r="B138" s="683"/>
      <c r="C138" s="614" t="s">
        <v>219</v>
      </c>
      <c r="D138" s="684">
        <f>D139</f>
        <v>5</v>
      </c>
      <c r="E138" s="684">
        <f>E141</f>
        <v>5</v>
      </c>
      <c r="F138" s="685"/>
      <c r="G138" s="685"/>
      <c r="H138" s="685"/>
      <c r="I138" s="685"/>
      <c r="J138" s="685"/>
    </row>
    <row r="139" spans="1:10" s="44" customFormat="1" ht="18" customHeight="1">
      <c r="A139" s="618"/>
      <c r="B139" s="686">
        <v>90026</v>
      </c>
      <c r="C139" s="701" t="s">
        <v>220</v>
      </c>
      <c r="D139" s="653">
        <f>D140</f>
        <v>5</v>
      </c>
      <c r="E139" s="653"/>
      <c r="F139" s="669"/>
      <c r="G139" s="669"/>
      <c r="H139" s="669"/>
      <c r="I139" s="669"/>
      <c r="J139" s="669"/>
    </row>
    <row r="140" spans="1:10" s="44" customFormat="1" ht="16.5" customHeight="1">
      <c r="A140" s="659"/>
      <c r="B140" s="688" t="s">
        <v>171</v>
      </c>
      <c r="C140" s="680" t="s">
        <v>172</v>
      </c>
      <c r="D140" s="649">
        <v>5</v>
      </c>
      <c r="E140" s="662"/>
      <c r="F140" s="669"/>
      <c r="G140" s="669"/>
      <c r="H140" s="669"/>
      <c r="I140" s="669"/>
      <c r="J140" s="669"/>
    </row>
    <row r="141" spans="1:10" s="44" customFormat="1" ht="18" customHeight="1">
      <c r="A141" s="618"/>
      <c r="B141" s="674">
        <v>90026</v>
      </c>
      <c r="C141" s="702" t="s">
        <v>221</v>
      </c>
      <c r="D141" s="676"/>
      <c r="E141" s="676">
        <f>E142</f>
        <v>5</v>
      </c>
      <c r="F141" s="669"/>
      <c r="G141" s="669"/>
      <c r="H141" s="669"/>
      <c r="I141" s="669"/>
      <c r="J141" s="669"/>
    </row>
    <row r="142" spans="1:10" s="44" customFormat="1" ht="18" customHeight="1">
      <c r="A142" s="698"/>
      <c r="B142" s="679">
        <v>4210</v>
      </c>
      <c r="C142" s="689" t="s">
        <v>179</v>
      </c>
      <c r="D142" s="662"/>
      <c r="E142" s="649">
        <v>5</v>
      </c>
      <c r="F142" s="669"/>
      <c r="G142" s="669"/>
      <c r="H142" s="669"/>
      <c r="I142" s="669"/>
      <c r="J142" s="669"/>
    </row>
    <row r="143" spans="1:10" s="617" customFormat="1" ht="18" customHeight="1">
      <c r="A143" s="612">
        <v>11</v>
      </c>
      <c r="B143" s="683"/>
      <c r="C143" s="614" t="s">
        <v>222</v>
      </c>
      <c r="D143" s="684">
        <f>D144</f>
        <v>5000</v>
      </c>
      <c r="E143" s="684">
        <f>E146</f>
        <v>5000</v>
      </c>
      <c r="F143" s="685"/>
      <c r="G143" s="685"/>
      <c r="H143" s="685"/>
      <c r="I143" s="685"/>
      <c r="J143" s="685"/>
    </row>
    <row r="144" spans="1:10" s="44" customFormat="1" ht="18" customHeight="1">
      <c r="A144" s="618"/>
      <c r="B144" s="686">
        <v>90095</v>
      </c>
      <c r="C144" s="701" t="s">
        <v>223</v>
      </c>
      <c r="D144" s="653">
        <f>D145</f>
        <v>5000</v>
      </c>
      <c r="E144" s="653"/>
      <c r="F144" s="669"/>
      <c r="G144" s="669"/>
      <c r="H144" s="669"/>
      <c r="I144" s="669"/>
      <c r="J144" s="669"/>
    </row>
    <row r="145" spans="1:10" s="553" customFormat="1" ht="18" customHeight="1">
      <c r="A145" s="618"/>
      <c r="B145" s="688" t="s">
        <v>47</v>
      </c>
      <c r="C145" s="697" t="s">
        <v>48</v>
      </c>
      <c r="D145" s="649">
        <v>5000</v>
      </c>
      <c r="E145" s="662"/>
      <c r="F145" s="703"/>
      <c r="G145" s="703"/>
      <c r="H145" s="703"/>
      <c r="I145" s="703"/>
      <c r="J145" s="703"/>
    </row>
    <row r="146" spans="1:10" s="44" customFormat="1" ht="18" customHeight="1">
      <c r="A146" s="618"/>
      <c r="B146" s="674">
        <v>90095</v>
      </c>
      <c r="C146" s="702" t="s">
        <v>224</v>
      </c>
      <c r="D146" s="676"/>
      <c r="E146" s="676">
        <f>E147</f>
        <v>5000</v>
      </c>
      <c r="F146" s="669"/>
      <c r="G146" s="669"/>
      <c r="H146" s="669"/>
      <c r="I146" s="669"/>
      <c r="J146" s="669"/>
    </row>
    <row r="147" spans="1:10" s="44" customFormat="1" ht="18" customHeight="1">
      <c r="A147" s="698"/>
      <c r="B147" s="679">
        <v>4210</v>
      </c>
      <c r="C147" s="689" t="s">
        <v>179</v>
      </c>
      <c r="D147" s="662"/>
      <c r="E147" s="649">
        <v>5000</v>
      </c>
      <c r="F147" s="669"/>
      <c r="G147" s="669"/>
      <c r="H147" s="669"/>
      <c r="I147" s="669"/>
      <c r="J147" s="669"/>
    </row>
    <row r="148" spans="1:10" s="713" customFormat="1" ht="17.25" customHeight="1">
      <c r="A148" s="612">
        <v>12</v>
      </c>
      <c r="B148" s="700"/>
      <c r="C148" s="614" t="s">
        <v>225</v>
      </c>
      <c r="D148" s="684">
        <f>D149</f>
        <v>463450</v>
      </c>
      <c r="E148" s="684">
        <f>E151</f>
        <v>463450</v>
      </c>
      <c r="F148" s="712"/>
      <c r="G148" s="712"/>
      <c r="H148" s="712"/>
      <c r="I148" s="712"/>
      <c r="J148" s="712"/>
    </row>
    <row r="149" spans="1:10" s="44" customFormat="1" ht="17.25" customHeight="1">
      <c r="A149" s="618"/>
      <c r="B149" s="686">
        <v>90095</v>
      </c>
      <c r="C149" s="714" t="s">
        <v>234</v>
      </c>
      <c r="D149" s="653">
        <f>D150</f>
        <v>463450</v>
      </c>
      <c r="E149" s="653"/>
      <c r="F149" s="669"/>
      <c r="G149" s="669"/>
      <c r="H149" s="669"/>
      <c r="I149" s="669"/>
      <c r="J149" s="669"/>
    </row>
    <row r="150" spans="1:10" s="44" customFormat="1" ht="17.25" customHeight="1">
      <c r="A150" s="618"/>
      <c r="B150" s="688" t="s">
        <v>47</v>
      </c>
      <c r="C150" s="697" t="s">
        <v>48</v>
      </c>
      <c r="D150" s="649">
        <v>463450</v>
      </c>
      <c r="E150" s="715"/>
      <c r="F150" s="669"/>
      <c r="G150" s="669"/>
      <c r="H150" s="669"/>
      <c r="I150" s="669"/>
      <c r="J150" s="669"/>
    </row>
    <row r="151" spans="1:10" s="44" customFormat="1" ht="18" customHeight="1">
      <c r="A151" s="618"/>
      <c r="B151" s="674">
        <v>90095</v>
      </c>
      <c r="C151" s="716" t="s">
        <v>226</v>
      </c>
      <c r="D151" s="676"/>
      <c r="E151" s="676">
        <f>SUM(E152:E159)</f>
        <v>463450</v>
      </c>
      <c r="F151" s="669"/>
      <c r="G151" s="669"/>
      <c r="H151" s="669"/>
      <c r="I151" s="669"/>
      <c r="J151" s="669"/>
    </row>
    <row r="152" spans="1:10" s="553" customFormat="1" ht="18" customHeight="1">
      <c r="A152" s="618"/>
      <c r="B152" s="637">
        <v>4010</v>
      </c>
      <c r="C152" s="691" t="s">
        <v>173</v>
      </c>
      <c r="D152" s="682"/>
      <c r="E152" s="625">
        <v>285427</v>
      </c>
      <c r="F152" s="703"/>
      <c r="G152" s="703"/>
      <c r="H152" s="703"/>
      <c r="I152" s="703"/>
      <c r="J152" s="703"/>
    </row>
    <row r="153" spans="1:10" s="553" customFormat="1" ht="18" customHeight="1">
      <c r="A153" s="618"/>
      <c r="B153" s="637">
        <v>4040</v>
      </c>
      <c r="C153" s="691" t="s">
        <v>174</v>
      </c>
      <c r="D153" s="682"/>
      <c r="E153" s="625">
        <v>28000</v>
      </c>
      <c r="F153" s="703"/>
      <c r="G153" s="703"/>
      <c r="H153" s="703"/>
      <c r="I153" s="703"/>
      <c r="J153" s="703"/>
    </row>
    <row r="154" spans="1:10" s="553" customFormat="1" ht="18" customHeight="1">
      <c r="A154" s="618"/>
      <c r="B154" s="641">
        <v>4110</v>
      </c>
      <c r="C154" s="692" t="s">
        <v>175</v>
      </c>
      <c r="D154" s="693"/>
      <c r="E154" s="629">
        <v>53063</v>
      </c>
      <c r="F154" s="703"/>
      <c r="G154" s="703"/>
      <c r="H154" s="703"/>
      <c r="I154" s="703"/>
      <c r="J154" s="703"/>
    </row>
    <row r="155" spans="1:10" s="553" customFormat="1" ht="18" customHeight="1">
      <c r="A155" s="618"/>
      <c r="B155" s="637">
        <v>4120</v>
      </c>
      <c r="C155" s="638" t="s">
        <v>176</v>
      </c>
      <c r="D155" s="682"/>
      <c r="E155" s="625">
        <v>7679</v>
      </c>
      <c r="F155" s="703"/>
      <c r="G155" s="703"/>
      <c r="H155" s="703"/>
      <c r="I155" s="703"/>
      <c r="J155" s="703"/>
    </row>
    <row r="156" spans="1:10" s="553" customFormat="1" ht="18" customHeight="1">
      <c r="A156" s="618"/>
      <c r="B156" s="637">
        <v>4210</v>
      </c>
      <c r="C156" s="691" t="s">
        <v>179</v>
      </c>
      <c r="D156" s="682"/>
      <c r="E156" s="625">
        <v>35000</v>
      </c>
      <c r="F156" s="703"/>
      <c r="G156" s="703"/>
      <c r="H156" s="703"/>
      <c r="I156" s="703"/>
      <c r="J156" s="703"/>
    </row>
    <row r="157" spans="1:10" s="44" customFormat="1" ht="18" customHeight="1">
      <c r="A157" s="618"/>
      <c r="B157" s="637">
        <v>4300</v>
      </c>
      <c r="C157" s="691" t="s">
        <v>182</v>
      </c>
      <c r="D157" s="682"/>
      <c r="E157" s="625">
        <v>20000</v>
      </c>
      <c r="F157" s="669"/>
      <c r="G157" s="669"/>
      <c r="H157" s="669"/>
      <c r="I157" s="669"/>
      <c r="J157" s="669"/>
    </row>
    <row r="158" spans="1:10" s="44" customFormat="1" ht="18" customHeight="1">
      <c r="A158" s="618"/>
      <c r="B158" s="637">
        <v>4700</v>
      </c>
      <c r="C158" s="642" t="s">
        <v>201</v>
      </c>
      <c r="D158" s="693"/>
      <c r="E158" s="629">
        <v>30000</v>
      </c>
      <c r="F158" s="669"/>
      <c r="G158" s="669"/>
      <c r="H158" s="669"/>
      <c r="I158" s="669"/>
      <c r="J158" s="669"/>
    </row>
    <row r="159" spans="1:10" s="44" customFormat="1" ht="18" customHeight="1">
      <c r="A159" s="666"/>
      <c r="B159" s="679">
        <v>4710</v>
      </c>
      <c r="C159" s="694" t="s">
        <v>189</v>
      </c>
      <c r="D159" s="662"/>
      <c r="E159" s="649">
        <v>4281</v>
      </c>
      <c r="F159" s="669"/>
      <c r="G159" s="669"/>
      <c r="H159" s="669"/>
      <c r="I159" s="669"/>
      <c r="J159" s="669"/>
    </row>
    <row r="160" spans="1:10" s="553" customFormat="1" ht="18" customHeight="1">
      <c r="A160" s="919" t="s">
        <v>227</v>
      </c>
      <c r="B160" s="920"/>
      <c r="C160" s="921"/>
      <c r="D160" s="717">
        <f>D43+D94+D115+D133+D81+D68+D143+D138+D148+D10+D25+D36</f>
        <v>175626850</v>
      </c>
      <c r="E160" s="717">
        <f>E43+E94+E115+E133+E81+E68+E143+E138+E148+E10+E25+E36</f>
        <v>178021850</v>
      </c>
      <c r="F160" s="718"/>
      <c r="G160" s="703"/>
      <c r="H160" s="703"/>
      <c r="I160" s="703"/>
      <c r="J160" s="703"/>
    </row>
    <row r="161" spans="3:8">
      <c r="C161" s="74"/>
      <c r="D161" s="75"/>
      <c r="E161" s="75"/>
      <c r="F161" s="75"/>
      <c r="G161" s="75"/>
      <c r="H161" s="75"/>
    </row>
    <row r="162" spans="3:8">
      <c r="C162" s="74"/>
      <c r="D162" s="75"/>
      <c r="E162" s="75"/>
      <c r="F162" s="75"/>
      <c r="G162" s="75"/>
      <c r="H162" s="75"/>
    </row>
    <row r="163" spans="3:8">
      <c r="C163" s="74"/>
      <c r="D163" s="75"/>
      <c r="E163" s="75"/>
      <c r="F163" s="75"/>
      <c r="G163" s="75"/>
      <c r="H163" s="75"/>
    </row>
    <row r="164" spans="3:8">
      <c r="C164" s="73"/>
      <c r="D164" s="75"/>
      <c r="E164" s="75"/>
      <c r="F164" s="75"/>
      <c r="G164" s="75"/>
      <c r="H164" s="75"/>
    </row>
    <row r="165" spans="3:8">
      <c r="C165" s="73"/>
      <c r="D165" s="75"/>
      <c r="E165" s="75"/>
      <c r="F165" s="75"/>
      <c r="G165" s="75"/>
      <c r="H165" s="75"/>
    </row>
    <row r="166" spans="3:8">
      <c r="D166" s="72"/>
      <c r="E166" s="72"/>
      <c r="F166" s="75"/>
      <c r="G166" s="75"/>
      <c r="H166" s="75"/>
    </row>
    <row r="167" spans="3:8">
      <c r="D167" s="75"/>
      <c r="E167" s="75"/>
      <c r="F167" s="75"/>
      <c r="G167" s="75"/>
      <c r="H167" s="75"/>
    </row>
    <row r="168" spans="3:8">
      <c r="D168" s="75"/>
      <c r="E168" s="75"/>
      <c r="F168" s="75"/>
      <c r="G168" s="75"/>
      <c r="H168" s="75"/>
    </row>
    <row r="169" spans="3:8">
      <c r="D169" s="75"/>
      <c r="E169" s="75"/>
      <c r="F169" s="75"/>
      <c r="G169" s="75"/>
      <c r="H169" s="75"/>
    </row>
    <row r="170" spans="3:8">
      <c r="D170" s="75"/>
      <c r="E170" s="75"/>
      <c r="F170" s="75"/>
      <c r="G170" s="75"/>
      <c r="H170" s="75"/>
    </row>
    <row r="171" spans="3:8">
      <c r="D171" s="75"/>
      <c r="E171" s="75"/>
      <c r="F171" s="75"/>
      <c r="G171" s="75"/>
      <c r="H171" s="75"/>
    </row>
    <row r="172" spans="3:8">
      <c r="D172" s="75"/>
      <c r="E172" s="75"/>
      <c r="F172" s="75"/>
      <c r="G172" s="75"/>
      <c r="H172" s="75"/>
    </row>
    <row r="173" spans="3:8">
      <c r="D173" s="75"/>
      <c r="E173" s="75"/>
      <c r="F173" s="75"/>
      <c r="G173" s="75"/>
      <c r="H173" s="75"/>
    </row>
    <row r="174" spans="3:8">
      <c r="D174" s="75"/>
      <c r="E174" s="75"/>
      <c r="F174" s="75"/>
      <c r="G174" s="75"/>
      <c r="H174" s="75"/>
    </row>
    <row r="175" spans="3:8">
      <c r="D175" s="75"/>
      <c r="E175" s="75"/>
      <c r="F175" s="75"/>
      <c r="G175" s="75"/>
      <c r="H175" s="75"/>
    </row>
    <row r="176" spans="3:8">
      <c r="D176" s="75"/>
      <c r="E176" s="75"/>
      <c r="F176" s="75"/>
      <c r="G176" s="75"/>
      <c r="H176" s="75"/>
    </row>
  </sheetData>
  <sheetProtection algorithmName="SHA-512" hashValue="LxTYCz8JBeOyPpXGJI5FkCNavSinMv9OpNupTS5oW3sV9n2zmEsdpTWwxeTPA9ETptHJLqH1N63M0pocgTTslw==" saltValue="54XgiHP9ObvCnTFmzG6I3w==" spinCount="100000" sheet="1" objects="1" scenarios="1"/>
  <mergeCells count="7">
    <mergeCell ref="A6:E6"/>
    <mergeCell ref="A160:C160"/>
    <mergeCell ref="C1:E1"/>
    <mergeCell ref="C2:E2"/>
    <mergeCell ref="C3:E3"/>
    <mergeCell ref="A4:E4"/>
    <mergeCell ref="A5:E5"/>
  </mergeCells>
  <printOptions horizontalCentered="1"/>
  <pageMargins left="0.70866141732283472" right="0.70866141732283472" top="0.98425196850393704" bottom="0.74803149606299213" header="0.31496062992125984" footer="0.19685039370078741"/>
  <pageSetup paperSize="9" scale="7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A91E8-6293-47C0-B3ED-F3B476967472}">
  <dimension ref="A1:IT201"/>
  <sheetViews>
    <sheetView view="pageBreakPreview" zoomScaleNormal="100" zoomScaleSheetLayoutView="100" workbookViewId="0">
      <selection activeCell="B72" sqref="B72"/>
    </sheetView>
  </sheetViews>
  <sheetFormatPr defaultRowHeight="12.75"/>
  <cols>
    <col min="1" max="1" width="8" style="133" customWidth="1"/>
    <col min="2" max="2" width="46.875" style="133" customWidth="1"/>
    <col min="3" max="3" width="20.625" style="162" customWidth="1"/>
    <col min="4" max="4" width="1.625" style="133" customWidth="1"/>
    <col min="5" max="5" width="20.625" style="162" customWidth="1"/>
    <col min="6" max="6" width="15.25" style="133" customWidth="1"/>
    <col min="7" max="251" width="9" style="133"/>
    <col min="252" max="252" width="8" style="133" customWidth="1"/>
    <col min="253" max="253" width="37.875" style="133" customWidth="1"/>
    <col min="254" max="254" width="12.25" style="133" customWidth="1"/>
    <col min="255" max="255" width="13.125" style="133" customWidth="1"/>
    <col min="256" max="256" width="10.125" style="133" customWidth="1"/>
    <col min="257" max="257" width="1.625" style="133" customWidth="1"/>
    <col min="258" max="259" width="13" style="133" customWidth="1"/>
    <col min="260" max="260" width="9.875" style="133" customWidth="1"/>
    <col min="261" max="507" width="9" style="133"/>
    <col min="508" max="508" width="8" style="133" customWidth="1"/>
    <col min="509" max="509" width="37.875" style="133" customWidth="1"/>
    <col min="510" max="510" width="12.25" style="133" customWidth="1"/>
    <col min="511" max="511" width="13.125" style="133" customWidth="1"/>
    <col min="512" max="512" width="10.125" style="133" customWidth="1"/>
    <col min="513" max="513" width="1.625" style="133" customWidth="1"/>
    <col min="514" max="515" width="13" style="133" customWidth="1"/>
    <col min="516" max="516" width="9.875" style="133" customWidth="1"/>
    <col min="517" max="763" width="9" style="133"/>
    <col min="764" max="764" width="8" style="133" customWidth="1"/>
    <col min="765" max="765" width="37.875" style="133" customWidth="1"/>
    <col min="766" max="766" width="12.25" style="133" customWidth="1"/>
    <col min="767" max="767" width="13.125" style="133" customWidth="1"/>
    <col min="768" max="768" width="10.125" style="133" customWidth="1"/>
    <col min="769" max="769" width="1.625" style="133" customWidth="1"/>
    <col min="770" max="771" width="13" style="133" customWidth="1"/>
    <col min="772" max="772" width="9.875" style="133" customWidth="1"/>
    <col min="773" max="1019" width="9" style="133"/>
    <col min="1020" max="1020" width="8" style="133" customWidth="1"/>
    <col min="1021" max="1021" width="37.875" style="133" customWidth="1"/>
    <col min="1022" max="1022" width="12.25" style="133" customWidth="1"/>
    <col min="1023" max="1023" width="13.125" style="133" customWidth="1"/>
    <col min="1024" max="1024" width="10.125" style="133" customWidth="1"/>
    <col min="1025" max="1025" width="1.625" style="133" customWidth="1"/>
    <col min="1026" max="1027" width="13" style="133" customWidth="1"/>
    <col min="1028" max="1028" width="9.875" style="133" customWidth="1"/>
    <col min="1029" max="1275" width="9" style="133"/>
    <col min="1276" max="1276" width="8" style="133" customWidth="1"/>
    <col min="1277" max="1277" width="37.875" style="133" customWidth="1"/>
    <col min="1278" max="1278" width="12.25" style="133" customWidth="1"/>
    <col min="1279" max="1279" width="13.125" style="133" customWidth="1"/>
    <col min="1280" max="1280" width="10.125" style="133" customWidth="1"/>
    <col min="1281" max="1281" width="1.625" style="133" customWidth="1"/>
    <col min="1282" max="1283" width="13" style="133" customWidth="1"/>
    <col min="1284" max="1284" width="9.875" style="133" customWidth="1"/>
    <col min="1285" max="1531" width="9" style="133"/>
    <col min="1532" max="1532" width="8" style="133" customWidth="1"/>
    <col min="1533" max="1533" width="37.875" style="133" customWidth="1"/>
    <col min="1534" max="1534" width="12.25" style="133" customWidth="1"/>
    <col min="1535" max="1535" width="13.125" style="133" customWidth="1"/>
    <col min="1536" max="1536" width="10.125" style="133" customWidth="1"/>
    <col min="1537" max="1537" width="1.625" style="133" customWidth="1"/>
    <col min="1538" max="1539" width="13" style="133" customWidth="1"/>
    <col min="1540" max="1540" width="9.875" style="133" customWidth="1"/>
    <col min="1541" max="1787" width="9" style="133"/>
    <col min="1788" max="1788" width="8" style="133" customWidth="1"/>
    <col min="1789" max="1789" width="37.875" style="133" customWidth="1"/>
    <col min="1790" max="1790" width="12.25" style="133" customWidth="1"/>
    <col min="1791" max="1791" width="13.125" style="133" customWidth="1"/>
    <col min="1792" max="1792" width="10.125" style="133" customWidth="1"/>
    <col min="1793" max="1793" width="1.625" style="133" customWidth="1"/>
    <col min="1794" max="1795" width="13" style="133" customWidth="1"/>
    <col min="1796" max="1796" width="9.875" style="133" customWidth="1"/>
    <col min="1797" max="2043" width="9" style="133"/>
    <col min="2044" max="2044" width="8" style="133" customWidth="1"/>
    <col min="2045" max="2045" width="37.875" style="133" customWidth="1"/>
    <col min="2046" max="2046" width="12.25" style="133" customWidth="1"/>
    <col min="2047" max="2047" width="13.125" style="133" customWidth="1"/>
    <col min="2048" max="2048" width="10.125" style="133" customWidth="1"/>
    <col min="2049" max="2049" width="1.625" style="133" customWidth="1"/>
    <col min="2050" max="2051" width="13" style="133" customWidth="1"/>
    <col min="2052" max="2052" width="9.875" style="133" customWidth="1"/>
    <col min="2053" max="2299" width="9" style="133"/>
    <col min="2300" max="2300" width="8" style="133" customWidth="1"/>
    <col min="2301" max="2301" width="37.875" style="133" customWidth="1"/>
    <col min="2302" max="2302" width="12.25" style="133" customWidth="1"/>
    <col min="2303" max="2303" width="13.125" style="133" customWidth="1"/>
    <col min="2304" max="2304" width="10.125" style="133" customWidth="1"/>
    <col min="2305" max="2305" width="1.625" style="133" customWidth="1"/>
    <col min="2306" max="2307" width="13" style="133" customWidth="1"/>
    <col min="2308" max="2308" width="9.875" style="133" customWidth="1"/>
    <col min="2309" max="2555" width="9" style="133"/>
    <col min="2556" max="2556" width="8" style="133" customWidth="1"/>
    <col min="2557" max="2557" width="37.875" style="133" customWidth="1"/>
    <col min="2558" max="2558" width="12.25" style="133" customWidth="1"/>
    <col min="2559" max="2559" width="13.125" style="133" customWidth="1"/>
    <col min="2560" max="2560" width="10.125" style="133" customWidth="1"/>
    <col min="2561" max="2561" width="1.625" style="133" customWidth="1"/>
    <col min="2562" max="2563" width="13" style="133" customWidth="1"/>
    <col min="2564" max="2564" width="9.875" style="133" customWidth="1"/>
    <col min="2565" max="2811" width="9" style="133"/>
    <col min="2812" max="2812" width="8" style="133" customWidth="1"/>
    <col min="2813" max="2813" width="37.875" style="133" customWidth="1"/>
    <col min="2814" max="2814" width="12.25" style="133" customWidth="1"/>
    <col min="2815" max="2815" width="13.125" style="133" customWidth="1"/>
    <col min="2816" max="2816" width="10.125" style="133" customWidth="1"/>
    <col min="2817" max="2817" width="1.625" style="133" customWidth="1"/>
    <col min="2818" max="2819" width="13" style="133" customWidth="1"/>
    <col min="2820" max="2820" width="9.875" style="133" customWidth="1"/>
    <col min="2821" max="3067" width="9" style="133"/>
    <col min="3068" max="3068" width="8" style="133" customWidth="1"/>
    <col min="3069" max="3069" width="37.875" style="133" customWidth="1"/>
    <col min="3070" max="3070" width="12.25" style="133" customWidth="1"/>
    <col min="3071" max="3071" width="13.125" style="133" customWidth="1"/>
    <col min="3072" max="3072" width="10.125" style="133" customWidth="1"/>
    <col min="3073" max="3073" width="1.625" style="133" customWidth="1"/>
    <col min="3074" max="3075" width="13" style="133" customWidth="1"/>
    <col min="3076" max="3076" width="9.875" style="133" customWidth="1"/>
    <col min="3077" max="3323" width="9" style="133"/>
    <col min="3324" max="3324" width="8" style="133" customWidth="1"/>
    <col min="3325" max="3325" width="37.875" style="133" customWidth="1"/>
    <col min="3326" max="3326" width="12.25" style="133" customWidth="1"/>
    <col min="3327" max="3327" width="13.125" style="133" customWidth="1"/>
    <col min="3328" max="3328" width="10.125" style="133" customWidth="1"/>
    <col min="3329" max="3329" width="1.625" style="133" customWidth="1"/>
    <col min="3330" max="3331" width="13" style="133" customWidth="1"/>
    <col min="3332" max="3332" width="9.875" style="133" customWidth="1"/>
    <col min="3333" max="3579" width="9" style="133"/>
    <col min="3580" max="3580" width="8" style="133" customWidth="1"/>
    <col min="3581" max="3581" width="37.875" style="133" customWidth="1"/>
    <col min="3582" max="3582" width="12.25" style="133" customWidth="1"/>
    <col min="3583" max="3583" width="13.125" style="133" customWidth="1"/>
    <col min="3584" max="3584" width="10.125" style="133" customWidth="1"/>
    <col min="3585" max="3585" width="1.625" style="133" customWidth="1"/>
    <col min="3586" max="3587" width="13" style="133" customWidth="1"/>
    <col min="3588" max="3588" width="9.875" style="133" customWidth="1"/>
    <col min="3589" max="3835" width="9" style="133"/>
    <col min="3836" max="3836" width="8" style="133" customWidth="1"/>
    <col min="3837" max="3837" width="37.875" style="133" customWidth="1"/>
    <col min="3838" max="3838" width="12.25" style="133" customWidth="1"/>
    <col min="3839" max="3839" width="13.125" style="133" customWidth="1"/>
    <col min="3840" max="3840" width="10.125" style="133" customWidth="1"/>
    <col min="3841" max="3841" width="1.625" style="133" customWidth="1"/>
    <col min="3842" max="3843" width="13" style="133" customWidth="1"/>
    <col min="3844" max="3844" width="9.875" style="133" customWidth="1"/>
    <col min="3845" max="4091" width="9" style="133"/>
    <col min="4092" max="4092" width="8" style="133" customWidth="1"/>
    <col min="4093" max="4093" width="37.875" style="133" customWidth="1"/>
    <col min="4094" max="4094" width="12.25" style="133" customWidth="1"/>
    <col min="4095" max="4095" width="13.125" style="133" customWidth="1"/>
    <col min="4096" max="4096" width="10.125" style="133" customWidth="1"/>
    <col min="4097" max="4097" width="1.625" style="133" customWidth="1"/>
    <col min="4098" max="4099" width="13" style="133" customWidth="1"/>
    <col min="4100" max="4100" width="9.875" style="133" customWidth="1"/>
    <col min="4101" max="4347" width="9" style="133"/>
    <col min="4348" max="4348" width="8" style="133" customWidth="1"/>
    <col min="4349" max="4349" width="37.875" style="133" customWidth="1"/>
    <col min="4350" max="4350" width="12.25" style="133" customWidth="1"/>
    <col min="4351" max="4351" width="13.125" style="133" customWidth="1"/>
    <col min="4352" max="4352" width="10.125" style="133" customWidth="1"/>
    <col min="4353" max="4353" width="1.625" style="133" customWidth="1"/>
    <col min="4354" max="4355" width="13" style="133" customWidth="1"/>
    <col min="4356" max="4356" width="9.875" style="133" customWidth="1"/>
    <col min="4357" max="4603" width="9" style="133"/>
    <col min="4604" max="4604" width="8" style="133" customWidth="1"/>
    <col min="4605" max="4605" width="37.875" style="133" customWidth="1"/>
    <col min="4606" max="4606" width="12.25" style="133" customWidth="1"/>
    <col min="4607" max="4607" width="13.125" style="133" customWidth="1"/>
    <col min="4608" max="4608" width="10.125" style="133" customWidth="1"/>
    <col min="4609" max="4609" width="1.625" style="133" customWidth="1"/>
    <col min="4610" max="4611" width="13" style="133" customWidth="1"/>
    <col min="4612" max="4612" width="9.875" style="133" customWidth="1"/>
    <col min="4613" max="4859" width="9" style="133"/>
    <col min="4860" max="4860" width="8" style="133" customWidth="1"/>
    <col min="4861" max="4861" width="37.875" style="133" customWidth="1"/>
    <col min="4862" max="4862" width="12.25" style="133" customWidth="1"/>
    <col min="4863" max="4863" width="13.125" style="133" customWidth="1"/>
    <col min="4864" max="4864" width="10.125" style="133" customWidth="1"/>
    <col min="4865" max="4865" width="1.625" style="133" customWidth="1"/>
    <col min="4866" max="4867" width="13" style="133" customWidth="1"/>
    <col min="4868" max="4868" width="9.875" style="133" customWidth="1"/>
    <col min="4869" max="5115" width="9" style="133"/>
    <col min="5116" max="5116" width="8" style="133" customWidth="1"/>
    <col min="5117" max="5117" width="37.875" style="133" customWidth="1"/>
    <col min="5118" max="5118" width="12.25" style="133" customWidth="1"/>
    <col min="5119" max="5119" width="13.125" style="133" customWidth="1"/>
    <col min="5120" max="5120" width="10.125" style="133" customWidth="1"/>
    <col min="5121" max="5121" width="1.625" style="133" customWidth="1"/>
    <col min="5122" max="5123" width="13" style="133" customWidth="1"/>
    <col min="5124" max="5124" width="9.875" style="133" customWidth="1"/>
    <col min="5125" max="5371" width="9" style="133"/>
    <col min="5372" max="5372" width="8" style="133" customWidth="1"/>
    <col min="5373" max="5373" width="37.875" style="133" customWidth="1"/>
    <col min="5374" max="5374" width="12.25" style="133" customWidth="1"/>
    <col min="5375" max="5375" width="13.125" style="133" customWidth="1"/>
    <col min="5376" max="5376" width="10.125" style="133" customWidth="1"/>
    <col min="5377" max="5377" width="1.625" style="133" customWidth="1"/>
    <col min="5378" max="5379" width="13" style="133" customWidth="1"/>
    <col min="5380" max="5380" width="9.875" style="133" customWidth="1"/>
    <col min="5381" max="5627" width="9" style="133"/>
    <col min="5628" max="5628" width="8" style="133" customWidth="1"/>
    <col min="5629" max="5629" width="37.875" style="133" customWidth="1"/>
    <col min="5630" max="5630" width="12.25" style="133" customWidth="1"/>
    <col min="5631" max="5631" width="13.125" style="133" customWidth="1"/>
    <col min="5632" max="5632" width="10.125" style="133" customWidth="1"/>
    <col min="5633" max="5633" width="1.625" style="133" customWidth="1"/>
    <col min="5634" max="5635" width="13" style="133" customWidth="1"/>
    <col min="5636" max="5636" width="9.875" style="133" customWidth="1"/>
    <col min="5637" max="5883" width="9" style="133"/>
    <col min="5884" max="5884" width="8" style="133" customWidth="1"/>
    <col min="5885" max="5885" width="37.875" style="133" customWidth="1"/>
    <col min="5886" max="5886" width="12.25" style="133" customWidth="1"/>
    <col min="5887" max="5887" width="13.125" style="133" customWidth="1"/>
    <col min="5888" max="5888" width="10.125" style="133" customWidth="1"/>
    <col min="5889" max="5889" width="1.625" style="133" customWidth="1"/>
    <col min="5890" max="5891" width="13" style="133" customWidth="1"/>
    <col min="5892" max="5892" width="9.875" style="133" customWidth="1"/>
    <col min="5893" max="6139" width="9" style="133"/>
    <col min="6140" max="6140" width="8" style="133" customWidth="1"/>
    <col min="6141" max="6141" width="37.875" style="133" customWidth="1"/>
    <col min="6142" max="6142" width="12.25" style="133" customWidth="1"/>
    <col min="6143" max="6143" width="13.125" style="133" customWidth="1"/>
    <col min="6144" max="6144" width="10.125" style="133" customWidth="1"/>
    <col min="6145" max="6145" width="1.625" style="133" customWidth="1"/>
    <col min="6146" max="6147" width="13" style="133" customWidth="1"/>
    <col min="6148" max="6148" width="9.875" style="133" customWidth="1"/>
    <col min="6149" max="6395" width="9" style="133"/>
    <col min="6396" max="6396" width="8" style="133" customWidth="1"/>
    <col min="6397" max="6397" width="37.875" style="133" customWidth="1"/>
    <col min="6398" max="6398" width="12.25" style="133" customWidth="1"/>
    <col min="6399" max="6399" width="13.125" style="133" customWidth="1"/>
    <col min="6400" max="6400" width="10.125" style="133" customWidth="1"/>
    <col min="6401" max="6401" width="1.625" style="133" customWidth="1"/>
    <col min="6402" max="6403" width="13" style="133" customWidth="1"/>
    <col min="6404" max="6404" width="9.875" style="133" customWidth="1"/>
    <col min="6405" max="6651" width="9" style="133"/>
    <col min="6652" max="6652" width="8" style="133" customWidth="1"/>
    <col min="6653" max="6653" width="37.875" style="133" customWidth="1"/>
    <col min="6654" max="6654" width="12.25" style="133" customWidth="1"/>
    <col min="6655" max="6655" width="13.125" style="133" customWidth="1"/>
    <col min="6656" max="6656" width="10.125" style="133" customWidth="1"/>
    <col min="6657" max="6657" width="1.625" style="133" customWidth="1"/>
    <col min="6658" max="6659" width="13" style="133" customWidth="1"/>
    <col min="6660" max="6660" width="9.875" style="133" customWidth="1"/>
    <col min="6661" max="6907" width="9" style="133"/>
    <col min="6908" max="6908" width="8" style="133" customWidth="1"/>
    <col min="6909" max="6909" width="37.875" style="133" customWidth="1"/>
    <col min="6910" max="6910" width="12.25" style="133" customWidth="1"/>
    <col min="6911" max="6911" width="13.125" style="133" customWidth="1"/>
    <col min="6912" max="6912" width="10.125" style="133" customWidth="1"/>
    <col min="6913" max="6913" width="1.625" style="133" customWidth="1"/>
    <col min="6914" max="6915" width="13" style="133" customWidth="1"/>
    <col min="6916" max="6916" width="9.875" style="133" customWidth="1"/>
    <col min="6917" max="7163" width="9" style="133"/>
    <col min="7164" max="7164" width="8" style="133" customWidth="1"/>
    <col min="7165" max="7165" width="37.875" style="133" customWidth="1"/>
    <col min="7166" max="7166" width="12.25" style="133" customWidth="1"/>
    <col min="7167" max="7167" width="13.125" style="133" customWidth="1"/>
    <col min="7168" max="7168" width="10.125" style="133" customWidth="1"/>
    <col min="7169" max="7169" width="1.625" style="133" customWidth="1"/>
    <col min="7170" max="7171" width="13" style="133" customWidth="1"/>
    <col min="7172" max="7172" width="9.875" style="133" customWidth="1"/>
    <col min="7173" max="7419" width="9" style="133"/>
    <col min="7420" max="7420" width="8" style="133" customWidth="1"/>
    <col min="7421" max="7421" width="37.875" style="133" customWidth="1"/>
    <col min="7422" max="7422" width="12.25" style="133" customWidth="1"/>
    <col min="7423" max="7423" width="13.125" style="133" customWidth="1"/>
    <col min="7424" max="7424" width="10.125" style="133" customWidth="1"/>
    <col min="7425" max="7425" width="1.625" style="133" customWidth="1"/>
    <col min="7426" max="7427" width="13" style="133" customWidth="1"/>
    <col min="7428" max="7428" width="9.875" style="133" customWidth="1"/>
    <col min="7429" max="7675" width="9" style="133"/>
    <col min="7676" max="7676" width="8" style="133" customWidth="1"/>
    <col min="7677" max="7677" width="37.875" style="133" customWidth="1"/>
    <col min="7678" max="7678" width="12.25" style="133" customWidth="1"/>
    <col min="7679" max="7679" width="13.125" style="133" customWidth="1"/>
    <col min="7680" max="7680" width="10.125" style="133" customWidth="1"/>
    <col min="7681" max="7681" width="1.625" style="133" customWidth="1"/>
    <col min="7682" max="7683" width="13" style="133" customWidth="1"/>
    <col min="7684" max="7684" width="9.875" style="133" customWidth="1"/>
    <col min="7685" max="7931" width="9" style="133"/>
    <col min="7932" max="7932" width="8" style="133" customWidth="1"/>
    <col min="7933" max="7933" width="37.875" style="133" customWidth="1"/>
    <col min="7934" max="7934" width="12.25" style="133" customWidth="1"/>
    <col min="7935" max="7935" width="13.125" style="133" customWidth="1"/>
    <col min="7936" max="7936" width="10.125" style="133" customWidth="1"/>
    <col min="7937" max="7937" width="1.625" style="133" customWidth="1"/>
    <col min="7938" max="7939" width="13" style="133" customWidth="1"/>
    <col min="7940" max="7940" width="9.875" style="133" customWidth="1"/>
    <col min="7941" max="8187" width="9" style="133"/>
    <col min="8188" max="8188" width="8" style="133" customWidth="1"/>
    <col min="8189" max="8189" width="37.875" style="133" customWidth="1"/>
    <col min="8190" max="8190" width="12.25" style="133" customWidth="1"/>
    <col min="8191" max="8191" width="13.125" style="133" customWidth="1"/>
    <col min="8192" max="8192" width="10.125" style="133" customWidth="1"/>
    <col min="8193" max="8193" width="1.625" style="133" customWidth="1"/>
    <col min="8194" max="8195" width="13" style="133" customWidth="1"/>
    <col min="8196" max="8196" width="9.875" style="133" customWidth="1"/>
    <col min="8197" max="8443" width="9" style="133"/>
    <col min="8444" max="8444" width="8" style="133" customWidth="1"/>
    <col min="8445" max="8445" width="37.875" style="133" customWidth="1"/>
    <col min="8446" max="8446" width="12.25" style="133" customWidth="1"/>
    <col min="8447" max="8447" width="13.125" style="133" customWidth="1"/>
    <col min="8448" max="8448" width="10.125" style="133" customWidth="1"/>
    <col min="8449" max="8449" width="1.625" style="133" customWidth="1"/>
    <col min="8450" max="8451" width="13" style="133" customWidth="1"/>
    <col min="8452" max="8452" width="9.875" style="133" customWidth="1"/>
    <col min="8453" max="8699" width="9" style="133"/>
    <col min="8700" max="8700" width="8" style="133" customWidth="1"/>
    <col min="8701" max="8701" width="37.875" style="133" customWidth="1"/>
    <col min="8702" max="8702" width="12.25" style="133" customWidth="1"/>
    <col min="8703" max="8703" width="13.125" style="133" customWidth="1"/>
    <col min="8704" max="8704" width="10.125" style="133" customWidth="1"/>
    <col min="8705" max="8705" width="1.625" style="133" customWidth="1"/>
    <col min="8706" max="8707" width="13" style="133" customWidth="1"/>
    <col min="8708" max="8708" width="9.875" style="133" customWidth="1"/>
    <col min="8709" max="8955" width="9" style="133"/>
    <col min="8956" max="8956" width="8" style="133" customWidth="1"/>
    <col min="8957" max="8957" width="37.875" style="133" customWidth="1"/>
    <col min="8958" max="8958" width="12.25" style="133" customWidth="1"/>
    <col min="8959" max="8959" width="13.125" style="133" customWidth="1"/>
    <col min="8960" max="8960" width="10.125" style="133" customWidth="1"/>
    <col min="8961" max="8961" width="1.625" style="133" customWidth="1"/>
    <col min="8962" max="8963" width="13" style="133" customWidth="1"/>
    <col min="8964" max="8964" width="9.875" style="133" customWidth="1"/>
    <col min="8965" max="9211" width="9" style="133"/>
    <col min="9212" max="9212" width="8" style="133" customWidth="1"/>
    <col min="9213" max="9213" width="37.875" style="133" customWidth="1"/>
    <col min="9214" max="9214" width="12.25" style="133" customWidth="1"/>
    <col min="9215" max="9215" width="13.125" style="133" customWidth="1"/>
    <col min="9216" max="9216" width="10.125" style="133" customWidth="1"/>
    <col min="9217" max="9217" width="1.625" style="133" customWidth="1"/>
    <col min="9218" max="9219" width="13" style="133" customWidth="1"/>
    <col min="9220" max="9220" width="9.875" style="133" customWidth="1"/>
    <col min="9221" max="9467" width="9" style="133"/>
    <col min="9468" max="9468" width="8" style="133" customWidth="1"/>
    <col min="9469" max="9469" width="37.875" style="133" customWidth="1"/>
    <col min="9470" max="9470" width="12.25" style="133" customWidth="1"/>
    <col min="9471" max="9471" width="13.125" style="133" customWidth="1"/>
    <col min="9472" max="9472" width="10.125" style="133" customWidth="1"/>
    <col min="9473" max="9473" width="1.625" style="133" customWidth="1"/>
    <col min="9474" max="9475" width="13" style="133" customWidth="1"/>
    <col min="9476" max="9476" width="9.875" style="133" customWidth="1"/>
    <col min="9477" max="9723" width="9" style="133"/>
    <col min="9724" max="9724" width="8" style="133" customWidth="1"/>
    <col min="9725" max="9725" width="37.875" style="133" customWidth="1"/>
    <col min="9726" max="9726" width="12.25" style="133" customWidth="1"/>
    <col min="9727" max="9727" width="13.125" style="133" customWidth="1"/>
    <col min="9728" max="9728" width="10.125" style="133" customWidth="1"/>
    <col min="9729" max="9729" width="1.625" style="133" customWidth="1"/>
    <col min="9730" max="9731" width="13" style="133" customWidth="1"/>
    <col min="9732" max="9732" width="9.875" style="133" customWidth="1"/>
    <col min="9733" max="9979" width="9" style="133"/>
    <col min="9980" max="9980" width="8" style="133" customWidth="1"/>
    <col min="9981" max="9981" width="37.875" style="133" customWidth="1"/>
    <col min="9982" max="9982" width="12.25" style="133" customWidth="1"/>
    <col min="9983" max="9983" width="13.125" style="133" customWidth="1"/>
    <col min="9984" max="9984" width="10.125" style="133" customWidth="1"/>
    <col min="9985" max="9985" width="1.625" style="133" customWidth="1"/>
    <col min="9986" max="9987" width="13" style="133" customWidth="1"/>
    <col min="9988" max="9988" width="9.875" style="133" customWidth="1"/>
    <col min="9989" max="10235" width="9" style="133"/>
    <col min="10236" max="10236" width="8" style="133" customWidth="1"/>
    <col min="10237" max="10237" width="37.875" style="133" customWidth="1"/>
    <col min="10238" max="10238" width="12.25" style="133" customWidth="1"/>
    <col min="10239" max="10239" width="13.125" style="133" customWidth="1"/>
    <col min="10240" max="10240" width="10.125" style="133" customWidth="1"/>
    <col min="10241" max="10241" width="1.625" style="133" customWidth="1"/>
    <col min="10242" max="10243" width="13" style="133" customWidth="1"/>
    <col min="10244" max="10244" width="9.875" style="133" customWidth="1"/>
    <col min="10245" max="10491" width="9" style="133"/>
    <col min="10492" max="10492" width="8" style="133" customWidth="1"/>
    <col min="10493" max="10493" width="37.875" style="133" customWidth="1"/>
    <col min="10494" max="10494" width="12.25" style="133" customWidth="1"/>
    <col min="10495" max="10495" width="13.125" style="133" customWidth="1"/>
    <col min="10496" max="10496" width="10.125" style="133" customWidth="1"/>
    <col min="10497" max="10497" width="1.625" style="133" customWidth="1"/>
    <col min="10498" max="10499" width="13" style="133" customWidth="1"/>
    <col min="10500" max="10500" width="9.875" style="133" customWidth="1"/>
    <col min="10501" max="10747" width="9" style="133"/>
    <col min="10748" max="10748" width="8" style="133" customWidth="1"/>
    <col min="10749" max="10749" width="37.875" style="133" customWidth="1"/>
    <col min="10750" max="10750" width="12.25" style="133" customWidth="1"/>
    <col min="10751" max="10751" width="13.125" style="133" customWidth="1"/>
    <col min="10752" max="10752" width="10.125" style="133" customWidth="1"/>
    <col min="10753" max="10753" width="1.625" style="133" customWidth="1"/>
    <col min="10754" max="10755" width="13" style="133" customWidth="1"/>
    <col min="10756" max="10756" width="9.875" style="133" customWidth="1"/>
    <col min="10757" max="11003" width="9" style="133"/>
    <col min="11004" max="11004" width="8" style="133" customWidth="1"/>
    <col min="11005" max="11005" width="37.875" style="133" customWidth="1"/>
    <col min="11006" max="11006" width="12.25" style="133" customWidth="1"/>
    <col min="11007" max="11007" width="13.125" style="133" customWidth="1"/>
    <col min="11008" max="11008" width="10.125" style="133" customWidth="1"/>
    <col min="11009" max="11009" width="1.625" style="133" customWidth="1"/>
    <col min="11010" max="11011" width="13" style="133" customWidth="1"/>
    <col min="11012" max="11012" width="9.875" style="133" customWidth="1"/>
    <col min="11013" max="11259" width="9" style="133"/>
    <col min="11260" max="11260" width="8" style="133" customWidth="1"/>
    <col min="11261" max="11261" width="37.875" style="133" customWidth="1"/>
    <col min="11262" max="11262" width="12.25" style="133" customWidth="1"/>
    <col min="11263" max="11263" width="13.125" style="133" customWidth="1"/>
    <col min="11264" max="11264" width="10.125" style="133" customWidth="1"/>
    <col min="11265" max="11265" width="1.625" style="133" customWidth="1"/>
    <col min="11266" max="11267" width="13" style="133" customWidth="1"/>
    <col min="11268" max="11268" width="9.875" style="133" customWidth="1"/>
    <col min="11269" max="11515" width="9" style="133"/>
    <col min="11516" max="11516" width="8" style="133" customWidth="1"/>
    <col min="11517" max="11517" width="37.875" style="133" customWidth="1"/>
    <col min="11518" max="11518" width="12.25" style="133" customWidth="1"/>
    <col min="11519" max="11519" width="13.125" style="133" customWidth="1"/>
    <col min="11520" max="11520" width="10.125" style="133" customWidth="1"/>
    <col min="11521" max="11521" width="1.625" style="133" customWidth="1"/>
    <col min="11522" max="11523" width="13" style="133" customWidth="1"/>
    <col min="11524" max="11524" width="9.875" style="133" customWidth="1"/>
    <col min="11525" max="11771" width="9" style="133"/>
    <col min="11772" max="11772" width="8" style="133" customWidth="1"/>
    <col min="11773" max="11773" width="37.875" style="133" customWidth="1"/>
    <col min="11774" max="11774" width="12.25" style="133" customWidth="1"/>
    <col min="11775" max="11775" width="13.125" style="133" customWidth="1"/>
    <col min="11776" max="11776" width="10.125" style="133" customWidth="1"/>
    <col min="11777" max="11777" width="1.625" style="133" customWidth="1"/>
    <col min="11778" max="11779" width="13" style="133" customWidth="1"/>
    <col min="11780" max="11780" width="9.875" style="133" customWidth="1"/>
    <col min="11781" max="12027" width="9" style="133"/>
    <col min="12028" max="12028" width="8" style="133" customWidth="1"/>
    <col min="12029" max="12029" width="37.875" style="133" customWidth="1"/>
    <col min="12030" max="12030" width="12.25" style="133" customWidth="1"/>
    <col min="12031" max="12031" width="13.125" style="133" customWidth="1"/>
    <col min="12032" max="12032" width="10.125" style="133" customWidth="1"/>
    <col min="12033" max="12033" width="1.625" style="133" customWidth="1"/>
    <col min="12034" max="12035" width="13" style="133" customWidth="1"/>
    <col min="12036" max="12036" width="9.875" style="133" customWidth="1"/>
    <col min="12037" max="12283" width="9" style="133"/>
    <col min="12284" max="12284" width="8" style="133" customWidth="1"/>
    <col min="12285" max="12285" width="37.875" style="133" customWidth="1"/>
    <col min="12286" max="12286" width="12.25" style="133" customWidth="1"/>
    <col min="12287" max="12287" width="13.125" style="133" customWidth="1"/>
    <col min="12288" max="12288" width="10.125" style="133" customWidth="1"/>
    <col min="12289" max="12289" width="1.625" style="133" customWidth="1"/>
    <col min="12290" max="12291" width="13" style="133" customWidth="1"/>
    <col min="12292" max="12292" width="9.875" style="133" customWidth="1"/>
    <col min="12293" max="12539" width="9" style="133"/>
    <col min="12540" max="12540" width="8" style="133" customWidth="1"/>
    <col min="12541" max="12541" width="37.875" style="133" customWidth="1"/>
    <col min="12542" max="12542" width="12.25" style="133" customWidth="1"/>
    <col min="12543" max="12543" width="13.125" style="133" customWidth="1"/>
    <col min="12544" max="12544" width="10.125" style="133" customWidth="1"/>
    <col min="12545" max="12545" width="1.625" style="133" customWidth="1"/>
    <col min="12546" max="12547" width="13" style="133" customWidth="1"/>
    <col min="12548" max="12548" width="9.875" style="133" customWidth="1"/>
    <col min="12549" max="12795" width="9" style="133"/>
    <col min="12796" max="12796" width="8" style="133" customWidth="1"/>
    <col min="12797" max="12797" width="37.875" style="133" customWidth="1"/>
    <col min="12798" max="12798" width="12.25" style="133" customWidth="1"/>
    <col min="12799" max="12799" width="13.125" style="133" customWidth="1"/>
    <col min="12800" max="12800" width="10.125" style="133" customWidth="1"/>
    <col min="12801" max="12801" width="1.625" style="133" customWidth="1"/>
    <col min="12802" max="12803" width="13" style="133" customWidth="1"/>
    <col min="12804" max="12804" width="9.875" style="133" customWidth="1"/>
    <col min="12805" max="13051" width="9" style="133"/>
    <col min="13052" max="13052" width="8" style="133" customWidth="1"/>
    <col min="13053" max="13053" width="37.875" style="133" customWidth="1"/>
    <col min="13054" max="13054" width="12.25" style="133" customWidth="1"/>
    <col min="13055" max="13055" width="13.125" style="133" customWidth="1"/>
    <col min="13056" max="13056" width="10.125" style="133" customWidth="1"/>
    <col min="13057" max="13057" width="1.625" style="133" customWidth="1"/>
    <col min="13058" max="13059" width="13" style="133" customWidth="1"/>
    <col min="13060" max="13060" width="9.875" style="133" customWidth="1"/>
    <col min="13061" max="13307" width="9" style="133"/>
    <col min="13308" max="13308" width="8" style="133" customWidth="1"/>
    <col min="13309" max="13309" width="37.875" style="133" customWidth="1"/>
    <col min="13310" max="13310" width="12.25" style="133" customWidth="1"/>
    <col min="13311" max="13311" width="13.125" style="133" customWidth="1"/>
    <col min="13312" max="13312" width="10.125" style="133" customWidth="1"/>
    <col min="13313" max="13313" width="1.625" style="133" customWidth="1"/>
    <col min="13314" max="13315" width="13" style="133" customWidth="1"/>
    <col min="13316" max="13316" width="9.875" style="133" customWidth="1"/>
    <col min="13317" max="13563" width="9" style="133"/>
    <col min="13564" max="13564" width="8" style="133" customWidth="1"/>
    <col min="13565" max="13565" width="37.875" style="133" customWidth="1"/>
    <col min="13566" max="13566" width="12.25" style="133" customWidth="1"/>
    <col min="13567" max="13567" width="13.125" style="133" customWidth="1"/>
    <col min="13568" max="13568" width="10.125" style="133" customWidth="1"/>
    <col min="13569" max="13569" width="1.625" style="133" customWidth="1"/>
    <col min="13570" max="13571" width="13" style="133" customWidth="1"/>
    <col min="13572" max="13572" width="9.875" style="133" customWidth="1"/>
    <col min="13573" max="13819" width="9" style="133"/>
    <col min="13820" max="13820" width="8" style="133" customWidth="1"/>
    <col min="13821" max="13821" width="37.875" style="133" customWidth="1"/>
    <col min="13822" max="13822" width="12.25" style="133" customWidth="1"/>
    <col min="13823" max="13823" width="13.125" style="133" customWidth="1"/>
    <col min="13824" max="13824" width="10.125" style="133" customWidth="1"/>
    <col min="13825" max="13825" width="1.625" style="133" customWidth="1"/>
    <col min="13826" max="13827" width="13" style="133" customWidth="1"/>
    <col min="13828" max="13828" width="9.875" style="133" customWidth="1"/>
    <col min="13829" max="14075" width="9" style="133"/>
    <col min="14076" max="14076" width="8" style="133" customWidth="1"/>
    <col min="14077" max="14077" width="37.875" style="133" customWidth="1"/>
    <col min="14078" max="14078" width="12.25" style="133" customWidth="1"/>
    <col min="14079" max="14079" width="13.125" style="133" customWidth="1"/>
    <col min="14080" max="14080" width="10.125" style="133" customWidth="1"/>
    <col min="14081" max="14081" width="1.625" style="133" customWidth="1"/>
    <col min="14082" max="14083" width="13" style="133" customWidth="1"/>
    <col min="14084" max="14084" width="9.875" style="133" customWidth="1"/>
    <col min="14085" max="14331" width="9" style="133"/>
    <col min="14332" max="14332" width="8" style="133" customWidth="1"/>
    <col min="14333" max="14333" width="37.875" style="133" customWidth="1"/>
    <col min="14334" max="14334" width="12.25" style="133" customWidth="1"/>
    <col min="14335" max="14335" width="13.125" style="133" customWidth="1"/>
    <col min="14336" max="14336" width="10.125" style="133" customWidth="1"/>
    <col min="14337" max="14337" width="1.625" style="133" customWidth="1"/>
    <col min="14338" max="14339" width="13" style="133" customWidth="1"/>
    <col min="14340" max="14340" width="9.875" style="133" customWidth="1"/>
    <col min="14341" max="14587" width="9" style="133"/>
    <col min="14588" max="14588" width="8" style="133" customWidth="1"/>
    <col min="14589" max="14589" width="37.875" style="133" customWidth="1"/>
    <col min="14590" max="14590" width="12.25" style="133" customWidth="1"/>
    <col min="14591" max="14591" width="13.125" style="133" customWidth="1"/>
    <col min="14592" max="14592" width="10.125" style="133" customWidth="1"/>
    <col min="14593" max="14593" width="1.625" style="133" customWidth="1"/>
    <col min="14594" max="14595" width="13" style="133" customWidth="1"/>
    <col min="14596" max="14596" width="9.875" style="133" customWidth="1"/>
    <col min="14597" max="14843" width="9" style="133"/>
    <col min="14844" max="14844" width="8" style="133" customWidth="1"/>
    <col min="14845" max="14845" width="37.875" style="133" customWidth="1"/>
    <col min="14846" max="14846" width="12.25" style="133" customWidth="1"/>
    <col min="14847" max="14847" width="13.125" style="133" customWidth="1"/>
    <col min="14848" max="14848" width="10.125" style="133" customWidth="1"/>
    <col min="14849" max="14849" width="1.625" style="133" customWidth="1"/>
    <col min="14850" max="14851" width="13" style="133" customWidth="1"/>
    <col min="14852" max="14852" width="9.875" style="133" customWidth="1"/>
    <col min="14853" max="15099" width="9" style="133"/>
    <col min="15100" max="15100" width="8" style="133" customWidth="1"/>
    <col min="15101" max="15101" width="37.875" style="133" customWidth="1"/>
    <col min="15102" max="15102" width="12.25" style="133" customWidth="1"/>
    <col min="15103" max="15103" width="13.125" style="133" customWidth="1"/>
    <col min="15104" max="15104" width="10.125" style="133" customWidth="1"/>
    <col min="15105" max="15105" width="1.625" style="133" customWidth="1"/>
    <col min="15106" max="15107" width="13" style="133" customWidth="1"/>
    <col min="15108" max="15108" width="9.875" style="133" customWidth="1"/>
    <col min="15109" max="15355" width="9" style="133"/>
    <col min="15356" max="15356" width="8" style="133" customWidth="1"/>
    <col min="15357" max="15357" width="37.875" style="133" customWidth="1"/>
    <col min="15358" max="15358" width="12.25" style="133" customWidth="1"/>
    <col min="15359" max="15359" width="13.125" style="133" customWidth="1"/>
    <col min="15360" max="15360" width="10.125" style="133" customWidth="1"/>
    <col min="15361" max="15361" width="1.625" style="133" customWidth="1"/>
    <col min="15362" max="15363" width="13" style="133" customWidth="1"/>
    <col min="15364" max="15364" width="9.875" style="133" customWidth="1"/>
    <col min="15365" max="15611" width="9" style="133"/>
    <col min="15612" max="15612" width="8" style="133" customWidth="1"/>
    <col min="15613" max="15613" width="37.875" style="133" customWidth="1"/>
    <col min="15614" max="15614" width="12.25" style="133" customWidth="1"/>
    <col min="15615" max="15615" width="13.125" style="133" customWidth="1"/>
    <col min="15616" max="15616" width="10.125" style="133" customWidth="1"/>
    <col min="15617" max="15617" width="1.625" style="133" customWidth="1"/>
    <col min="15618" max="15619" width="13" style="133" customWidth="1"/>
    <col min="15620" max="15620" width="9.875" style="133" customWidth="1"/>
    <col min="15621" max="15867" width="9" style="133"/>
    <col min="15868" max="15868" width="8" style="133" customWidth="1"/>
    <col min="15869" max="15869" width="37.875" style="133" customWidth="1"/>
    <col min="15870" max="15870" width="12.25" style="133" customWidth="1"/>
    <col min="15871" max="15871" width="13.125" style="133" customWidth="1"/>
    <col min="15872" max="15872" width="10.125" style="133" customWidth="1"/>
    <col min="15873" max="15873" width="1.625" style="133" customWidth="1"/>
    <col min="15874" max="15875" width="13" style="133" customWidth="1"/>
    <col min="15876" max="15876" width="9.875" style="133" customWidth="1"/>
    <col min="15877" max="16123" width="9" style="133"/>
    <col min="16124" max="16124" width="8" style="133" customWidth="1"/>
    <col min="16125" max="16125" width="37.875" style="133" customWidth="1"/>
    <col min="16126" max="16126" width="12.25" style="133" customWidth="1"/>
    <col min="16127" max="16127" width="13.125" style="133" customWidth="1"/>
    <col min="16128" max="16128" width="10.125" style="133" customWidth="1"/>
    <col min="16129" max="16129" width="1.625" style="133" customWidth="1"/>
    <col min="16130" max="16131" width="13" style="133" customWidth="1"/>
    <col min="16132" max="16132" width="9.875" style="133" customWidth="1"/>
    <col min="16133" max="16384" width="9" style="133"/>
  </cols>
  <sheetData>
    <row r="1" spans="1:254" s="128" customFormat="1" ht="15" customHeight="1">
      <c r="A1" s="559"/>
      <c r="B1" s="217"/>
      <c r="C1" s="8" t="s">
        <v>1223</v>
      </c>
      <c r="D1" s="560"/>
      <c r="E1" s="217"/>
      <c r="F1" s="217"/>
      <c r="G1" s="217"/>
      <c r="H1" s="217"/>
      <c r="I1" s="217"/>
      <c r="J1" s="217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120"/>
      <c r="FL1" s="120"/>
      <c r="FM1" s="120"/>
      <c r="FN1" s="120"/>
      <c r="FO1" s="120"/>
      <c r="FP1" s="120"/>
      <c r="FQ1" s="120"/>
      <c r="FR1" s="120"/>
      <c r="FS1" s="120"/>
      <c r="FT1" s="120"/>
      <c r="FU1" s="120"/>
      <c r="FV1" s="120"/>
      <c r="FW1" s="120"/>
      <c r="FX1" s="120"/>
      <c r="FY1" s="120"/>
      <c r="FZ1" s="120"/>
      <c r="GA1" s="120"/>
      <c r="GB1" s="120"/>
      <c r="GC1" s="120"/>
      <c r="GD1" s="120"/>
      <c r="GE1" s="120"/>
      <c r="GF1" s="120"/>
      <c r="GG1" s="120"/>
      <c r="GH1" s="120"/>
      <c r="GI1" s="120"/>
      <c r="GJ1" s="120"/>
      <c r="GK1" s="120"/>
      <c r="GL1" s="120"/>
      <c r="GM1" s="120"/>
      <c r="GN1" s="120"/>
      <c r="GO1" s="120"/>
      <c r="GP1" s="120"/>
      <c r="GQ1" s="120"/>
      <c r="GR1" s="120"/>
      <c r="GS1" s="120"/>
      <c r="GT1" s="120"/>
      <c r="GU1" s="120"/>
      <c r="GV1" s="120"/>
      <c r="GW1" s="120"/>
      <c r="GX1" s="120"/>
      <c r="GY1" s="120"/>
      <c r="GZ1" s="120"/>
      <c r="HA1" s="120"/>
      <c r="HB1" s="120"/>
      <c r="HC1" s="120"/>
      <c r="HD1" s="120"/>
      <c r="HE1" s="120"/>
      <c r="HF1" s="120"/>
      <c r="HG1" s="120"/>
      <c r="HH1" s="120"/>
      <c r="HI1" s="120"/>
      <c r="HJ1" s="120"/>
      <c r="HK1" s="120"/>
      <c r="HL1" s="120"/>
      <c r="HM1" s="120"/>
      <c r="HN1" s="120"/>
      <c r="HO1" s="120"/>
      <c r="HP1" s="120"/>
      <c r="HQ1" s="120"/>
      <c r="HR1" s="120"/>
      <c r="HS1" s="120"/>
      <c r="HT1" s="120"/>
      <c r="HU1" s="120"/>
      <c r="HV1" s="120"/>
      <c r="HW1" s="120"/>
      <c r="HX1" s="120"/>
      <c r="HY1" s="120"/>
      <c r="HZ1" s="120"/>
      <c r="IA1" s="120"/>
      <c r="IB1" s="120"/>
      <c r="IC1" s="120"/>
      <c r="ID1" s="120"/>
      <c r="IE1" s="120"/>
      <c r="IF1" s="120"/>
      <c r="IG1" s="120"/>
      <c r="IH1" s="120"/>
      <c r="II1" s="120"/>
      <c r="IJ1" s="120"/>
      <c r="IK1" s="120"/>
      <c r="IL1" s="120"/>
      <c r="IM1" s="120"/>
      <c r="IN1" s="120"/>
      <c r="IO1" s="120"/>
      <c r="IP1" s="120"/>
      <c r="IQ1" s="120"/>
      <c r="IR1" s="120"/>
      <c r="IS1" s="120"/>
      <c r="IT1" s="120"/>
    </row>
    <row r="2" spans="1:254" s="128" customFormat="1" ht="15" customHeight="1">
      <c r="A2" s="559"/>
      <c r="B2" s="217"/>
      <c r="C2" s="8" t="s">
        <v>1224</v>
      </c>
      <c r="D2" s="560"/>
      <c r="E2" s="217"/>
      <c r="F2" s="217"/>
      <c r="G2" s="217"/>
      <c r="H2" s="217"/>
      <c r="I2" s="217"/>
      <c r="J2" s="217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AX2" s="120"/>
      <c r="AY2" s="120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20"/>
      <c r="CN2" s="120"/>
      <c r="CO2" s="120"/>
      <c r="CP2" s="120"/>
      <c r="CQ2" s="120"/>
      <c r="CR2" s="120"/>
      <c r="CS2" s="120"/>
      <c r="CT2" s="120"/>
      <c r="CU2" s="120"/>
      <c r="CV2" s="120"/>
      <c r="CW2" s="120"/>
      <c r="CX2" s="120"/>
      <c r="CY2" s="120"/>
      <c r="CZ2" s="120"/>
      <c r="DA2" s="120"/>
      <c r="DB2" s="120"/>
      <c r="DC2" s="120"/>
      <c r="DD2" s="120"/>
      <c r="DE2" s="120"/>
      <c r="DF2" s="120"/>
      <c r="DG2" s="120"/>
      <c r="DH2" s="120"/>
      <c r="DI2" s="120"/>
      <c r="DJ2" s="120"/>
      <c r="DK2" s="120"/>
      <c r="DL2" s="120"/>
      <c r="DM2" s="120"/>
      <c r="DN2" s="120"/>
      <c r="DO2" s="120"/>
      <c r="DP2" s="120"/>
      <c r="DQ2" s="120"/>
      <c r="DR2" s="120"/>
      <c r="DS2" s="120"/>
      <c r="DT2" s="120"/>
      <c r="DU2" s="120"/>
      <c r="DV2" s="120"/>
      <c r="DW2" s="120"/>
      <c r="DX2" s="120"/>
      <c r="DY2" s="120"/>
      <c r="DZ2" s="120"/>
      <c r="EA2" s="120"/>
      <c r="EB2" s="120"/>
      <c r="EC2" s="120"/>
      <c r="ED2" s="120"/>
      <c r="EE2" s="120"/>
      <c r="EF2" s="120"/>
      <c r="EG2" s="120"/>
      <c r="EH2" s="120"/>
      <c r="EI2" s="120"/>
      <c r="EJ2" s="120"/>
      <c r="EK2" s="120"/>
      <c r="EL2" s="120"/>
      <c r="EM2" s="120"/>
      <c r="EN2" s="120"/>
      <c r="EO2" s="120"/>
      <c r="EP2" s="120"/>
      <c r="EQ2" s="120"/>
      <c r="ER2" s="120"/>
      <c r="ES2" s="120"/>
      <c r="ET2" s="120"/>
      <c r="EU2" s="120"/>
      <c r="EV2" s="120"/>
      <c r="EW2" s="120"/>
      <c r="EX2" s="120"/>
      <c r="EY2" s="120"/>
      <c r="EZ2" s="120"/>
      <c r="FA2" s="120"/>
      <c r="FB2" s="120"/>
      <c r="FC2" s="120"/>
      <c r="FD2" s="120"/>
      <c r="FE2" s="120"/>
      <c r="FF2" s="120"/>
      <c r="FG2" s="120"/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  <c r="GQ2" s="120"/>
      <c r="GR2" s="120"/>
      <c r="GS2" s="120"/>
      <c r="GT2" s="120"/>
      <c r="GU2" s="120"/>
      <c r="GV2" s="120"/>
      <c r="GW2" s="120"/>
      <c r="GX2" s="120"/>
      <c r="GY2" s="120"/>
      <c r="GZ2" s="120"/>
      <c r="HA2" s="120"/>
      <c r="HB2" s="120"/>
      <c r="HC2" s="120"/>
      <c r="HD2" s="120"/>
      <c r="HE2" s="120"/>
      <c r="HF2" s="120"/>
      <c r="HG2" s="120"/>
      <c r="HH2" s="120"/>
      <c r="HI2" s="120"/>
      <c r="HJ2" s="120"/>
      <c r="HK2" s="120"/>
      <c r="HL2" s="120"/>
      <c r="HM2" s="120"/>
      <c r="HN2" s="120"/>
      <c r="HO2" s="120"/>
      <c r="HP2" s="120"/>
      <c r="HQ2" s="120"/>
      <c r="HR2" s="120"/>
      <c r="HS2" s="120"/>
      <c r="HT2" s="120"/>
      <c r="HU2" s="120"/>
      <c r="HV2" s="120"/>
      <c r="HW2" s="120"/>
      <c r="HX2" s="120"/>
      <c r="HY2" s="120"/>
      <c r="HZ2" s="120"/>
      <c r="IA2" s="120"/>
      <c r="IB2" s="120"/>
      <c r="IC2" s="120"/>
      <c r="ID2" s="120"/>
      <c r="IE2" s="120"/>
      <c r="IF2" s="120"/>
      <c r="IG2" s="120"/>
      <c r="IH2" s="120"/>
      <c r="II2" s="120"/>
      <c r="IJ2" s="120"/>
      <c r="IK2" s="120"/>
      <c r="IL2" s="120"/>
      <c r="IM2" s="120"/>
      <c r="IN2" s="120"/>
      <c r="IO2" s="120"/>
      <c r="IP2" s="120"/>
      <c r="IQ2" s="120"/>
      <c r="IR2" s="120"/>
      <c r="IS2" s="120"/>
      <c r="IT2" s="120"/>
    </row>
    <row r="3" spans="1:254" s="128" customFormat="1" ht="15" customHeight="1">
      <c r="A3" s="559"/>
      <c r="B3" s="217"/>
      <c r="C3" s="8" t="s">
        <v>1225</v>
      </c>
      <c r="D3" s="560"/>
      <c r="E3" s="217"/>
      <c r="F3" s="217"/>
      <c r="G3" s="217"/>
      <c r="H3" s="217"/>
      <c r="I3" s="217"/>
      <c r="J3" s="217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120"/>
      <c r="BU3" s="120"/>
      <c r="BV3" s="120"/>
      <c r="BW3" s="120"/>
      <c r="BX3" s="120"/>
      <c r="BY3" s="120"/>
      <c r="BZ3" s="120"/>
      <c r="CA3" s="120"/>
      <c r="CB3" s="120"/>
      <c r="CC3" s="120"/>
      <c r="CD3" s="120"/>
      <c r="CE3" s="120"/>
      <c r="CF3" s="120"/>
      <c r="CG3" s="120"/>
      <c r="CH3" s="120"/>
      <c r="CI3" s="120"/>
      <c r="CJ3" s="120"/>
      <c r="CK3" s="120"/>
      <c r="CL3" s="120"/>
      <c r="CM3" s="120"/>
      <c r="CN3" s="120"/>
      <c r="CO3" s="120"/>
      <c r="CP3" s="120"/>
      <c r="CQ3" s="120"/>
      <c r="CR3" s="120"/>
      <c r="CS3" s="120"/>
      <c r="CT3" s="120"/>
      <c r="CU3" s="120"/>
      <c r="CV3" s="120"/>
      <c r="CW3" s="120"/>
      <c r="CX3" s="120"/>
      <c r="CY3" s="120"/>
      <c r="CZ3" s="120"/>
      <c r="DA3" s="120"/>
      <c r="DB3" s="120"/>
      <c r="DC3" s="120"/>
      <c r="DD3" s="120"/>
      <c r="DE3" s="120"/>
      <c r="DF3" s="120"/>
      <c r="DG3" s="120"/>
      <c r="DH3" s="120"/>
      <c r="DI3" s="120"/>
      <c r="DJ3" s="120"/>
      <c r="DK3" s="120"/>
      <c r="DL3" s="120"/>
      <c r="DM3" s="120"/>
      <c r="DN3" s="120"/>
      <c r="DO3" s="120"/>
      <c r="DP3" s="120"/>
      <c r="DQ3" s="120"/>
      <c r="DR3" s="120"/>
      <c r="DS3" s="120"/>
      <c r="DT3" s="120"/>
      <c r="DU3" s="120"/>
      <c r="DV3" s="120"/>
      <c r="DW3" s="120"/>
      <c r="DX3" s="120"/>
      <c r="DY3" s="120"/>
      <c r="DZ3" s="120"/>
      <c r="EA3" s="120"/>
      <c r="EB3" s="120"/>
      <c r="EC3" s="120"/>
      <c r="ED3" s="120"/>
      <c r="EE3" s="120"/>
      <c r="EF3" s="120"/>
      <c r="EG3" s="120"/>
      <c r="EH3" s="120"/>
      <c r="EI3" s="120"/>
      <c r="EJ3" s="120"/>
      <c r="EK3" s="120"/>
      <c r="EL3" s="120"/>
      <c r="EM3" s="120"/>
      <c r="EN3" s="120"/>
      <c r="EO3" s="120"/>
      <c r="EP3" s="120"/>
      <c r="EQ3" s="120"/>
      <c r="ER3" s="120"/>
      <c r="ES3" s="120"/>
      <c r="ET3" s="120"/>
      <c r="EU3" s="120"/>
      <c r="EV3" s="120"/>
      <c r="EW3" s="120"/>
      <c r="EX3" s="120"/>
      <c r="EY3" s="120"/>
      <c r="EZ3" s="120"/>
      <c r="FA3" s="120"/>
      <c r="FB3" s="120"/>
      <c r="FC3" s="120"/>
      <c r="FD3" s="120"/>
      <c r="FE3" s="120"/>
      <c r="FF3" s="120"/>
      <c r="FG3" s="120"/>
      <c r="FH3" s="120"/>
      <c r="FI3" s="120"/>
      <c r="FJ3" s="120"/>
      <c r="FK3" s="120"/>
      <c r="FL3" s="120"/>
      <c r="FM3" s="120"/>
      <c r="FN3" s="120"/>
      <c r="FO3" s="120"/>
      <c r="FP3" s="120"/>
      <c r="FQ3" s="120"/>
      <c r="FR3" s="120"/>
      <c r="FS3" s="120"/>
      <c r="FT3" s="120"/>
      <c r="FU3" s="120"/>
      <c r="FV3" s="120"/>
      <c r="FW3" s="120"/>
      <c r="FX3" s="120"/>
      <c r="FY3" s="120"/>
      <c r="FZ3" s="120"/>
      <c r="GA3" s="120"/>
      <c r="GB3" s="120"/>
      <c r="GC3" s="120"/>
      <c r="GD3" s="120"/>
      <c r="GE3" s="120"/>
      <c r="GF3" s="120"/>
      <c r="GG3" s="120"/>
      <c r="GH3" s="120"/>
      <c r="GI3" s="120"/>
      <c r="GJ3" s="120"/>
      <c r="GK3" s="120"/>
      <c r="GL3" s="120"/>
      <c r="GM3" s="120"/>
      <c r="GN3" s="120"/>
      <c r="GO3" s="120"/>
      <c r="GP3" s="120"/>
      <c r="GQ3" s="120"/>
      <c r="GR3" s="120"/>
      <c r="GS3" s="120"/>
      <c r="GT3" s="120"/>
      <c r="GU3" s="120"/>
      <c r="GV3" s="120"/>
      <c r="GW3" s="120"/>
      <c r="GX3" s="120"/>
      <c r="GY3" s="120"/>
      <c r="GZ3" s="120"/>
      <c r="HA3" s="120"/>
      <c r="HB3" s="120"/>
      <c r="HC3" s="120"/>
      <c r="HD3" s="120"/>
      <c r="HE3" s="120"/>
      <c r="HF3" s="120"/>
      <c r="HG3" s="120"/>
      <c r="HH3" s="120"/>
      <c r="HI3" s="120"/>
      <c r="HJ3" s="120"/>
      <c r="HK3" s="120"/>
      <c r="HL3" s="120"/>
      <c r="HM3" s="120"/>
      <c r="HN3" s="120"/>
      <c r="HO3" s="120"/>
      <c r="HP3" s="120"/>
      <c r="HQ3" s="120"/>
      <c r="HR3" s="120"/>
      <c r="HS3" s="120"/>
      <c r="HT3" s="120"/>
      <c r="HU3" s="120"/>
      <c r="HV3" s="120"/>
      <c r="HW3" s="120"/>
      <c r="HX3" s="120"/>
      <c r="HY3" s="120"/>
      <c r="HZ3" s="120"/>
      <c r="IA3" s="120"/>
      <c r="IB3" s="120"/>
      <c r="IC3" s="120"/>
      <c r="ID3" s="120"/>
      <c r="IE3" s="120"/>
      <c r="IF3" s="120"/>
      <c r="IG3" s="120"/>
      <c r="IH3" s="120"/>
      <c r="II3" s="120"/>
      <c r="IJ3" s="120"/>
      <c r="IK3" s="120"/>
      <c r="IL3" s="120"/>
      <c r="IM3" s="120"/>
      <c r="IN3" s="120"/>
      <c r="IO3" s="120"/>
      <c r="IP3" s="120"/>
      <c r="IQ3" s="120"/>
      <c r="IR3" s="120"/>
      <c r="IS3" s="120"/>
      <c r="IT3" s="120"/>
    </row>
    <row r="4" spans="1:254" ht="9" customHeight="1">
      <c r="A4" s="216"/>
      <c r="B4" s="189"/>
      <c r="C4" s="8"/>
      <c r="D4" s="192"/>
      <c r="E4" s="189"/>
      <c r="F4" s="189"/>
      <c r="G4" s="189"/>
      <c r="H4" s="189"/>
      <c r="I4" s="189"/>
      <c r="J4" s="189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</row>
    <row r="5" spans="1:254" s="217" customFormat="1" ht="18.75">
      <c r="A5" s="929" t="s">
        <v>675</v>
      </c>
      <c r="B5" s="929"/>
      <c r="C5" s="929"/>
      <c r="D5" s="929"/>
      <c r="E5" s="929"/>
    </row>
    <row r="6" spans="1:254" s="217" customFormat="1" ht="18.75">
      <c r="A6" s="929" t="s">
        <v>281</v>
      </c>
      <c r="B6" s="929"/>
      <c r="C6" s="929"/>
      <c r="D6" s="929"/>
      <c r="E6" s="929"/>
    </row>
    <row r="7" spans="1:254" s="562" customFormat="1" ht="15" customHeight="1">
      <c r="A7" s="158" t="s">
        <v>676</v>
      </c>
      <c r="B7" s="158"/>
      <c r="C7" s="128"/>
      <c r="D7" s="128"/>
      <c r="E7" s="130" t="s">
        <v>15</v>
      </c>
      <c r="F7" s="218"/>
      <c r="G7" s="218"/>
      <c r="H7" s="218"/>
      <c r="I7" s="561"/>
      <c r="J7" s="561"/>
      <c r="K7" s="561"/>
      <c r="L7" s="561"/>
      <c r="M7" s="561"/>
      <c r="N7" s="561"/>
      <c r="O7" s="561"/>
      <c r="P7" s="561"/>
      <c r="Q7" s="561"/>
      <c r="R7" s="561"/>
      <c r="S7" s="561"/>
      <c r="T7" s="561"/>
      <c r="U7" s="561"/>
      <c r="V7" s="561"/>
      <c r="W7" s="561"/>
      <c r="X7" s="561"/>
      <c r="Y7" s="561"/>
      <c r="Z7" s="561"/>
      <c r="AA7" s="561"/>
      <c r="AB7" s="561"/>
      <c r="AC7" s="561"/>
      <c r="AD7" s="561"/>
      <c r="AE7" s="561"/>
      <c r="AF7" s="561"/>
      <c r="AG7" s="561"/>
      <c r="AH7" s="561"/>
      <c r="AI7" s="561"/>
      <c r="AJ7" s="561"/>
      <c r="AK7" s="561"/>
      <c r="AL7" s="561"/>
      <c r="AM7" s="561"/>
      <c r="AN7" s="561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DV7" s="561"/>
      <c r="DW7" s="561"/>
      <c r="DX7" s="561"/>
      <c r="DY7" s="561"/>
      <c r="DZ7" s="561"/>
      <c r="EA7" s="561"/>
      <c r="EB7" s="561"/>
      <c r="EC7" s="561"/>
      <c r="ED7" s="561"/>
      <c r="EE7" s="561"/>
      <c r="EF7" s="561"/>
      <c r="EG7" s="561"/>
      <c r="EH7" s="561"/>
      <c r="EI7" s="561"/>
      <c r="EJ7" s="561"/>
      <c r="EK7" s="561"/>
      <c r="EL7" s="561"/>
      <c r="EM7" s="561"/>
      <c r="EN7" s="561"/>
      <c r="EO7" s="561"/>
      <c r="EP7" s="561"/>
      <c r="EQ7" s="561"/>
      <c r="ER7" s="561"/>
      <c r="ES7" s="561"/>
      <c r="ET7" s="561"/>
      <c r="EU7" s="561"/>
      <c r="EV7" s="561"/>
      <c r="EW7" s="561"/>
      <c r="EX7" s="561"/>
      <c r="EY7" s="561"/>
      <c r="EZ7" s="561"/>
      <c r="FA7" s="561"/>
      <c r="FB7" s="561"/>
      <c r="FC7" s="561"/>
      <c r="FD7" s="561"/>
      <c r="FE7" s="561"/>
      <c r="FF7" s="561"/>
      <c r="FG7" s="561"/>
      <c r="FH7" s="561"/>
      <c r="FI7" s="561"/>
      <c r="FJ7" s="561"/>
      <c r="FK7" s="561"/>
      <c r="FL7" s="561"/>
      <c r="FM7" s="561"/>
      <c r="FN7" s="561"/>
      <c r="FO7" s="561"/>
      <c r="FP7" s="561"/>
      <c r="FQ7" s="561"/>
      <c r="FR7" s="561"/>
      <c r="FS7" s="561"/>
      <c r="FT7" s="561"/>
      <c r="FU7" s="561"/>
      <c r="FV7" s="561"/>
      <c r="FW7" s="561"/>
      <c r="FX7" s="561"/>
      <c r="FY7" s="561"/>
      <c r="FZ7" s="561"/>
      <c r="GA7" s="561"/>
      <c r="GB7" s="561"/>
      <c r="GC7" s="561"/>
      <c r="GD7" s="561"/>
      <c r="GE7" s="561"/>
      <c r="GF7" s="561"/>
      <c r="GG7" s="561"/>
      <c r="GH7" s="561"/>
      <c r="GI7" s="561"/>
      <c r="GJ7" s="561"/>
      <c r="GK7" s="561"/>
      <c r="GL7" s="561"/>
      <c r="GM7" s="561"/>
      <c r="GN7" s="561"/>
      <c r="GO7" s="561"/>
      <c r="GP7" s="561"/>
      <c r="GQ7" s="561"/>
      <c r="GR7" s="561"/>
      <c r="GS7" s="561"/>
      <c r="GT7" s="561"/>
      <c r="GU7" s="561"/>
      <c r="GV7" s="561"/>
      <c r="GW7" s="561"/>
      <c r="GX7" s="561"/>
      <c r="GY7" s="561"/>
      <c r="GZ7" s="561"/>
      <c r="HA7" s="561"/>
      <c r="HB7" s="561"/>
      <c r="HC7" s="561"/>
      <c r="HD7" s="561"/>
      <c r="HE7" s="561"/>
      <c r="HF7" s="561"/>
      <c r="HG7" s="561"/>
      <c r="HH7" s="561"/>
      <c r="HI7" s="561"/>
      <c r="HJ7" s="561"/>
      <c r="HK7" s="561"/>
      <c r="HL7" s="561"/>
      <c r="HM7" s="561"/>
      <c r="HN7" s="561"/>
      <c r="HO7" s="561"/>
      <c r="HP7" s="561"/>
      <c r="HQ7" s="561"/>
      <c r="HR7" s="561"/>
      <c r="HS7" s="561"/>
      <c r="HT7" s="561"/>
      <c r="HU7" s="561"/>
      <c r="HV7" s="561"/>
      <c r="HW7" s="561"/>
      <c r="HX7" s="561"/>
      <c r="HY7" s="561"/>
      <c r="HZ7" s="561"/>
      <c r="IA7" s="561"/>
      <c r="IB7" s="561"/>
      <c r="IC7" s="561"/>
      <c r="ID7" s="561"/>
      <c r="IE7" s="561"/>
      <c r="IF7" s="561"/>
      <c r="IG7" s="561"/>
      <c r="IH7" s="561"/>
      <c r="II7" s="561"/>
      <c r="IJ7" s="561"/>
      <c r="IK7" s="561"/>
      <c r="IL7" s="561"/>
      <c r="IM7" s="561"/>
      <c r="IN7" s="561"/>
      <c r="IO7" s="561"/>
      <c r="IP7" s="561"/>
      <c r="IQ7" s="561"/>
      <c r="IR7" s="561"/>
      <c r="IS7" s="561"/>
      <c r="IT7" s="561"/>
    </row>
    <row r="8" spans="1:254" ht="18.75">
      <c r="A8" s="771" t="s">
        <v>677</v>
      </c>
      <c r="B8" s="771" t="s">
        <v>678</v>
      </c>
      <c r="C8" s="930"/>
      <c r="D8" s="930"/>
      <c r="E8" s="931"/>
      <c r="F8" s="218"/>
      <c r="G8" s="218"/>
      <c r="H8" s="218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19"/>
      <c r="AO8" s="219"/>
      <c r="AP8" s="219"/>
      <c r="AQ8" s="219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19"/>
      <c r="BD8" s="219"/>
      <c r="BE8" s="219"/>
      <c r="BF8" s="219"/>
      <c r="BG8" s="219"/>
      <c r="BH8" s="219"/>
      <c r="BI8" s="219"/>
      <c r="BJ8" s="219"/>
      <c r="BK8" s="219"/>
      <c r="BL8" s="219"/>
      <c r="BM8" s="219"/>
      <c r="BN8" s="219"/>
      <c r="BO8" s="219"/>
      <c r="BP8" s="219"/>
      <c r="BQ8" s="219"/>
      <c r="BR8" s="219"/>
      <c r="BS8" s="219"/>
      <c r="BT8" s="219"/>
      <c r="BU8" s="219"/>
      <c r="BV8" s="219"/>
      <c r="BW8" s="219"/>
      <c r="BX8" s="219"/>
      <c r="BY8" s="219"/>
      <c r="BZ8" s="219"/>
      <c r="CA8" s="219"/>
      <c r="CB8" s="219"/>
      <c r="CC8" s="219"/>
      <c r="CD8" s="219"/>
      <c r="CE8" s="219"/>
      <c r="CF8" s="219"/>
      <c r="CG8" s="219"/>
      <c r="CH8" s="219"/>
      <c r="CI8" s="219"/>
      <c r="CJ8" s="219"/>
      <c r="CK8" s="219"/>
      <c r="CL8" s="219"/>
      <c r="CM8" s="219"/>
      <c r="CN8" s="219"/>
      <c r="CO8" s="219"/>
      <c r="CP8" s="219"/>
      <c r="CQ8" s="219"/>
      <c r="CR8" s="219"/>
      <c r="CS8" s="219"/>
      <c r="CT8" s="219"/>
      <c r="CU8" s="219"/>
      <c r="CV8" s="219"/>
      <c r="CW8" s="219"/>
      <c r="CX8" s="219"/>
      <c r="CY8" s="219"/>
      <c r="CZ8" s="219"/>
      <c r="DA8" s="219"/>
      <c r="DB8" s="219"/>
      <c r="DC8" s="219"/>
      <c r="DD8" s="219"/>
      <c r="DE8" s="219"/>
      <c r="DF8" s="219"/>
      <c r="DG8" s="219"/>
      <c r="DH8" s="219"/>
      <c r="DI8" s="219"/>
      <c r="DJ8" s="219"/>
      <c r="DK8" s="219"/>
      <c r="DL8" s="219"/>
      <c r="DM8" s="219"/>
      <c r="DN8" s="219"/>
      <c r="DO8" s="219"/>
      <c r="DP8" s="219"/>
      <c r="DQ8" s="219"/>
      <c r="DR8" s="219"/>
      <c r="DS8" s="219"/>
      <c r="DT8" s="219"/>
      <c r="DU8" s="219"/>
      <c r="DV8" s="219"/>
      <c r="DW8" s="219"/>
      <c r="DX8" s="219"/>
      <c r="DY8" s="219"/>
      <c r="DZ8" s="219"/>
      <c r="EA8" s="219"/>
      <c r="EB8" s="219"/>
      <c r="EC8" s="219"/>
      <c r="ED8" s="219"/>
      <c r="EE8" s="219"/>
      <c r="EF8" s="219"/>
      <c r="EG8" s="219"/>
      <c r="EH8" s="219"/>
      <c r="EI8" s="219"/>
      <c r="EJ8" s="219"/>
      <c r="EK8" s="219"/>
      <c r="EL8" s="219"/>
      <c r="EM8" s="219"/>
      <c r="EN8" s="219"/>
      <c r="EO8" s="219"/>
      <c r="EP8" s="219"/>
      <c r="EQ8" s="219"/>
      <c r="ER8" s="219"/>
      <c r="ES8" s="219"/>
      <c r="ET8" s="219"/>
      <c r="EU8" s="219"/>
      <c r="EV8" s="219"/>
      <c r="EW8" s="219"/>
      <c r="EX8" s="219"/>
      <c r="EY8" s="219"/>
      <c r="EZ8" s="219"/>
      <c r="FA8" s="219"/>
      <c r="FB8" s="219"/>
      <c r="FC8" s="219"/>
      <c r="FD8" s="219"/>
      <c r="FE8" s="219"/>
      <c r="FF8" s="219"/>
      <c r="FG8" s="219"/>
      <c r="FH8" s="219"/>
      <c r="FI8" s="219"/>
      <c r="FJ8" s="219"/>
      <c r="FK8" s="219"/>
      <c r="FL8" s="219"/>
      <c r="FM8" s="219"/>
      <c r="FN8" s="219"/>
      <c r="FO8" s="219"/>
      <c r="FP8" s="219"/>
      <c r="FQ8" s="219"/>
      <c r="FR8" s="219"/>
      <c r="FS8" s="219"/>
      <c r="FT8" s="219"/>
      <c r="FU8" s="219"/>
      <c r="FV8" s="219"/>
      <c r="FW8" s="219"/>
      <c r="FX8" s="219"/>
      <c r="FY8" s="219"/>
      <c r="FZ8" s="219"/>
      <c r="GA8" s="219"/>
      <c r="GB8" s="219"/>
      <c r="GC8" s="219"/>
      <c r="GD8" s="219"/>
      <c r="GE8" s="219"/>
      <c r="GF8" s="219"/>
      <c r="GG8" s="219"/>
      <c r="GH8" s="219"/>
      <c r="GI8" s="219"/>
      <c r="GJ8" s="219"/>
      <c r="GK8" s="219"/>
      <c r="GL8" s="219"/>
      <c r="GM8" s="219"/>
      <c r="GN8" s="219"/>
      <c r="GO8" s="219"/>
      <c r="GP8" s="219"/>
      <c r="GQ8" s="219"/>
      <c r="GR8" s="219"/>
      <c r="GS8" s="219"/>
      <c r="GT8" s="219"/>
      <c r="GU8" s="219"/>
      <c r="GV8" s="219"/>
      <c r="GW8" s="219"/>
      <c r="GX8" s="219"/>
      <c r="GY8" s="219"/>
      <c r="GZ8" s="219"/>
      <c r="HA8" s="219"/>
      <c r="HB8" s="219"/>
      <c r="HC8" s="219"/>
      <c r="HD8" s="219"/>
      <c r="HE8" s="219"/>
      <c r="HF8" s="219"/>
      <c r="HG8" s="219"/>
      <c r="HH8" s="219"/>
      <c r="HI8" s="219"/>
      <c r="HJ8" s="219"/>
      <c r="HK8" s="219"/>
      <c r="HL8" s="219"/>
      <c r="HM8" s="219"/>
      <c r="HN8" s="219"/>
      <c r="HO8" s="219"/>
      <c r="HP8" s="219"/>
      <c r="HQ8" s="219"/>
      <c r="HR8" s="219"/>
      <c r="HS8" s="219"/>
      <c r="HT8" s="219"/>
      <c r="HU8" s="219"/>
      <c r="HV8" s="219"/>
      <c r="HW8" s="219"/>
      <c r="HX8" s="219"/>
      <c r="HY8" s="219"/>
      <c r="HZ8" s="219"/>
      <c r="IA8" s="219"/>
      <c r="IB8" s="219"/>
      <c r="IC8" s="219"/>
      <c r="ID8" s="219"/>
      <c r="IE8" s="219"/>
      <c r="IF8" s="219"/>
      <c r="IG8" s="219"/>
      <c r="IH8" s="219"/>
      <c r="II8" s="219"/>
      <c r="IJ8" s="219"/>
      <c r="IK8" s="219"/>
      <c r="IL8" s="219"/>
      <c r="IM8" s="219"/>
      <c r="IN8" s="219"/>
      <c r="IO8" s="219"/>
      <c r="IP8" s="219"/>
      <c r="IQ8" s="219"/>
      <c r="IR8" s="219"/>
      <c r="IS8" s="219"/>
      <c r="IT8" s="219"/>
    </row>
    <row r="9" spans="1:254">
      <c r="A9" s="771"/>
      <c r="B9" s="771"/>
      <c r="C9" s="220" t="s">
        <v>190</v>
      </c>
      <c r="D9" s="563"/>
      <c r="E9" s="221" t="s">
        <v>191</v>
      </c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2"/>
      <c r="BF9" s="222"/>
      <c r="BG9" s="222"/>
      <c r="BH9" s="222"/>
      <c r="BI9" s="222"/>
      <c r="BJ9" s="222"/>
      <c r="BK9" s="222"/>
      <c r="BL9" s="222"/>
      <c r="BM9" s="222"/>
      <c r="BN9" s="222"/>
      <c r="BO9" s="222"/>
      <c r="BP9" s="222"/>
      <c r="BQ9" s="222"/>
      <c r="BR9" s="222"/>
      <c r="BS9" s="222"/>
      <c r="BT9" s="222"/>
      <c r="BU9" s="222"/>
      <c r="BV9" s="222"/>
      <c r="BW9" s="222"/>
      <c r="BX9" s="222"/>
      <c r="BY9" s="222"/>
      <c r="BZ9" s="222"/>
      <c r="CA9" s="222"/>
      <c r="CB9" s="222"/>
      <c r="CC9" s="222"/>
      <c r="CD9" s="222"/>
      <c r="CE9" s="222"/>
      <c r="CF9" s="222"/>
      <c r="CG9" s="222"/>
      <c r="CH9" s="222"/>
      <c r="CI9" s="222"/>
      <c r="CJ9" s="222"/>
      <c r="CK9" s="222"/>
      <c r="CL9" s="222"/>
      <c r="CM9" s="222"/>
      <c r="CN9" s="222"/>
      <c r="CO9" s="222"/>
      <c r="CP9" s="222"/>
      <c r="CQ9" s="222"/>
      <c r="CR9" s="222"/>
      <c r="CS9" s="222"/>
      <c r="CT9" s="222"/>
      <c r="CU9" s="222"/>
      <c r="CV9" s="222"/>
      <c r="CW9" s="222"/>
      <c r="CX9" s="222"/>
      <c r="CY9" s="222"/>
      <c r="CZ9" s="222"/>
      <c r="DA9" s="222"/>
      <c r="DB9" s="222"/>
      <c r="DC9" s="222"/>
      <c r="DD9" s="222"/>
      <c r="DE9" s="222"/>
      <c r="DF9" s="222"/>
      <c r="DG9" s="222"/>
      <c r="DH9" s="222"/>
      <c r="DI9" s="222"/>
      <c r="DJ9" s="222"/>
      <c r="DK9" s="222"/>
      <c r="DL9" s="222"/>
      <c r="DM9" s="222"/>
      <c r="DN9" s="222"/>
      <c r="DO9" s="222"/>
      <c r="DP9" s="222"/>
      <c r="DQ9" s="222"/>
      <c r="DR9" s="222"/>
      <c r="DS9" s="222"/>
      <c r="DT9" s="222"/>
      <c r="DU9" s="222"/>
      <c r="DV9" s="222"/>
      <c r="DW9" s="222"/>
      <c r="DX9" s="222"/>
      <c r="DY9" s="222"/>
      <c r="DZ9" s="222"/>
      <c r="EA9" s="222"/>
      <c r="EB9" s="222"/>
      <c r="EC9" s="222"/>
      <c r="ED9" s="222"/>
      <c r="EE9" s="222"/>
      <c r="EF9" s="222"/>
      <c r="EG9" s="222"/>
      <c r="EH9" s="222"/>
      <c r="EI9" s="222"/>
      <c r="EJ9" s="222"/>
      <c r="EK9" s="222"/>
      <c r="EL9" s="222"/>
      <c r="EM9" s="222"/>
      <c r="EN9" s="222"/>
      <c r="EO9" s="222"/>
      <c r="EP9" s="222"/>
      <c r="EQ9" s="222"/>
      <c r="ER9" s="222"/>
      <c r="ES9" s="222"/>
      <c r="ET9" s="222"/>
      <c r="EU9" s="222"/>
      <c r="EV9" s="222"/>
      <c r="EW9" s="222"/>
      <c r="EX9" s="222"/>
      <c r="EY9" s="222"/>
      <c r="EZ9" s="222"/>
      <c r="FA9" s="222"/>
      <c r="FB9" s="222"/>
      <c r="FC9" s="222"/>
      <c r="FD9" s="222"/>
      <c r="FE9" s="222"/>
      <c r="FF9" s="222"/>
      <c r="FG9" s="222"/>
      <c r="FH9" s="222"/>
      <c r="FI9" s="222"/>
      <c r="FJ9" s="222"/>
      <c r="FK9" s="222"/>
      <c r="FL9" s="222"/>
      <c r="FM9" s="222"/>
      <c r="FN9" s="222"/>
      <c r="FO9" s="222"/>
      <c r="FP9" s="222"/>
      <c r="FQ9" s="222"/>
      <c r="FR9" s="222"/>
      <c r="FS9" s="222"/>
      <c r="FT9" s="222"/>
      <c r="FU9" s="222"/>
      <c r="FV9" s="222"/>
      <c r="FW9" s="222"/>
      <c r="FX9" s="222"/>
      <c r="FY9" s="222"/>
      <c r="FZ9" s="222"/>
      <c r="GA9" s="222"/>
      <c r="GB9" s="222"/>
      <c r="GC9" s="222"/>
      <c r="GD9" s="222"/>
      <c r="GE9" s="222"/>
      <c r="GF9" s="222"/>
      <c r="GG9" s="222"/>
      <c r="GH9" s="222"/>
      <c r="GI9" s="222"/>
      <c r="GJ9" s="222"/>
      <c r="GK9" s="222"/>
      <c r="GL9" s="222"/>
      <c r="GM9" s="222"/>
      <c r="GN9" s="222"/>
      <c r="GO9" s="222"/>
      <c r="GP9" s="222"/>
      <c r="GQ9" s="222"/>
      <c r="GR9" s="222"/>
      <c r="GS9" s="222"/>
      <c r="GT9" s="222"/>
      <c r="GU9" s="222"/>
      <c r="GV9" s="222"/>
      <c r="GW9" s="222"/>
      <c r="GX9" s="222"/>
      <c r="GY9" s="222"/>
      <c r="GZ9" s="222"/>
      <c r="HA9" s="222"/>
      <c r="HB9" s="222"/>
      <c r="HC9" s="222"/>
      <c r="HD9" s="222"/>
      <c r="HE9" s="222"/>
      <c r="HF9" s="222"/>
      <c r="HG9" s="222"/>
      <c r="HH9" s="222"/>
      <c r="HI9" s="222"/>
      <c r="HJ9" s="222"/>
      <c r="HK9" s="222"/>
      <c r="HL9" s="222"/>
      <c r="HM9" s="222"/>
      <c r="HN9" s="222"/>
      <c r="HO9" s="222"/>
      <c r="HP9" s="222"/>
      <c r="HQ9" s="222"/>
      <c r="HR9" s="222"/>
      <c r="HS9" s="222"/>
      <c r="HT9" s="222"/>
      <c r="HU9" s="222"/>
      <c r="HV9" s="222"/>
      <c r="HW9" s="222"/>
      <c r="HX9" s="222"/>
      <c r="HY9" s="222"/>
      <c r="HZ9" s="222"/>
      <c r="IA9" s="222"/>
      <c r="IB9" s="222"/>
      <c r="IC9" s="222"/>
      <c r="ID9" s="222"/>
      <c r="IE9" s="222"/>
      <c r="IF9" s="222"/>
      <c r="IG9" s="222"/>
      <c r="IH9" s="222"/>
      <c r="II9" s="222"/>
      <c r="IJ9" s="222"/>
      <c r="IK9" s="222"/>
      <c r="IL9" s="222"/>
      <c r="IM9" s="222"/>
      <c r="IN9" s="222"/>
      <c r="IO9" s="222"/>
      <c r="IP9" s="222"/>
      <c r="IQ9" s="222"/>
      <c r="IR9" s="222"/>
      <c r="IS9" s="222"/>
      <c r="IT9" s="222"/>
    </row>
    <row r="10" spans="1:254">
      <c r="A10" s="223">
        <v>1</v>
      </c>
      <c r="B10" s="223">
        <v>2</v>
      </c>
      <c r="C10" s="224">
        <v>3</v>
      </c>
      <c r="D10" s="564"/>
      <c r="E10" s="224">
        <v>4</v>
      </c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  <c r="DU10" s="225"/>
      <c r="DV10" s="225"/>
      <c r="DW10" s="225"/>
      <c r="DX10" s="225"/>
      <c r="DY10" s="225"/>
      <c r="DZ10" s="225"/>
      <c r="EA10" s="225"/>
      <c r="EB10" s="225"/>
      <c r="EC10" s="225"/>
      <c r="ED10" s="225"/>
      <c r="EE10" s="225"/>
      <c r="EF10" s="225"/>
      <c r="EG10" s="225"/>
      <c r="EH10" s="225"/>
      <c r="EI10" s="225"/>
      <c r="EJ10" s="225"/>
      <c r="EK10" s="225"/>
      <c r="EL10" s="225"/>
      <c r="EM10" s="225"/>
      <c r="EN10" s="225"/>
      <c r="EO10" s="225"/>
      <c r="EP10" s="225"/>
      <c r="EQ10" s="225"/>
      <c r="ER10" s="225"/>
      <c r="ES10" s="225"/>
      <c r="ET10" s="225"/>
      <c r="EU10" s="225"/>
      <c r="EV10" s="225"/>
      <c r="EW10" s="225"/>
      <c r="EX10" s="225"/>
      <c r="EY10" s="225"/>
      <c r="EZ10" s="225"/>
      <c r="FA10" s="225"/>
      <c r="FB10" s="225"/>
      <c r="FC10" s="225"/>
      <c r="FD10" s="225"/>
      <c r="FE10" s="225"/>
      <c r="FF10" s="225"/>
      <c r="FG10" s="225"/>
      <c r="FH10" s="225"/>
      <c r="FI10" s="225"/>
      <c r="FJ10" s="225"/>
      <c r="FK10" s="225"/>
      <c r="FL10" s="225"/>
      <c r="FM10" s="225"/>
      <c r="FN10" s="225"/>
      <c r="FO10" s="225"/>
      <c r="FP10" s="225"/>
      <c r="FQ10" s="225"/>
      <c r="FR10" s="225"/>
      <c r="FS10" s="225"/>
      <c r="FT10" s="225"/>
      <c r="FU10" s="225"/>
      <c r="FV10" s="225"/>
      <c r="FW10" s="225"/>
      <c r="FX10" s="225"/>
      <c r="FY10" s="225"/>
      <c r="FZ10" s="225"/>
      <c r="GA10" s="225"/>
      <c r="GB10" s="225"/>
      <c r="GC10" s="225"/>
      <c r="GD10" s="225"/>
      <c r="GE10" s="225"/>
      <c r="GF10" s="225"/>
      <c r="GG10" s="225"/>
      <c r="GH10" s="225"/>
      <c r="GI10" s="225"/>
      <c r="GJ10" s="225"/>
      <c r="GK10" s="225"/>
      <c r="GL10" s="225"/>
      <c r="GM10" s="225"/>
      <c r="GN10" s="225"/>
      <c r="GO10" s="225"/>
      <c r="GP10" s="225"/>
      <c r="GQ10" s="225"/>
      <c r="GR10" s="225"/>
      <c r="GS10" s="225"/>
      <c r="GT10" s="225"/>
      <c r="GU10" s="225"/>
      <c r="GV10" s="225"/>
      <c r="GW10" s="225"/>
      <c r="GX10" s="225"/>
      <c r="GY10" s="225"/>
      <c r="GZ10" s="225"/>
      <c r="HA10" s="225"/>
      <c r="HB10" s="225"/>
      <c r="HC10" s="225"/>
      <c r="HD10" s="225"/>
      <c r="HE10" s="225"/>
      <c r="HF10" s="225"/>
      <c r="HG10" s="225"/>
      <c r="HH10" s="225"/>
      <c r="HI10" s="225"/>
      <c r="HJ10" s="225"/>
      <c r="HK10" s="225"/>
      <c r="HL10" s="225"/>
      <c r="HM10" s="225"/>
      <c r="HN10" s="225"/>
      <c r="HO10" s="225"/>
      <c r="HP10" s="225"/>
      <c r="HQ10" s="225"/>
      <c r="HR10" s="225"/>
      <c r="HS10" s="225"/>
      <c r="HT10" s="225"/>
      <c r="HU10" s="225"/>
      <c r="HV10" s="225"/>
      <c r="HW10" s="225"/>
      <c r="HX10" s="225"/>
      <c r="HY10" s="225"/>
      <c r="HZ10" s="225"/>
      <c r="IA10" s="225"/>
      <c r="IB10" s="225"/>
      <c r="IC10" s="225"/>
      <c r="ID10" s="225"/>
      <c r="IE10" s="225"/>
      <c r="IF10" s="225"/>
      <c r="IG10" s="225"/>
      <c r="IH10" s="225"/>
      <c r="II10" s="225"/>
      <c r="IJ10" s="225"/>
      <c r="IK10" s="225"/>
      <c r="IL10" s="225"/>
      <c r="IM10" s="225"/>
      <c r="IN10" s="225"/>
      <c r="IO10" s="225"/>
      <c r="IP10" s="225"/>
      <c r="IQ10" s="225"/>
      <c r="IR10" s="225"/>
      <c r="IS10" s="225"/>
      <c r="IT10" s="225"/>
    </row>
    <row r="11" spans="1:254" ht="9.9499999999999993" customHeight="1">
      <c r="A11" s="226"/>
      <c r="B11" s="227"/>
      <c r="C11" s="228"/>
      <c r="D11" s="565"/>
      <c r="E11" s="228"/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  <c r="AH11" s="225"/>
      <c r="AI11" s="225"/>
      <c r="AJ11" s="225"/>
      <c r="AK11" s="225"/>
      <c r="AL11" s="225"/>
      <c r="AM11" s="225"/>
      <c r="AN11" s="225"/>
      <c r="AO11" s="225"/>
      <c r="AP11" s="225"/>
      <c r="AQ11" s="225"/>
      <c r="AR11" s="225"/>
      <c r="AS11" s="225"/>
      <c r="AT11" s="225"/>
      <c r="AU11" s="225"/>
      <c r="AV11" s="225"/>
      <c r="AW11" s="225"/>
      <c r="AX11" s="225"/>
      <c r="AY11" s="225"/>
      <c r="AZ11" s="225"/>
      <c r="BA11" s="225"/>
      <c r="BB11" s="225"/>
      <c r="BC11" s="225"/>
      <c r="BD11" s="225"/>
      <c r="BE11" s="225"/>
      <c r="BF11" s="225"/>
      <c r="BG11" s="225"/>
      <c r="BH11" s="225"/>
      <c r="BI11" s="225"/>
      <c r="BJ11" s="225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5"/>
      <c r="CL11" s="225"/>
      <c r="CM11" s="225"/>
      <c r="CN11" s="225"/>
      <c r="CO11" s="225"/>
      <c r="CP11" s="225"/>
      <c r="CQ11" s="225"/>
      <c r="CR11" s="225"/>
      <c r="CS11" s="225"/>
      <c r="CT11" s="225"/>
      <c r="CU11" s="225"/>
      <c r="CV11" s="225"/>
      <c r="CW11" s="225"/>
      <c r="CX11" s="225"/>
      <c r="CY11" s="225"/>
      <c r="CZ11" s="225"/>
      <c r="DA11" s="225"/>
      <c r="DB11" s="225"/>
      <c r="DC11" s="225"/>
      <c r="DD11" s="225"/>
      <c r="DE11" s="225"/>
      <c r="DF11" s="225"/>
      <c r="DG11" s="225"/>
      <c r="DH11" s="225"/>
      <c r="DI11" s="225"/>
      <c r="DJ11" s="225"/>
      <c r="DK11" s="225"/>
      <c r="DL11" s="225"/>
      <c r="DM11" s="225"/>
      <c r="DN11" s="225"/>
      <c r="DO11" s="225"/>
      <c r="DP11" s="225"/>
      <c r="DQ11" s="225"/>
      <c r="DR11" s="225"/>
      <c r="DS11" s="225"/>
      <c r="DT11" s="225"/>
      <c r="DU11" s="225"/>
      <c r="DV11" s="225"/>
      <c r="DW11" s="225"/>
      <c r="DX11" s="225"/>
      <c r="DY11" s="225"/>
      <c r="DZ11" s="225"/>
      <c r="EA11" s="225"/>
      <c r="EB11" s="225"/>
      <c r="EC11" s="225"/>
      <c r="ED11" s="225"/>
      <c r="EE11" s="225"/>
      <c r="EF11" s="225"/>
      <c r="EG11" s="225"/>
      <c r="EH11" s="225"/>
      <c r="EI11" s="225"/>
      <c r="EJ11" s="225"/>
      <c r="EK11" s="225"/>
      <c r="EL11" s="225"/>
      <c r="EM11" s="225"/>
      <c r="EN11" s="225"/>
      <c r="EO11" s="225"/>
      <c r="EP11" s="225"/>
      <c r="EQ11" s="225"/>
      <c r="ER11" s="225"/>
      <c r="ES11" s="225"/>
      <c r="ET11" s="225"/>
      <c r="EU11" s="225"/>
      <c r="EV11" s="225"/>
      <c r="EW11" s="225"/>
      <c r="EX11" s="225"/>
      <c r="EY11" s="225"/>
      <c r="EZ11" s="225"/>
      <c r="FA11" s="225"/>
      <c r="FB11" s="225"/>
      <c r="FC11" s="225"/>
      <c r="FD11" s="225"/>
      <c r="FE11" s="225"/>
      <c r="FF11" s="225"/>
      <c r="FG11" s="225"/>
      <c r="FH11" s="225"/>
      <c r="FI11" s="225"/>
      <c r="FJ11" s="225"/>
      <c r="FK11" s="225"/>
      <c r="FL11" s="225"/>
      <c r="FM11" s="225"/>
      <c r="FN11" s="225"/>
      <c r="FO11" s="225"/>
      <c r="FP11" s="225"/>
      <c r="FQ11" s="225"/>
      <c r="FR11" s="225"/>
      <c r="FS11" s="225"/>
      <c r="FT11" s="225"/>
      <c r="FU11" s="225"/>
      <c r="FV11" s="225"/>
      <c r="FW11" s="225"/>
      <c r="FX11" s="225"/>
      <c r="FY11" s="225"/>
      <c r="FZ11" s="225"/>
      <c r="GA11" s="225"/>
      <c r="GB11" s="225"/>
      <c r="GC11" s="225"/>
      <c r="GD11" s="225"/>
      <c r="GE11" s="225"/>
      <c r="GF11" s="225"/>
      <c r="GG11" s="225"/>
      <c r="GH11" s="225"/>
      <c r="GI11" s="225"/>
      <c r="GJ11" s="225"/>
      <c r="GK11" s="225"/>
      <c r="GL11" s="225"/>
      <c r="GM11" s="225"/>
      <c r="GN11" s="225"/>
      <c r="GO11" s="225"/>
      <c r="GP11" s="225"/>
      <c r="GQ11" s="225"/>
      <c r="GR11" s="225"/>
      <c r="GS11" s="225"/>
      <c r="GT11" s="225"/>
      <c r="GU11" s="225"/>
      <c r="GV11" s="225"/>
      <c r="GW11" s="225"/>
      <c r="GX11" s="225"/>
      <c r="GY11" s="225"/>
      <c r="GZ11" s="225"/>
      <c r="HA11" s="225"/>
      <c r="HB11" s="225"/>
      <c r="HC11" s="225"/>
      <c r="HD11" s="225"/>
      <c r="HE11" s="225"/>
      <c r="HF11" s="225"/>
      <c r="HG11" s="225"/>
      <c r="HH11" s="225"/>
      <c r="HI11" s="225"/>
      <c r="HJ11" s="225"/>
      <c r="HK11" s="225"/>
      <c r="HL11" s="225"/>
      <c r="HM11" s="225"/>
      <c r="HN11" s="225"/>
      <c r="HO11" s="225"/>
      <c r="HP11" s="225"/>
      <c r="HQ11" s="225"/>
      <c r="HR11" s="225"/>
      <c r="HS11" s="225"/>
      <c r="HT11" s="225"/>
      <c r="HU11" s="225"/>
      <c r="HV11" s="225"/>
      <c r="HW11" s="225"/>
      <c r="HX11" s="225"/>
      <c r="HY11" s="225"/>
      <c r="HZ11" s="225"/>
      <c r="IA11" s="225"/>
      <c r="IB11" s="225"/>
      <c r="IC11" s="225"/>
      <c r="ID11" s="225"/>
      <c r="IE11" s="225"/>
      <c r="IF11" s="225"/>
      <c r="IG11" s="225"/>
      <c r="IH11" s="225"/>
      <c r="II11" s="225"/>
      <c r="IJ11" s="225"/>
      <c r="IK11" s="225"/>
      <c r="IL11" s="225"/>
      <c r="IM11" s="225"/>
      <c r="IN11" s="225"/>
      <c r="IO11" s="225"/>
      <c r="IP11" s="225"/>
      <c r="IQ11" s="225"/>
      <c r="IR11" s="225"/>
      <c r="IS11" s="225"/>
      <c r="IT11" s="225"/>
    </row>
    <row r="12" spans="1:254" ht="15" customHeight="1">
      <c r="A12" s="229"/>
      <c r="B12" s="230" t="s">
        <v>315</v>
      </c>
      <c r="C12" s="231">
        <f>C14+C24+C36+C56+C66+C82+C94+C104+C122+C134+C152</f>
        <v>84159000</v>
      </c>
      <c r="D12" s="233"/>
      <c r="E12" s="231">
        <f>E14+E24+E36+E56+E66+E82+E94+E104+E122+E134+E152</f>
        <v>84159000</v>
      </c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  <c r="AH12" s="225"/>
      <c r="AI12" s="225"/>
      <c r="AJ12" s="225"/>
      <c r="AK12" s="225"/>
      <c r="AL12" s="225"/>
      <c r="AM12" s="225"/>
      <c r="AN12" s="225"/>
      <c r="AO12" s="225"/>
      <c r="AP12" s="225"/>
      <c r="AQ12" s="225"/>
      <c r="AR12" s="225"/>
      <c r="AS12" s="225"/>
      <c r="AT12" s="225"/>
      <c r="AU12" s="225"/>
      <c r="AV12" s="225"/>
      <c r="AW12" s="225"/>
      <c r="AX12" s="225"/>
      <c r="AY12" s="225"/>
      <c r="AZ12" s="225"/>
      <c r="BA12" s="225"/>
      <c r="BB12" s="225"/>
      <c r="BC12" s="225"/>
      <c r="BD12" s="225"/>
      <c r="BE12" s="225"/>
      <c r="BF12" s="225"/>
      <c r="BG12" s="225"/>
      <c r="BH12" s="225"/>
      <c r="BI12" s="225"/>
      <c r="BJ12" s="225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5"/>
      <c r="CL12" s="225"/>
      <c r="CM12" s="225"/>
      <c r="CN12" s="225"/>
      <c r="CO12" s="225"/>
      <c r="CP12" s="225"/>
      <c r="CQ12" s="225"/>
      <c r="CR12" s="225"/>
      <c r="CS12" s="225"/>
      <c r="CT12" s="225"/>
      <c r="CU12" s="225"/>
      <c r="CV12" s="225"/>
      <c r="CW12" s="225"/>
      <c r="CX12" s="225"/>
      <c r="CY12" s="225"/>
      <c r="CZ12" s="225"/>
      <c r="DA12" s="225"/>
      <c r="DB12" s="225"/>
      <c r="DC12" s="225"/>
      <c r="DD12" s="225"/>
      <c r="DE12" s="225"/>
      <c r="DF12" s="225"/>
      <c r="DG12" s="225"/>
      <c r="DH12" s="225"/>
      <c r="DI12" s="225"/>
      <c r="DJ12" s="225"/>
      <c r="DK12" s="225"/>
      <c r="DL12" s="225"/>
      <c r="DM12" s="225"/>
      <c r="DN12" s="225"/>
      <c r="DO12" s="225"/>
      <c r="DP12" s="225"/>
      <c r="DQ12" s="225"/>
      <c r="DR12" s="225"/>
      <c r="DS12" s="225"/>
      <c r="DT12" s="225"/>
      <c r="DU12" s="225"/>
      <c r="DV12" s="225"/>
      <c r="DW12" s="225"/>
      <c r="DX12" s="225"/>
      <c r="DY12" s="225"/>
      <c r="DZ12" s="225"/>
      <c r="EA12" s="225"/>
      <c r="EB12" s="225"/>
      <c r="EC12" s="225"/>
      <c r="ED12" s="225"/>
      <c r="EE12" s="225"/>
      <c r="EF12" s="225"/>
      <c r="EG12" s="225"/>
      <c r="EH12" s="225"/>
      <c r="EI12" s="225"/>
      <c r="EJ12" s="225"/>
      <c r="EK12" s="225"/>
      <c r="EL12" s="225"/>
      <c r="EM12" s="225"/>
      <c r="EN12" s="225"/>
      <c r="EO12" s="225"/>
      <c r="EP12" s="225"/>
      <c r="EQ12" s="225"/>
      <c r="ER12" s="225"/>
      <c r="ES12" s="225"/>
      <c r="ET12" s="225"/>
      <c r="EU12" s="225"/>
      <c r="EV12" s="225"/>
      <c r="EW12" s="225"/>
      <c r="EX12" s="225"/>
      <c r="EY12" s="225"/>
      <c r="EZ12" s="225"/>
      <c r="FA12" s="225"/>
      <c r="FB12" s="225"/>
      <c r="FC12" s="225"/>
      <c r="FD12" s="225"/>
      <c r="FE12" s="225"/>
      <c r="FF12" s="225"/>
      <c r="FG12" s="225"/>
      <c r="FH12" s="225"/>
      <c r="FI12" s="225"/>
      <c r="FJ12" s="225"/>
      <c r="FK12" s="225"/>
      <c r="FL12" s="225"/>
      <c r="FM12" s="225"/>
      <c r="FN12" s="225"/>
      <c r="FO12" s="225"/>
      <c r="FP12" s="225"/>
      <c r="FQ12" s="225"/>
      <c r="FR12" s="225"/>
      <c r="FS12" s="225"/>
      <c r="FT12" s="225"/>
      <c r="FU12" s="225"/>
      <c r="FV12" s="225"/>
      <c r="FW12" s="225"/>
      <c r="FX12" s="225"/>
      <c r="FY12" s="225"/>
      <c r="FZ12" s="225"/>
      <c r="GA12" s="225"/>
      <c r="GB12" s="225"/>
      <c r="GC12" s="225"/>
      <c r="GD12" s="225"/>
      <c r="GE12" s="225"/>
      <c r="GF12" s="225"/>
      <c r="GG12" s="225"/>
      <c r="GH12" s="225"/>
      <c r="GI12" s="225"/>
      <c r="GJ12" s="225"/>
      <c r="GK12" s="225"/>
      <c r="GL12" s="225"/>
      <c r="GM12" s="225"/>
      <c r="GN12" s="225"/>
      <c r="GO12" s="225"/>
      <c r="GP12" s="225"/>
      <c r="GQ12" s="225"/>
      <c r="GR12" s="225"/>
      <c r="GS12" s="225"/>
      <c r="GT12" s="225"/>
      <c r="GU12" s="225"/>
      <c r="GV12" s="225"/>
      <c r="GW12" s="225"/>
      <c r="GX12" s="225"/>
      <c r="GY12" s="225"/>
      <c r="GZ12" s="225"/>
      <c r="HA12" s="225"/>
      <c r="HB12" s="225"/>
      <c r="HC12" s="225"/>
      <c r="HD12" s="225"/>
      <c r="HE12" s="225"/>
      <c r="HF12" s="225"/>
      <c r="HG12" s="225"/>
      <c r="HH12" s="225"/>
      <c r="HI12" s="225"/>
      <c r="HJ12" s="225"/>
      <c r="HK12" s="225"/>
      <c r="HL12" s="225"/>
      <c r="HM12" s="225"/>
      <c r="HN12" s="225"/>
      <c r="HO12" s="225"/>
      <c r="HP12" s="225"/>
      <c r="HQ12" s="225"/>
      <c r="HR12" s="225"/>
      <c r="HS12" s="225"/>
      <c r="HT12" s="225"/>
      <c r="HU12" s="225"/>
      <c r="HV12" s="225"/>
      <c r="HW12" s="225"/>
      <c r="HX12" s="225"/>
      <c r="HY12" s="225"/>
      <c r="HZ12" s="225"/>
      <c r="IA12" s="225"/>
      <c r="IB12" s="225"/>
      <c r="IC12" s="225"/>
      <c r="ID12" s="225"/>
      <c r="IE12" s="225"/>
      <c r="IF12" s="225"/>
      <c r="IG12" s="225"/>
      <c r="IH12" s="225"/>
      <c r="II12" s="225"/>
      <c r="IJ12" s="225"/>
      <c r="IK12" s="225"/>
      <c r="IL12" s="225"/>
      <c r="IM12" s="225"/>
      <c r="IN12" s="225"/>
      <c r="IO12" s="225"/>
      <c r="IP12" s="225"/>
      <c r="IQ12" s="225"/>
      <c r="IR12" s="225"/>
      <c r="IS12" s="225"/>
      <c r="IT12" s="225"/>
    </row>
    <row r="13" spans="1:254" ht="9.9499999999999993" customHeight="1">
      <c r="A13" s="229"/>
      <c r="B13" s="230"/>
      <c r="C13" s="231"/>
      <c r="D13" s="233"/>
      <c r="E13" s="231"/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5"/>
      <c r="AI13" s="225"/>
      <c r="AJ13" s="225"/>
      <c r="AK13" s="225"/>
      <c r="AL13" s="225"/>
      <c r="AM13" s="225"/>
      <c r="AN13" s="225"/>
      <c r="AO13" s="225"/>
      <c r="AP13" s="225"/>
      <c r="AQ13" s="225"/>
      <c r="AR13" s="225"/>
      <c r="AS13" s="225"/>
      <c r="AT13" s="225"/>
      <c r="AU13" s="225"/>
      <c r="AV13" s="225"/>
      <c r="AW13" s="225"/>
      <c r="AX13" s="225"/>
      <c r="AY13" s="225"/>
      <c r="AZ13" s="225"/>
      <c r="BA13" s="225"/>
      <c r="BB13" s="225"/>
      <c r="BC13" s="225"/>
      <c r="BD13" s="225"/>
      <c r="BE13" s="225"/>
      <c r="BF13" s="225"/>
      <c r="BG13" s="225"/>
      <c r="BH13" s="225"/>
      <c r="BI13" s="225"/>
      <c r="BJ13" s="225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5"/>
      <c r="CL13" s="225"/>
      <c r="CM13" s="225"/>
      <c r="CN13" s="225"/>
      <c r="CO13" s="225"/>
      <c r="CP13" s="225"/>
      <c r="CQ13" s="225"/>
      <c r="CR13" s="225"/>
      <c r="CS13" s="225"/>
      <c r="CT13" s="225"/>
      <c r="CU13" s="225"/>
      <c r="CV13" s="225"/>
      <c r="CW13" s="225"/>
      <c r="CX13" s="225"/>
      <c r="CY13" s="225"/>
      <c r="CZ13" s="225"/>
      <c r="DA13" s="225"/>
      <c r="DB13" s="225"/>
      <c r="DC13" s="225"/>
      <c r="DD13" s="225"/>
      <c r="DE13" s="225"/>
      <c r="DF13" s="225"/>
      <c r="DG13" s="225"/>
      <c r="DH13" s="225"/>
      <c r="DI13" s="225"/>
      <c r="DJ13" s="225"/>
      <c r="DK13" s="225"/>
      <c r="DL13" s="225"/>
      <c r="DM13" s="225"/>
      <c r="DN13" s="225"/>
      <c r="DO13" s="225"/>
      <c r="DP13" s="225"/>
      <c r="DQ13" s="225"/>
      <c r="DR13" s="225"/>
      <c r="DS13" s="225"/>
      <c r="DT13" s="225"/>
      <c r="DU13" s="225"/>
      <c r="DV13" s="225"/>
      <c r="DW13" s="225"/>
      <c r="DX13" s="225"/>
      <c r="DY13" s="225"/>
      <c r="DZ13" s="225"/>
      <c r="EA13" s="225"/>
      <c r="EB13" s="225"/>
      <c r="EC13" s="225"/>
      <c r="ED13" s="225"/>
      <c r="EE13" s="225"/>
      <c r="EF13" s="225"/>
      <c r="EG13" s="225"/>
      <c r="EH13" s="225"/>
      <c r="EI13" s="225"/>
      <c r="EJ13" s="225"/>
      <c r="EK13" s="225"/>
      <c r="EL13" s="225"/>
      <c r="EM13" s="225"/>
      <c r="EN13" s="225"/>
      <c r="EO13" s="225"/>
      <c r="EP13" s="225"/>
      <c r="EQ13" s="225"/>
      <c r="ER13" s="225"/>
      <c r="ES13" s="225"/>
      <c r="ET13" s="225"/>
      <c r="EU13" s="225"/>
      <c r="EV13" s="225"/>
      <c r="EW13" s="225"/>
      <c r="EX13" s="225"/>
      <c r="EY13" s="225"/>
      <c r="EZ13" s="225"/>
      <c r="FA13" s="225"/>
      <c r="FB13" s="225"/>
      <c r="FC13" s="225"/>
      <c r="FD13" s="225"/>
      <c r="FE13" s="225"/>
      <c r="FF13" s="225"/>
      <c r="FG13" s="225"/>
      <c r="FH13" s="225"/>
      <c r="FI13" s="225"/>
      <c r="FJ13" s="225"/>
      <c r="FK13" s="225"/>
      <c r="FL13" s="225"/>
      <c r="FM13" s="225"/>
      <c r="FN13" s="225"/>
      <c r="FO13" s="225"/>
      <c r="FP13" s="225"/>
      <c r="FQ13" s="225"/>
      <c r="FR13" s="225"/>
      <c r="FS13" s="225"/>
      <c r="FT13" s="225"/>
      <c r="FU13" s="225"/>
      <c r="FV13" s="225"/>
      <c r="FW13" s="225"/>
      <c r="FX13" s="225"/>
      <c r="FY13" s="225"/>
      <c r="FZ13" s="225"/>
      <c r="GA13" s="225"/>
      <c r="GB13" s="225"/>
      <c r="GC13" s="225"/>
      <c r="GD13" s="225"/>
      <c r="GE13" s="225"/>
      <c r="GF13" s="225"/>
      <c r="GG13" s="225"/>
      <c r="GH13" s="225"/>
      <c r="GI13" s="225"/>
      <c r="GJ13" s="225"/>
      <c r="GK13" s="225"/>
      <c r="GL13" s="225"/>
      <c r="GM13" s="225"/>
      <c r="GN13" s="225"/>
      <c r="GO13" s="225"/>
      <c r="GP13" s="225"/>
      <c r="GQ13" s="225"/>
      <c r="GR13" s="225"/>
      <c r="GS13" s="225"/>
      <c r="GT13" s="225"/>
      <c r="GU13" s="225"/>
      <c r="GV13" s="225"/>
      <c r="GW13" s="225"/>
      <c r="GX13" s="225"/>
      <c r="GY13" s="225"/>
      <c r="GZ13" s="225"/>
      <c r="HA13" s="225"/>
      <c r="HB13" s="225"/>
      <c r="HC13" s="225"/>
      <c r="HD13" s="225"/>
      <c r="HE13" s="225"/>
      <c r="HF13" s="225"/>
      <c r="HG13" s="225"/>
      <c r="HH13" s="225"/>
      <c r="HI13" s="225"/>
      <c r="HJ13" s="225"/>
      <c r="HK13" s="225"/>
      <c r="HL13" s="225"/>
      <c r="HM13" s="225"/>
      <c r="HN13" s="225"/>
      <c r="HO13" s="225"/>
      <c r="HP13" s="225"/>
      <c r="HQ13" s="225"/>
      <c r="HR13" s="225"/>
      <c r="HS13" s="225"/>
      <c r="HT13" s="225"/>
      <c r="HU13" s="225"/>
      <c r="HV13" s="225"/>
      <c r="HW13" s="225"/>
      <c r="HX13" s="225"/>
      <c r="HY13" s="225"/>
      <c r="HZ13" s="225"/>
      <c r="IA13" s="225"/>
      <c r="IB13" s="225"/>
      <c r="IC13" s="225"/>
      <c r="ID13" s="225"/>
      <c r="IE13" s="225"/>
      <c r="IF13" s="225"/>
      <c r="IG13" s="225"/>
      <c r="IH13" s="225"/>
      <c r="II13" s="225"/>
      <c r="IJ13" s="225"/>
      <c r="IK13" s="225"/>
      <c r="IL13" s="225"/>
      <c r="IM13" s="225"/>
      <c r="IN13" s="225"/>
      <c r="IO13" s="225"/>
      <c r="IP13" s="225"/>
      <c r="IQ13" s="225"/>
      <c r="IR13" s="225"/>
      <c r="IS13" s="225"/>
      <c r="IT13" s="225"/>
    </row>
    <row r="14" spans="1:254" ht="15" customHeight="1">
      <c r="A14" s="234" t="s">
        <v>21</v>
      </c>
      <c r="B14" s="235" t="s">
        <v>22</v>
      </c>
      <c r="C14" s="149">
        <f>C16</f>
        <v>109000</v>
      </c>
      <c r="D14" s="233"/>
      <c r="E14" s="149">
        <f>E16</f>
        <v>109000</v>
      </c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25"/>
      <c r="AR14" s="225"/>
      <c r="AS14" s="225"/>
      <c r="AT14" s="225"/>
      <c r="AU14" s="225"/>
      <c r="AV14" s="225"/>
      <c r="AW14" s="225"/>
      <c r="AX14" s="225"/>
      <c r="AY14" s="225"/>
      <c r="AZ14" s="225"/>
      <c r="BA14" s="225"/>
      <c r="BB14" s="225"/>
      <c r="BC14" s="225"/>
      <c r="BD14" s="225"/>
      <c r="BE14" s="225"/>
      <c r="BF14" s="225"/>
      <c r="BG14" s="225"/>
      <c r="BH14" s="225"/>
      <c r="BI14" s="225"/>
      <c r="BJ14" s="225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5"/>
      <c r="CL14" s="225"/>
      <c r="CM14" s="225"/>
      <c r="CN14" s="225"/>
      <c r="CO14" s="225"/>
      <c r="CP14" s="225"/>
      <c r="CQ14" s="225"/>
      <c r="CR14" s="225"/>
      <c r="CS14" s="225"/>
      <c r="CT14" s="225"/>
      <c r="CU14" s="225"/>
      <c r="CV14" s="225"/>
      <c r="CW14" s="225"/>
      <c r="CX14" s="225"/>
      <c r="CY14" s="225"/>
      <c r="CZ14" s="225"/>
      <c r="DA14" s="225"/>
      <c r="DB14" s="225"/>
      <c r="DC14" s="225"/>
      <c r="DD14" s="225"/>
      <c r="DE14" s="225"/>
      <c r="DF14" s="225"/>
      <c r="DG14" s="225"/>
      <c r="DH14" s="225"/>
      <c r="DI14" s="225"/>
      <c r="DJ14" s="225"/>
      <c r="DK14" s="225"/>
      <c r="DL14" s="225"/>
      <c r="DM14" s="225"/>
      <c r="DN14" s="225"/>
      <c r="DO14" s="225"/>
      <c r="DP14" s="225"/>
      <c r="DQ14" s="225"/>
      <c r="DR14" s="225"/>
      <c r="DS14" s="225"/>
      <c r="DT14" s="225"/>
      <c r="DU14" s="225"/>
      <c r="DV14" s="225"/>
      <c r="DW14" s="225"/>
      <c r="DX14" s="225"/>
      <c r="DY14" s="225"/>
      <c r="DZ14" s="225"/>
      <c r="EA14" s="225"/>
      <c r="EB14" s="225"/>
      <c r="EC14" s="225"/>
      <c r="ED14" s="225"/>
      <c r="EE14" s="225"/>
      <c r="EF14" s="225"/>
      <c r="EG14" s="225"/>
      <c r="EH14" s="225"/>
      <c r="EI14" s="225"/>
      <c r="EJ14" s="225"/>
      <c r="EK14" s="225"/>
      <c r="EL14" s="225"/>
      <c r="EM14" s="225"/>
      <c r="EN14" s="225"/>
      <c r="EO14" s="225"/>
      <c r="EP14" s="225"/>
      <c r="EQ14" s="225"/>
      <c r="ER14" s="225"/>
      <c r="ES14" s="225"/>
      <c r="ET14" s="225"/>
      <c r="EU14" s="225"/>
      <c r="EV14" s="225"/>
      <c r="EW14" s="225"/>
      <c r="EX14" s="225"/>
      <c r="EY14" s="225"/>
      <c r="EZ14" s="225"/>
      <c r="FA14" s="225"/>
      <c r="FB14" s="225"/>
      <c r="FC14" s="225"/>
      <c r="FD14" s="225"/>
      <c r="FE14" s="225"/>
      <c r="FF14" s="225"/>
      <c r="FG14" s="225"/>
      <c r="FH14" s="225"/>
      <c r="FI14" s="225"/>
      <c r="FJ14" s="225"/>
      <c r="FK14" s="225"/>
      <c r="FL14" s="225"/>
      <c r="FM14" s="225"/>
      <c r="FN14" s="225"/>
      <c r="FO14" s="225"/>
      <c r="FP14" s="225"/>
      <c r="FQ14" s="225"/>
      <c r="FR14" s="225"/>
      <c r="FS14" s="225"/>
      <c r="FT14" s="225"/>
      <c r="FU14" s="225"/>
      <c r="FV14" s="225"/>
      <c r="FW14" s="225"/>
      <c r="FX14" s="225"/>
      <c r="FY14" s="225"/>
      <c r="FZ14" s="225"/>
      <c r="GA14" s="225"/>
      <c r="GB14" s="225"/>
      <c r="GC14" s="225"/>
      <c r="GD14" s="225"/>
      <c r="GE14" s="225"/>
      <c r="GF14" s="225"/>
      <c r="GG14" s="225"/>
      <c r="GH14" s="225"/>
      <c r="GI14" s="225"/>
      <c r="GJ14" s="225"/>
      <c r="GK14" s="225"/>
      <c r="GL14" s="225"/>
      <c r="GM14" s="225"/>
      <c r="GN14" s="225"/>
      <c r="GO14" s="225"/>
      <c r="GP14" s="225"/>
      <c r="GQ14" s="225"/>
      <c r="GR14" s="225"/>
      <c r="GS14" s="225"/>
      <c r="GT14" s="225"/>
      <c r="GU14" s="225"/>
      <c r="GV14" s="225"/>
      <c r="GW14" s="225"/>
      <c r="GX14" s="225"/>
      <c r="GY14" s="225"/>
      <c r="GZ14" s="225"/>
      <c r="HA14" s="225"/>
      <c r="HB14" s="225"/>
      <c r="HC14" s="225"/>
      <c r="HD14" s="225"/>
      <c r="HE14" s="225"/>
      <c r="HF14" s="225"/>
      <c r="HG14" s="225"/>
      <c r="HH14" s="225"/>
      <c r="HI14" s="225"/>
      <c r="HJ14" s="225"/>
      <c r="HK14" s="225"/>
      <c r="HL14" s="225"/>
      <c r="HM14" s="225"/>
      <c r="HN14" s="225"/>
      <c r="HO14" s="225"/>
      <c r="HP14" s="225"/>
      <c r="HQ14" s="225"/>
      <c r="HR14" s="225"/>
      <c r="HS14" s="225"/>
      <c r="HT14" s="225"/>
      <c r="HU14" s="225"/>
      <c r="HV14" s="225"/>
      <c r="HW14" s="225"/>
      <c r="HX14" s="225"/>
      <c r="HY14" s="225"/>
      <c r="HZ14" s="225"/>
      <c r="IA14" s="225"/>
      <c r="IB14" s="225"/>
      <c r="IC14" s="225"/>
      <c r="ID14" s="225"/>
      <c r="IE14" s="225"/>
      <c r="IF14" s="225"/>
      <c r="IG14" s="225"/>
      <c r="IH14" s="225"/>
      <c r="II14" s="225"/>
      <c r="IJ14" s="225"/>
      <c r="IK14" s="225"/>
      <c r="IL14" s="225"/>
      <c r="IM14" s="225"/>
      <c r="IN14" s="225"/>
      <c r="IO14" s="225"/>
      <c r="IP14" s="225"/>
      <c r="IQ14" s="225"/>
      <c r="IR14" s="225"/>
      <c r="IS14" s="225"/>
      <c r="IT14" s="225"/>
    </row>
    <row r="15" spans="1:254" ht="9.9499999999999993" customHeight="1">
      <c r="A15" s="236"/>
      <c r="B15" s="227"/>
      <c r="C15" s="228"/>
      <c r="D15" s="233"/>
      <c r="E15" s="228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5"/>
      <c r="AK15" s="225"/>
      <c r="AL15" s="225"/>
      <c r="AM15" s="225"/>
      <c r="AN15" s="225"/>
      <c r="AO15" s="225"/>
      <c r="AP15" s="225"/>
      <c r="AQ15" s="225"/>
      <c r="AR15" s="225"/>
      <c r="AS15" s="225"/>
      <c r="AT15" s="225"/>
      <c r="AU15" s="225"/>
      <c r="AV15" s="225"/>
      <c r="AW15" s="225"/>
      <c r="AX15" s="225"/>
      <c r="AY15" s="225"/>
      <c r="AZ15" s="225"/>
      <c r="BA15" s="225"/>
      <c r="BB15" s="225"/>
      <c r="BC15" s="225"/>
      <c r="BD15" s="225"/>
      <c r="BE15" s="225"/>
      <c r="BF15" s="225"/>
      <c r="BG15" s="225"/>
      <c r="BH15" s="225"/>
      <c r="BI15" s="225"/>
      <c r="BJ15" s="225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5"/>
      <c r="CL15" s="225"/>
      <c r="CM15" s="225"/>
      <c r="CN15" s="225"/>
      <c r="CO15" s="225"/>
      <c r="CP15" s="225"/>
      <c r="CQ15" s="225"/>
      <c r="CR15" s="225"/>
      <c r="CS15" s="225"/>
      <c r="CT15" s="225"/>
      <c r="CU15" s="225"/>
      <c r="CV15" s="225"/>
      <c r="CW15" s="225"/>
      <c r="CX15" s="225"/>
      <c r="CY15" s="225"/>
      <c r="CZ15" s="225"/>
      <c r="DA15" s="225"/>
      <c r="DB15" s="225"/>
      <c r="DC15" s="225"/>
      <c r="DD15" s="225"/>
      <c r="DE15" s="225"/>
      <c r="DF15" s="225"/>
      <c r="DG15" s="225"/>
      <c r="DH15" s="225"/>
      <c r="DI15" s="225"/>
      <c r="DJ15" s="225"/>
      <c r="DK15" s="225"/>
      <c r="DL15" s="225"/>
      <c r="DM15" s="225"/>
      <c r="DN15" s="225"/>
      <c r="DO15" s="225"/>
      <c r="DP15" s="225"/>
      <c r="DQ15" s="225"/>
      <c r="DR15" s="225"/>
      <c r="DS15" s="225"/>
      <c r="DT15" s="225"/>
      <c r="DU15" s="225"/>
      <c r="DV15" s="225"/>
      <c r="DW15" s="225"/>
      <c r="DX15" s="225"/>
      <c r="DY15" s="225"/>
      <c r="DZ15" s="225"/>
      <c r="EA15" s="225"/>
      <c r="EB15" s="225"/>
      <c r="EC15" s="225"/>
      <c r="ED15" s="225"/>
      <c r="EE15" s="225"/>
      <c r="EF15" s="225"/>
      <c r="EG15" s="225"/>
      <c r="EH15" s="225"/>
      <c r="EI15" s="225"/>
      <c r="EJ15" s="225"/>
      <c r="EK15" s="225"/>
      <c r="EL15" s="225"/>
      <c r="EM15" s="225"/>
      <c r="EN15" s="225"/>
      <c r="EO15" s="225"/>
      <c r="EP15" s="225"/>
      <c r="EQ15" s="225"/>
      <c r="ER15" s="225"/>
      <c r="ES15" s="225"/>
      <c r="ET15" s="225"/>
      <c r="EU15" s="225"/>
      <c r="EV15" s="225"/>
      <c r="EW15" s="225"/>
      <c r="EX15" s="225"/>
      <c r="EY15" s="225"/>
      <c r="EZ15" s="225"/>
      <c r="FA15" s="225"/>
      <c r="FB15" s="225"/>
      <c r="FC15" s="225"/>
      <c r="FD15" s="225"/>
      <c r="FE15" s="225"/>
      <c r="FF15" s="225"/>
      <c r="FG15" s="225"/>
      <c r="FH15" s="225"/>
      <c r="FI15" s="225"/>
      <c r="FJ15" s="225"/>
      <c r="FK15" s="225"/>
      <c r="FL15" s="225"/>
      <c r="FM15" s="225"/>
      <c r="FN15" s="225"/>
      <c r="FO15" s="225"/>
      <c r="FP15" s="225"/>
      <c r="FQ15" s="225"/>
      <c r="FR15" s="225"/>
      <c r="FS15" s="225"/>
      <c r="FT15" s="225"/>
      <c r="FU15" s="225"/>
      <c r="FV15" s="225"/>
      <c r="FW15" s="225"/>
      <c r="FX15" s="225"/>
      <c r="FY15" s="225"/>
      <c r="FZ15" s="225"/>
      <c r="GA15" s="225"/>
      <c r="GB15" s="225"/>
      <c r="GC15" s="225"/>
      <c r="GD15" s="225"/>
      <c r="GE15" s="225"/>
      <c r="GF15" s="225"/>
      <c r="GG15" s="225"/>
      <c r="GH15" s="225"/>
      <c r="GI15" s="225"/>
      <c r="GJ15" s="225"/>
      <c r="GK15" s="225"/>
      <c r="GL15" s="225"/>
      <c r="GM15" s="225"/>
      <c r="GN15" s="225"/>
      <c r="GO15" s="225"/>
      <c r="GP15" s="225"/>
      <c r="GQ15" s="225"/>
      <c r="GR15" s="225"/>
      <c r="GS15" s="225"/>
      <c r="GT15" s="225"/>
      <c r="GU15" s="225"/>
      <c r="GV15" s="225"/>
      <c r="GW15" s="225"/>
      <c r="GX15" s="225"/>
      <c r="GY15" s="225"/>
      <c r="GZ15" s="225"/>
      <c r="HA15" s="225"/>
      <c r="HB15" s="225"/>
      <c r="HC15" s="225"/>
      <c r="HD15" s="225"/>
      <c r="HE15" s="225"/>
      <c r="HF15" s="225"/>
      <c r="HG15" s="225"/>
      <c r="HH15" s="225"/>
      <c r="HI15" s="225"/>
      <c r="HJ15" s="225"/>
      <c r="HK15" s="225"/>
      <c r="HL15" s="225"/>
      <c r="HM15" s="225"/>
      <c r="HN15" s="225"/>
      <c r="HO15" s="225"/>
      <c r="HP15" s="225"/>
      <c r="HQ15" s="225"/>
      <c r="HR15" s="225"/>
      <c r="HS15" s="225"/>
      <c r="HT15" s="225"/>
      <c r="HU15" s="225"/>
      <c r="HV15" s="225"/>
      <c r="HW15" s="225"/>
      <c r="HX15" s="225"/>
      <c r="HY15" s="225"/>
      <c r="HZ15" s="225"/>
      <c r="IA15" s="225"/>
      <c r="IB15" s="225"/>
      <c r="IC15" s="225"/>
      <c r="ID15" s="225"/>
      <c r="IE15" s="225"/>
      <c r="IF15" s="225"/>
      <c r="IG15" s="225"/>
      <c r="IH15" s="225"/>
      <c r="II15" s="225"/>
      <c r="IJ15" s="225"/>
      <c r="IK15" s="225"/>
      <c r="IL15" s="225"/>
      <c r="IM15" s="225"/>
      <c r="IN15" s="225"/>
      <c r="IO15" s="225"/>
      <c r="IP15" s="225"/>
      <c r="IQ15" s="225"/>
      <c r="IR15" s="225"/>
      <c r="IS15" s="225"/>
      <c r="IT15" s="225"/>
    </row>
    <row r="16" spans="1:254" ht="12.75" customHeight="1">
      <c r="A16" s="237" t="s">
        <v>59</v>
      </c>
      <c r="B16" s="238" t="s">
        <v>46</v>
      </c>
      <c r="C16" s="239">
        <f>C18</f>
        <v>109000</v>
      </c>
      <c r="D16" s="233"/>
      <c r="E16" s="239">
        <f>E18</f>
        <v>109000</v>
      </c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  <c r="AH16" s="225"/>
      <c r="AI16" s="225"/>
      <c r="AJ16" s="225"/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225"/>
      <c r="AZ16" s="225"/>
      <c r="BA16" s="225"/>
      <c r="BB16" s="225"/>
      <c r="BC16" s="225"/>
      <c r="BD16" s="225"/>
      <c r="BE16" s="225"/>
      <c r="BF16" s="225"/>
      <c r="BG16" s="225"/>
      <c r="BH16" s="225"/>
      <c r="BI16" s="225"/>
      <c r="BJ16" s="225"/>
      <c r="BK16" s="225"/>
      <c r="BL16" s="225"/>
      <c r="BM16" s="225"/>
      <c r="BN16" s="225"/>
      <c r="BO16" s="225"/>
      <c r="BP16" s="225"/>
      <c r="BQ16" s="225"/>
      <c r="BR16" s="225"/>
      <c r="BS16" s="225"/>
      <c r="BT16" s="225"/>
      <c r="BU16" s="225"/>
      <c r="BV16" s="225"/>
      <c r="BW16" s="225"/>
      <c r="BX16" s="225"/>
      <c r="BY16" s="225"/>
      <c r="BZ16" s="225"/>
      <c r="CA16" s="225"/>
      <c r="CB16" s="225"/>
      <c r="CC16" s="225"/>
      <c r="CD16" s="225"/>
      <c r="CE16" s="225"/>
      <c r="CF16" s="225"/>
      <c r="CG16" s="225"/>
      <c r="CH16" s="225"/>
      <c r="CI16" s="225"/>
      <c r="CJ16" s="225"/>
      <c r="CK16" s="225"/>
      <c r="CL16" s="225"/>
      <c r="CM16" s="225"/>
      <c r="CN16" s="225"/>
      <c r="CO16" s="225"/>
      <c r="CP16" s="225"/>
      <c r="CQ16" s="225"/>
      <c r="CR16" s="225"/>
      <c r="CS16" s="225"/>
      <c r="CT16" s="225"/>
      <c r="CU16" s="225"/>
      <c r="CV16" s="225"/>
      <c r="CW16" s="225"/>
      <c r="CX16" s="225"/>
      <c r="CY16" s="225"/>
      <c r="CZ16" s="225"/>
      <c r="DA16" s="225"/>
      <c r="DB16" s="225"/>
      <c r="DC16" s="225"/>
      <c r="DD16" s="225"/>
      <c r="DE16" s="225"/>
      <c r="DF16" s="225"/>
      <c r="DG16" s="225"/>
      <c r="DH16" s="225"/>
      <c r="DI16" s="225"/>
      <c r="DJ16" s="225"/>
      <c r="DK16" s="225"/>
      <c r="DL16" s="225"/>
      <c r="DM16" s="225"/>
      <c r="DN16" s="225"/>
      <c r="DO16" s="225"/>
      <c r="DP16" s="225"/>
      <c r="DQ16" s="225"/>
      <c r="DR16" s="225"/>
      <c r="DS16" s="225"/>
      <c r="DT16" s="225"/>
      <c r="DU16" s="225"/>
      <c r="DV16" s="225"/>
      <c r="DW16" s="225"/>
      <c r="DX16" s="225"/>
      <c r="DY16" s="225"/>
      <c r="DZ16" s="225"/>
      <c r="EA16" s="225"/>
      <c r="EB16" s="225"/>
      <c r="EC16" s="225"/>
      <c r="ED16" s="225"/>
      <c r="EE16" s="225"/>
      <c r="EF16" s="225"/>
      <c r="EG16" s="225"/>
      <c r="EH16" s="225"/>
      <c r="EI16" s="225"/>
      <c r="EJ16" s="225"/>
      <c r="EK16" s="225"/>
      <c r="EL16" s="225"/>
      <c r="EM16" s="225"/>
      <c r="EN16" s="225"/>
      <c r="EO16" s="225"/>
      <c r="EP16" s="225"/>
      <c r="EQ16" s="225"/>
      <c r="ER16" s="225"/>
      <c r="ES16" s="225"/>
      <c r="ET16" s="225"/>
      <c r="EU16" s="225"/>
      <c r="EV16" s="225"/>
      <c r="EW16" s="225"/>
      <c r="EX16" s="225"/>
      <c r="EY16" s="225"/>
      <c r="EZ16" s="225"/>
      <c r="FA16" s="225"/>
      <c r="FB16" s="225"/>
      <c r="FC16" s="225"/>
      <c r="FD16" s="225"/>
      <c r="FE16" s="225"/>
      <c r="FF16" s="225"/>
      <c r="FG16" s="225"/>
      <c r="FH16" s="225"/>
      <c r="FI16" s="225"/>
      <c r="FJ16" s="225"/>
      <c r="FK16" s="225"/>
      <c r="FL16" s="225"/>
      <c r="FM16" s="225"/>
      <c r="FN16" s="225"/>
      <c r="FO16" s="225"/>
      <c r="FP16" s="225"/>
      <c r="FQ16" s="225"/>
      <c r="FR16" s="225"/>
      <c r="FS16" s="225"/>
      <c r="FT16" s="225"/>
      <c r="FU16" s="225"/>
      <c r="FV16" s="225"/>
      <c r="FW16" s="225"/>
      <c r="FX16" s="225"/>
      <c r="FY16" s="225"/>
      <c r="FZ16" s="225"/>
      <c r="GA16" s="225"/>
      <c r="GB16" s="225"/>
      <c r="GC16" s="225"/>
      <c r="GD16" s="225"/>
      <c r="GE16" s="225"/>
      <c r="GF16" s="225"/>
      <c r="GG16" s="225"/>
      <c r="GH16" s="225"/>
      <c r="GI16" s="225"/>
      <c r="GJ16" s="225"/>
      <c r="GK16" s="225"/>
      <c r="GL16" s="225"/>
      <c r="GM16" s="225"/>
      <c r="GN16" s="225"/>
      <c r="GO16" s="225"/>
      <c r="GP16" s="225"/>
      <c r="GQ16" s="225"/>
      <c r="GR16" s="225"/>
      <c r="GS16" s="225"/>
      <c r="GT16" s="225"/>
      <c r="GU16" s="225"/>
      <c r="GV16" s="225"/>
      <c r="GW16" s="225"/>
      <c r="GX16" s="225"/>
      <c r="GY16" s="225"/>
      <c r="GZ16" s="225"/>
      <c r="HA16" s="225"/>
      <c r="HB16" s="225"/>
      <c r="HC16" s="225"/>
      <c r="HD16" s="225"/>
      <c r="HE16" s="225"/>
      <c r="HF16" s="225"/>
      <c r="HG16" s="225"/>
      <c r="HH16" s="225"/>
      <c r="HI16" s="225"/>
      <c r="HJ16" s="225"/>
      <c r="HK16" s="225"/>
      <c r="HL16" s="225"/>
      <c r="HM16" s="225"/>
      <c r="HN16" s="225"/>
      <c r="HO16" s="225"/>
      <c r="HP16" s="225"/>
      <c r="HQ16" s="225"/>
      <c r="HR16" s="225"/>
      <c r="HS16" s="225"/>
      <c r="HT16" s="225"/>
      <c r="HU16" s="225"/>
      <c r="HV16" s="225"/>
      <c r="HW16" s="225"/>
      <c r="HX16" s="225"/>
      <c r="HY16" s="225"/>
      <c r="HZ16" s="225"/>
      <c r="IA16" s="225"/>
      <c r="IB16" s="225"/>
      <c r="IC16" s="225"/>
      <c r="ID16" s="225"/>
      <c r="IE16" s="225"/>
      <c r="IF16" s="225"/>
      <c r="IG16" s="225"/>
      <c r="IH16" s="225"/>
      <c r="II16" s="225"/>
      <c r="IJ16" s="225"/>
      <c r="IK16" s="225"/>
      <c r="IL16" s="225"/>
      <c r="IM16" s="225"/>
      <c r="IN16" s="225"/>
      <c r="IO16" s="225"/>
      <c r="IP16" s="225"/>
      <c r="IQ16" s="225"/>
      <c r="IR16" s="225"/>
      <c r="IS16" s="225"/>
      <c r="IT16" s="225"/>
    </row>
    <row r="17" spans="1:254" ht="9.9499999999999993" customHeight="1">
      <c r="A17" s="236"/>
      <c r="B17" s="227"/>
      <c r="C17" s="228"/>
      <c r="D17" s="233"/>
      <c r="E17" s="228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225"/>
      <c r="AZ17" s="225"/>
      <c r="BA17" s="225"/>
      <c r="BB17" s="225"/>
      <c r="BC17" s="225"/>
      <c r="BD17" s="225"/>
      <c r="BE17" s="225"/>
      <c r="BF17" s="225"/>
      <c r="BG17" s="225"/>
      <c r="BH17" s="225"/>
      <c r="BI17" s="225"/>
      <c r="BJ17" s="225"/>
      <c r="BK17" s="225"/>
      <c r="BL17" s="225"/>
      <c r="BM17" s="225"/>
      <c r="BN17" s="225"/>
      <c r="BO17" s="225"/>
      <c r="BP17" s="225"/>
      <c r="BQ17" s="225"/>
      <c r="BR17" s="225"/>
      <c r="BS17" s="225"/>
      <c r="BT17" s="225"/>
      <c r="BU17" s="225"/>
      <c r="BV17" s="225"/>
      <c r="BW17" s="225"/>
      <c r="BX17" s="225"/>
      <c r="BY17" s="225"/>
      <c r="BZ17" s="225"/>
      <c r="CA17" s="225"/>
      <c r="CB17" s="225"/>
      <c r="CC17" s="225"/>
      <c r="CD17" s="225"/>
      <c r="CE17" s="225"/>
      <c r="CF17" s="225"/>
      <c r="CG17" s="225"/>
      <c r="CH17" s="225"/>
      <c r="CI17" s="225"/>
      <c r="CJ17" s="225"/>
      <c r="CK17" s="225"/>
      <c r="CL17" s="225"/>
      <c r="CM17" s="225"/>
      <c r="CN17" s="225"/>
      <c r="CO17" s="225"/>
      <c r="CP17" s="225"/>
      <c r="CQ17" s="225"/>
      <c r="CR17" s="225"/>
      <c r="CS17" s="225"/>
      <c r="CT17" s="225"/>
      <c r="CU17" s="225"/>
      <c r="CV17" s="225"/>
      <c r="CW17" s="225"/>
      <c r="CX17" s="225"/>
      <c r="CY17" s="225"/>
      <c r="CZ17" s="225"/>
      <c r="DA17" s="225"/>
      <c r="DB17" s="225"/>
      <c r="DC17" s="225"/>
      <c r="DD17" s="225"/>
      <c r="DE17" s="225"/>
      <c r="DF17" s="225"/>
      <c r="DG17" s="225"/>
      <c r="DH17" s="225"/>
      <c r="DI17" s="225"/>
      <c r="DJ17" s="225"/>
      <c r="DK17" s="225"/>
      <c r="DL17" s="225"/>
      <c r="DM17" s="225"/>
      <c r="DN17" s="225"/>
      <c r="DO17" s="225"/>
      <c r="DP17" s="225"/>
      <c r="DQ17" s="225"/>
      <c r="DR17" s="225"/>
      <c r="DS17" s="225"/>
      <c r="DT17" s="225"/>
      <c r="DU17" s="225"/>
      <c r="DV17" s="225"/>
      <c r="DW17" s="225"/>
      <c r="DX17" s="225"/>
      <c r="DY17" s="225"/>
      <c r="DZ17" s="225"/>
      <c r="EA17" s="225"/>
      <c r="EB17" s="225"/>
      <c r="EC17" s="225"/>
      <c r="ED17" s="225"/>
      <c r="EE17" s="225"/>
      <c r="EF17" s="225"/>
      <c r="EG17" s="225"/>
      <c r="EH17" s="225"/>
      <c r="EI17" s="225"/>
      <c r="EJ17" s="225"/>
      <c r="EK17" s="225"/>
      <c r="EL17" s="225"/>
      <c r="EM17" s="225"/>
      <c r="EN17" s="225"/>
      <c r="EO17" s="225"/>
      <c r="EP17" s="225"/>
      <c r="EQ17" s="225"/>
      <c r="ER17" s="225"/>
      <c r="ES17" s="225"/>
      <c r="ET17" s="225"/>
      <c r="EU17" s="225"/>
      <c r="EV17" s="225"/>
      <c r="EW17" s="225"/>
      <c r="EX17" s="225"/>
      <c r="EY17" s="225"/>
      <c r="EZ17" s="225"/>
      <c r="FA17" s="225"/>
      <c r="FB17" s="225"/>
      <c r="FC17" s="225"/>
      <c r="FD17" s="225"/>
      <c r="FE17" s="225"/>
      <c r="FF17" s="225"/>
      <c r="FG17" s="225"/>
      <c r="FH17" s="225"/>
      <c r="FI17" s="225"/>
      <c r="FJ17" s="225"/>
      <c r="FK17" s="225"/>
      <c r="FL17" s="225"/>
      <c r="FM17" s="225"/>
      <c r="FN17" s="225"/>
      <c r="FO17" s="225"/>
      <c r="FP17" s="225"/>
      <c r="FQ17" s="225"/>
      <c r="FR17" s="225"/>
      <c r="FS17" s="225"/>
      <c r="FT17" s="225"/>
      <c r="FU17" s="225"/>
      <c r="FV17" s="225"/>
      <c r="FW17" s="225"/>
      <c r="FX17" s="225"/>
      <c r="FY17" s="225"/>
      <c r="FZ17" s="225"/>
      <c r="GA17" s="225"/>
      <c r="GB17" s="225"/>
      <c r="GC17" s="225"/>
      <c r="GD17" s="225"/>
      <c r="GE17" s="225"/>
      <c r="GF17" s="225"/>
      <c r="GG17" s="225"/>
      <c r="GH17" s="225"/>
      <c r="GI17" s="225"/>
      <c r="GJ17" s="225"/>
      <c r="GK17" s="225"/>
      <c r="GL17" s="225"/>
      <c r="GM17" s="225"/>
      <c r="GN17" s="225"/>
      <c r="GO17" s="225"/>
      <c r="GP17" s="225"/>
      <c r="GQ17" s="225"/>
      <c r="GR17" s="225"/>
      <c r="GS17" s="225"/>
      <c r="GT17" s="225"/>
      <c r="GU17" s="225"/>
      <c r="GV17" s="225"/>
      <c r="GW17" s="225"/>
      <c r="GX17" s="225"/>
      <c r="GY17" s="225"/>
      <c r="GZ17" s="225"/>
      <c r="HA17" s="225"/>
      <c r="HB17" s="225"/>
      <c r="HC17" s="225"/>
      <c r="HD17" s="225"/>
      <c r="HE17" s="225"/>
      <c r="HF17" s="225"/>
      <c r="HG17" s="225"/>
      <c r="HH17" s="225"/>
      <c r="HI17" s="225"/>
      <c r="HJ17" s="225"/>
      <c r="HK17" s="225"/>
      <c r="HL17" s="225"/>
      <c r="HM17" s="225"/>
      <c r="HN17" s="225"/>
      <c r="HO17" s="225"/>
      <c r="HP17" s="225"/>
      <c r="HQ17" s="225"/>
      <c r="HR17" s="225"/>
      <c r="HS17" s="225"/>
      <c r="HT17" s="225"/>
      <c r="HU17" s="225"/>
      <c r="HV17" s="225"/>
      <c r="HW17" s="225"/>
      <c r="HX17" s="225"/>
      <c r="HY17" s="225"/>
      <c r="HZ17" s="225"/>
      <c r="IA17" s="225"/>
      <c r="IB17" s="225"/>
      <c r="IC17" s="225"/>
      <c r="ID17" s="225"/>
      <c r="IE17" s="225"/>
      <c r="IF17" s="225"/>
      <c r="IG17" s="225"/>
      <c r="IH17" s="225"/>
      <c r="II17" s="225"/>
      <c r="IJ17" s="225"/>
      <c r="IK17" s="225"/>
      <c r="IL17" s="225"/>
      <c r="IM17" s="225"/>
      <c r="IN17" s="225"/>
      <c r="IO17" s="225"/>
      <c r="IP17" s="225"/>
      <c r="IQ17" s="225"/>
      <c r="IR17" s="225"/>
      <c r="IS17" s="225"/>
      <c r="IT17" s="225"/>
    </row>
    <row r="18" spans="1:254" ht="12.75" customHeight="1">
      <c r="A18" s="925" t="s">
        <v>679</v>
      </c>
      <c r="B18" s="926"/>
      <c r="C18" s="240">
        <f>C20</f>
        <v>109000</v>
      </c>
      <c r="D18" s="233"/>
      <c r="E18" s="240">
        <f>E22</f>
        <v>109000</v>
      </c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225"/>
      <c r="AZ18" s="225"/>
      <c r="BA18" s="225"/>
      <c r="BB18" s="225"/>
      <c r="BC18" s="225"/>
      <c r="BD18" s="225"/>
      <c r="BE18" s="225"/>
      <c r="BF18" s="225"/>
      <c r="BG18" s="225"/>
      <c r="BH18" s="225"/>
      <c r="BI18" s="225"/>
      <c r="BJ18" s="225"/>
      <c r="BK18" s="225"/>
      <c r="BL18" s="225"/>
      <c r="BM18" s="225"/>
      <c r="BN18" s="225"/>
      <c r="BO18" s="225"/>
      <c r="BP18" s="225"/>
      <c r="BQ18" s="225"/>
      <c r="BR18" s="225"/>
      <c r="BS18" s="225"/>
      <c r="BT18" s="225"/>
      <c r="BU18" s="225"/>
      <c r="BV18" s="225"/>
      <c r="BW18" s="225"/>
      <c r="BX18" s="225"/>
      <c r="BY18" s="225"/>
      <c r="BZ18" s="225"/>
      <c r="CA18" s="225"/>
      <c r="CB18" s="225"/>
      <c r="CC18" s="225"/>
      <c r="CD18" s="225"/>
      <c r="CE18" s="225"/>
      <c r="CF18" s="225"/>
      <c r="CG18" s="225"/>
      <c r="CH18" s="225"/>
      <c r="CI18" s="225"/>
      <c r="CJ18" s="225"/>
      <c r="CK18" s="225"/>
      <c r="CL18" s="225"/>
      <c r="CM18" s="225"/>
      <c r="CN18" s="225"/>
      <c r="CO18" s="225"/>
      <c r="CP18" s="225"/>
      <c r="CQ18" s="225"/>
      <c r="CR18" s="225"/>
      <c r="CS18" s="225"/>
      <c r="CT18" s="225"/>
      <c r="CU18" s="225"/>
      <c r="CV18" s="225"/>
      <c r="CW18" s="225"/>
      <c r="CX18" s="225"/>
      <c r="CY18" s="225"/>
      <c r="CZ18" s="225"/>
      <c r="DA18" s="225"/>
      <c r="DB18" s="225"/>
      <c r="DC18" s="225"/>
      <c r="DD18" s="225"/>
      <c r="DE18" s="225"/>
      <c r="DF18" s="225"/>
      <c r="DG18" s="225"/>
      <c r="DH18" s="225"/>
      <c r="DI18" s="225"/>
      <c r="DJ18" s="225"/>
      <c r="DK18" s="225"/>
      <c r="DL18" s="225"/>
      <c r="DM18" s="225"/>
      <c r="DN18" s="225"/>
      <c r="DO18" s="225"/>
      <c r="DP18" s="225"/>
      <c r="DQ18" s="225"/>
      <c r="DR18" s="225"/>
      <c r="DS18" s="225"/>
      <c r="DT18" s="225"/>
      <c r="DU18" s="225"/>
      <c r="DV18" s="225"/>
      <c r="DW18" s="225"/>
      <c r="DX18" s="225"/>
      <c r="DY18" s="225"/>
      <c r="DZ18" s="225"/>
      <c r="EA18" s="225"/>
      <c r="EB18" s="225"/>
      <c r="EC18" s="225"/>
      <c r="ED18" s="225"/>
      <c r="EE18" s="225"/>
      <c r="EF18" s="225"/>
      <c r="EG18" s="225"/>
      <c r="EH18" s="225"/>
      <c r="EI18" s="225"/>
      <c r="EJ18" s="225"/>
      <c r="EK18" s="225"/>
      <c r="EL18" s="225"/>
      <c r="EM18" s="225"/>
      <c r="EN18" s="225"/>
      <c r="EO18" s="225"/>
      <c r="EP18" s="225"/>
      <c r="EQ18" s="225"/>
      <c r="ER18" s="225"/>
      <c r="ES18" s="225"/>
      <c r="ET18" s="225"/>
      <c r="EU18" s="225"/>
      <c r="EV18" s="225"/>
      <c r="EW18" s="225"/>
      <c r="EX18" s="225"/>
      <c r="EY18" s="225"/>
      <c r="EZ18" s="225"/>
      <c r="FA18" s="225"/>
      <c r="FB18" s="225"/>
      <c r="FC18" s="225"/>
      <c r="FD18" s="225"/>
      <c r="FE18" s="225"/>
      <c r="FF18" s="225"/>
      <c r="FG18" s="225"/>
      <c r="FH18" s="225"/>
      <c r="FI18" s="225"/>
      <c r="FJ18" s="225"/>
      <c r="FK18" s="225"/>
      <c r="FL18" s="225"/>
      <c r="FM18" s="225"/>
      <c r="FN18" s="225"/>
      <c r="FO18" s="225"/>
      <c r="FP18" s="225"/>
      <c r="FQ18" s="225"/>
      <c r="FR18" s="225"/>
      <c r="FS18" s="225"/>
      <c r="FT18" s="225"/>
      <c r="FU18" s="225"/>
      <c r="FV18" s="225"/>
      <c r="FW18" s="225"/>
      <c r="FX18" s="225"/>
      <c r="FY18" s="225"/>
      <c r="FZ18" s="225"/>
      <c r="GA18" s="225"/>
      <c r="GB18" s="225"/>
      <c r="GC18" s="225"/>
      <c r="GD18" s="225"/>
      <c r="GE18" s="225"/>
      <c r="GF18" s="225"/>
      <c r="GG18" s="225"/>
      <c r="GH18" s="225"/>
      <c r="GI18" s="225"/>
      <c r="GJ18" s="225"/>
      <c r="GK18" s="225"/>
      <c r="GL18" s="225"/>
      <c r="GM18" s="225"/>
      <c r="GN18" s="225"/>
      <c r="GO18" s="225"/>
      <c r="GP18" s="225"/>
      <c r="GQ18" s="225"/>
      <c r="GR18" s="225"/>
      <c r="GS18" s="225"/>
      <c r="GT18" s="225"/>
      <c r="GU18" s="225"/>
      <c r="GV18" s="225"/>
      <c r="GW18" s="225"/>
      <c r="GX18" s="225"/>
      <c r="GY18" s="225"/>
      <c r="GZ18" s="225"/>
      <c r="HA18" s="225"/>
      <c r="HB18" s="225"/>
      <c r="HC18" s="225"/>
      <c r="HD18" s="225"/>
      <c r="HE18" s="225"/>
      <c r="HF18" s="225"/>
      <c r="HG18" s="225"/>
      <c r="HH18" s="225"/>
      <c r="HI18" s="225"/>
      <c r="HJ18" s="225"/>
      <c r="HK18" s="225"/>
      <c r="HL18" s="225"/>
      <c r="HM18" s="225"/>
      <c r="HN18" s="225"/>
      <c r="HO18" s="225"/>
      <c r="HP18" s="225"/>
      <c r="HQ18" s="225"/>
      <c r="HR18" s="225"/>
      <c r="HS18" s="225"/>
      <c r="HT18" s="225"/>
      <c r="HU18" s="225"/>
      <c r="HV18" s="225"/>
      <c r="HW18" s="225"/>
      <c r="HX18" s="225"/>
      <c r="HY18" s="225"/>
      <c r="HZ18" s="225"/>
      <c r="IA18" s="225"/>
      <c r="IB18" s="225"/>
      <c r="IC18" s="225"/>
      <c r="ID18" s="225"/>
      <c r="IE18" s="225"/>
      <c r="IF18" s="225"/>
      <c r="IG18" s="225"/>
      <c r="IH18" s="225"/>
      <c r="II18" s="225"/>
      <c r="IJ18" s="225"/>
      <c r="IK18" s="225"/>
      <c r="IL18" s="225"/>
      <c r="IM18" s="225"/>
      <c r="IN18" s="225"/>
      <c r="IO18" s="225"/>
      <c r="IP18" s="225"/>
      <c r="IQ18" s="225"/>
      <c r="IR18" s="225"/>
      <c r="IS18" s="225"/>
      <c r="IT18" s="225"/>
    </row>
    <row r="19" spans="1:254" ht="9.9499999999999993" customHeight="1">
      <c r="A19" s="241"/>
      <c r="B19" s="241"/>
      <c r="C19" s="242"/>
      <c r="D19" s="233"/>
      <c r="E19" s="242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5"/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225"/>
      <c r="AZ19" s="225"/>
      <c r="BA19" s="225"/>
      <c r="BB19" s="225"/>
      <c r="BC19" s="225"/>
      <c r="BD19" s="225"/>
      <c r="BE19" s="225"/>
      <c r="BF19" s="225"/>
      <c r="BG19" s="225"/>
      <c r="BH19" s="225"/>
      <c r="BI19" s="225"/>
      <c r="BJ19" s="225"/>
      <c r="BK19" s="225"/>
      <c r="BL19" s="225"/>
      <c r="BM19" s="225"/>
      <c r="BN19" s="225"/>
      <c r="BO19" s="225"/>
      <c r="BP19" s="225"/>
      <c r="BQ19" s="225"/>
      <c r="BR19" s="225"/>
      <c r="BS19" s="225"/>
      <c r="BT19" s="225"/>
      <c r="BU19" s="225"/>
      <c r="BV19" s="225"/>
      <c r="BW19" s="225"/>
      <c r="BX19" s="225"/>
      <c r="BY19" s="225"/>
      <c r="BZ19" s="225"/>
      <c r="CA19" s="225"/>
      <c r="CB19" s="225"/>
      <c r="CC19" s="225"/>
      <c r="CD19" s="225"/>
      <c r="CE19" s="225"/>
      <c r="CF19" s="225"/>
      <c r="CG19" s="225"/>
      <c r="CH19" s="225"/>
      <c r="CI19" s="225"/>
      <c r="CJ19" s="225"/>
      <c r="CK19" s="225"/>
      <c r="CL19" s="225"/>
      <c r="CM19" s="225"/>
      <c r="CN19" s="225"/>
      <c r="CO19" s="225"/>
      <c r="CP19" s="225"/>
      <c r="CQ19" s="225"/>
      <c r="CR19" s="225"/>
      <c r="CS19" s="225"/>
      <c r="CT19" s="225"/>
      <c r="CU19" s="225"/>
      <c r="CV19" s="225"/>
      <c r="CW19" s="225"/>
      <c r="CX19" s="225"/>
      <c r="CY19" s="225"/>
      <c r="CZ19" s="225"/>
      <c r="DA19" s="225"/>
      <c r="DB19" s="225"/>
      <c r="DC19" s="225"/>
      <c r="DD19" s="225"/>
      <c r="DE19" s="225"/>
      <c r="DF19" s="225"/>
      <c r="DG19" s="225"/>
      <c r="DH19" s="225"/>
      <c r="DI19" s="225"/>
      <c r="DJ19" s="225"/>
      <c r="DK19" s="225"/>
      <c r="DL19" s="225"/>
      <c r="DM19" s="225"/>
      <c r="DN19" s="225"/>
      <c r="DO19" s="225"/>
      <c r="DP19" s="225"/>
      <c r="DQ19" s="225"/>
      <c r="DR19" s="225"/>
      <c r="DS19" s="225"/>
      <c r="DT19" s="225"/>
      <c r="DU19" s="225"/>
      <c r="DV19" s="225"/>
      <c r="DW19" s="225"/>
      <c r="DX19" s="225"/>
      <c r="DY19" s="225"/>
      <c r="DZ19" s="225"/>
      <c r="EA19" s="225"/>
      <c r="EB19" s="225"/>
      <c r="EC19" s="225"/>
      <c r="ED19" s="225"/>
      <c r="EE19" s="225"/>
      <c r="EF19" s="225"/>
      <c r="EG19" s="225"/>
      <c r="EH19" s="225"/>
      <c r="EI19" s="225"/>
      <c r="EJ19" s="225"/>
      <c r="EK19" s="225"/>
      <c r="EL19" s="225"/>
      <c r="EM19" s="225"/>
      <c r="EN19" s="225"/>
      <c r="EO19" s="225"/>
      <c r="EP19" s="225"/>
      <c r="EQ19" s="225"/>
      <c r="ER19" s="225"/>
      <c r="ES19" s="225"/>
      <c r="ET19" s="225"/>
      <c r="EU19" s="225"/>
      <c r="EV19" s="225"/>
      <c r="EW19" s="225"/>
      <c r="EX19" s="225"/>
      <c r="EY19" s="225"/>
      <c r="EZ19" s="225"/>
      <c r="FA19" s="225"/>
      <c r="FB19" s="225"/>
      <c r="FC19" s="225"/>
      <c r="FD19" s="225"/>
      <c r="FE19" s="225"/>
      <c r="FF19" s="225"/>
      <c r="FG19" s="225"/>
      <c r="FH19" s="225"/>
      <c r="FI19" s="225"/>
      <c r="FJ19" s="225"/>
      <c r="FK19" s="225"/>
      <c r="FL19" s="225"/>
      <c r="FM19" s="225"/>
      <c r="FN19" s="225"/>
      <c r="FO19" s="225"/>
      <c r="FP19" s="225"/>
      <c r="FQ19" s="225"/>
      <c r="FR19" s="225"/>
      <c r="FS19" s="225"/>
      <c r="FT19" s="225"/>
      <c r="FU19" s="225"/>
      <c r="FV19" s="225"/>
      <c r="FW19" s="225"/>
      <c r="FX19" s="225"/>
      <c r="FY19" s="225"/>
      <c r="FZ19" s="225"/>
      <c r="GA19" s="225"/>
      <c r="GB19" s="225"/>
      <c r="GC19" s="225"/>
      <c r="GD19" s="225"/>
      <c r="GE19" s="225"/>
      <c r="GF19" s="225"/>
      <c r="GG19" s="225"/>
      <c r="GH19" s="225"/>
      <c r="GI19" s="225"/>
      <c r="GJ19" s="225"/>
      <c r="GK19" s="225"/>
      <c r="GL19" s="225"/>
      <c r="GM19" s="225"/>
      <c r="GN19" s="225"/>
      <c r="GO19" s="225"/>
      <c r="GP19" s="225"/>
      <c r="GQ19" s="225"/>
      <c r="GR19" s="225"/>
      <c r="GS19" s="225"/>
      <c r="GT19" s="225"/>
      <c r="GU19" s="225"/>
      <c r="GV19" s="225"/>
      <c r="GW19" s="225"/>
      <c r="GX19" s="225"/>
      <c r="GY19" s="225"/>
      <c r="GZ19" s="225"/>
      <c r="HA19" s="225"/>
      <c r="HB19" s="225"/>
      <c r="HC19" s="225"/>
      <c r="HD19" s="225"/>
      <c r="HE19" s="225"/>
      <c r="HF19" s="225"/>
      <c r="HG19" s="225"/>
      <c r="HH19" s="225"/>
      <c r="HI19" s="225"/>
      <c r="HJ19" s="225"/>
      <c r="HK19" s="225"/>
      <c r="HL19" s="225"/>
      <c r="HM19" s="225"/>
      <c r="HN19" s="225"/>
      <c r="HO19" s="225"/>
      <c r="HP19" s="225"/>
      <c r="HQ19" s="225"/>
      <c r="HR19" s="225"/>
      <c r="HS19" s="225"/>
      <c r="HT19" s="225"/>
      <c r="HU19" s="225"/>
      <c r="HV19" s="225"/>
      <c r="HW19" s="225"/>
      <c r="HX19" s="225"/>
      <c r="HY19" s="225"/>
      <c r="HZ19" s="225"/>
      <c r="IA19" s="225"/>
      <c r="IB19" s="225"/>
      <c r="IC19" s="225"/>
      <c r="ID19" s="225"/>
      <c r="IE19" s="225"/>
      <c r="IF19" s="225"/>
      <c r="IG19" s="225"/>
      <c r="IH19" s="225"/>
      <c r="II19" s="225"/>
      <c r="IJ19" s="225"/>
      <c r="IK19" s="225"/>
      <c r="IL19" s="225"/>
      <c r="IM19" s="225"/>
      <c r="IN19" s="225"/>
      <c r="IO19" s="225"/>
      <c r="IP19" s="225"/>
      <c r="IQ19" s="225"/>
      <c r="IR19" s="225"/>
      <c r="IS19" s="225"/>
      <c r="IT19" s="225"/>
    </row>
    <row r="20" spans="1:254" ht="12.75" customHeight="1">
      <c r="A20" s="243"/>
      <c r="B20" s="244" t="s">
        <v>680</v>
      </c>
      <c r="C20" s="228">
        <v>109000</v>
      </c>
      <c r="D20" s="233"/>
      <c r="E20" s="245" t="s">
        <v>492</v>
      </c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  <c r="AH20" s="225"/>
      <c r="AI20" s="225"/>
      <c r="AJ20" s="225"/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225"/>
      <c r="AZ20" s="225"/>
      <c r="BA20" s="225"/>
      <c r="BB20" s="225"/>
      <c r="BC20" s="225"/>
      <c r="BD20" s="225"/>
      <c r="BE20" s="225"/>
      <c r="BF20" s="225"/>
      <c r="BG20" s="225"/>
      <c r="BH20" s="225"/>
      <c r="BI20" s="225"/>
      <c r="BJ20" s="225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5"/>
      <c r="CL20" s="225"/>
      <c r="CM20" s="225"/>
      <c r="CN20" s="225"/>
      <c r="CO20" s="225"/>
      <c r="CP20" s="225"/>
      <c r="CQ20" s="225"/>
      <c r="CR20" s="225"/>
      <c r="CS20" s="225"/>
      <c r="CT20" s="225"/>
      <c r="CU20" s="225"/>
      <c r="CV20" s="225"/>
      <c r="CW20" s="225"/>
      <c r="CX20" s="225"/>
      <c r="CY20" s="225"/>
      <c r="CZ20" s="225"/>
      <c r="DA20" s="225"/>
      <c r="DB20" s="225"/>
      <c r="DC20" s="225"/>
      <c r="DD20" s="225"/>
      <c r="DE20" s="225"/>
      <c r="DF20" s="225"/>
      <c r="DG20" s="225"/>
      <c r="DH20" s="225"/>
      <c r="DI20" s="225"/>
      <c r="DJ20" s="225"/>
      <c r="DK20" s="225"/>
      <c r="DL20" s="225"/>
      <c r="DM20" s="225"/>
      <c r="DN20" s="225"/>
      <c r="DO20" s="225"/>
      <c r="DP20" s="225"/>
      <c r="DQ20" s="225"/>
      <c r="DR20" s="225"/>
      <c r="DS20" s="225"/>
      <c r="DT20" s="225"/>
      <c r="DU20" s="225"/>
      <c r="DV20" s="225"/>
      <c r="DW20" s="225"/>
      <c r="DX20" s="225"/>
      <c r="DY20" s="225"/>
      <c r="DZ20" s="225"/>
      <c r="EA20" s="225"/>
      <c r="EB20" s="225"/>
      <c r="EC20" s="225"/>
      <c r="ED20" s="225"/>
      <c r="EE20" s="225"/>
      <c r="EF20" s="225"/>
      <c r="EG20" s="225"/>
      <c r="EH20" s="225"/>
      <c r="EI20" s="225"/>
      <c r="EJ20" s="225"/>
      <c r="EK20" s="225"/>
      <c r="EL20" s="225"/>
      <c r="EM20" s="225"/>
      <c r="EN20" s="225"/>
      <c r="EO20" s="225"/>
      <c r="EP20" s="225"/>
      <c r="EQ20" s="225"/>
      <c r="ER20" s="225"/>
      <c r="ES20" s="225"/>
      <c r="ET20" s="225"/>
      <c r="EU20" s="225"/>
      <c r="EV20" s="225"/>
      <c r="EW20" s="225"/>
      <c r="EX20" s="225"/>
      <c r="EY20" s="225"/>
      <c r="EZ20" s="225"/>
      <c r="FA20" s="225"/>
      <c r="FB20" s="225"/>
      <c r="FC20" s="225"/>
      <c r="FD20" s="225"/>
      <c r="FE20" s="225"/>
      <c r="FF20" s="225"/>
      <c r="FG20" s="225"/>
      <c r="FH20" s="225"/>
      <c r="FI20" s="225"/>
      <c r="FJ20" s="225"/>
      <c r="FK20" s="225"/>
      <c r="FL20" s="225"/>
      <c r="FM20" s="225"/>
      <c r="FN20" s="225"/>
      <c r="FO20" s="225"/>
      <c r="FP20" s="225"/>
      <c r="FQ20" s="225"/>
      <c r="FR20" s="225"/>
      <c r="FS20" s="225"/>
      <c r="FT20" s="225"/>
      <c r="FU20" s="225"/>
      <c r="FV20" s="225"/>
      <c r="FW20" s="225"/>
      <c r="FX20" s="225"/>
      <c r="FY20" s="225"/>
      <c r="FZ20" s="225"/>
      <c r="GA20" s="225"/>
      <c r="GB20" s="225"/>
      <c r="GC20" s="225"/>
      <c r="GD20" s="225"/>
      <c r="GE20" s="225"/>
      <c r="GF20" s="225"/>
      <c r="GG20" s="225"/>
      <c r="GH20" s="225"/>
      <c r="GI20" s="225"/>
      <c r="GJ20" s="225"/>
      <c r="GK20" s="225"/>
      <c r="GL20" s="225"/>
      <c r="GM20" s="225"/>
      <c r="GN20" s="225"/>
      <c r="GO20" s="225"/>
      <c r="GP20" s="225"/>
      <c r="GQ20" s="225"/>
      <c r="GR20" s="225"/>
      <c r="GS20" s="225"/>
      <c r="GT20" s="225"/>
      <c r="GU20" s="225"/>
      <c r="GV20" s="225"/>
      <c r="GW20" s="225"/>
      <c r="GX20" s="225"/>
      <c r="GY20" s="225"/>
      <c r="GZ20" s="225"/>
      <c r="HA20" s="225"/>
      <c r="HB20" s="225"/>
      <c r="HC20" s="225"/>
      <c r="HD20" s="225"/>
      <c r="HE20" s="225"/>
      <c r="HF20" s="225"/>
      <c r="HG20" s="225"/>
      <c r="HH20" s="225"/>
      <c r="HI20" s="225"/>
      <c r="HJ20" s="225"/>
      <c r="HK20" s="225"/>
      <c r="HL20" s="225"/>
      <c r="HM20" s="225"/>
      <c r="HN20" s="225"/>
      <c r="HO20" s="225"/>
      <c r="HP20" s="225"/>
      <c r="HQ20" s="225"/>
      <c r="HR20" s="225"/>
      <c r="HS20" s="225"/>
      <c r="HT20" s="225"/>
      <c r="HU20" s="225"/>
      <c r="HV20" s="225"/>
      <c r="HW20" s="225"/>
      <c r="HX20" s="225"/>
      <c r="HY20" s="225"/>
      <c r="HZ20" s="225"/>
      <c r="IA20" s="225"/>
      <c r="IB20" s="225"/>
      <c r="IC20" s="225"/>
      <c r="ID20" s="225"/>
      <c r="IE20" s="225"/>
      <c r="IF20" s="225"/>
      <c r="IG20" s="225"/>
      <c r="IH20" s="225"/>
      <c r="II20" s="225"/>
      <c r="IJ20" s="225"/>
      <c r="IK20" s="225"/>
      <c r="IL20" s="225"/>
      <c r="IM20" s="225"/>
      <c r="IN20" s="225"/>
      <c r="IO20" s="225"/>
      <c r="IP20" s="225"/>
      <c r="IQ20" s="225"/>
      <c r="IR20" s="225"/>
      <c r="IS20" s="225"/>
      <c r="IT20" s="225"/>
    </row>
    <row r="21" spans="1:254" ht="9.9499999999999993" customHeight="1">
      <c r="A21" s="226"/>
      <c r="B21" s="246"/>
      <c r="C21" s="228"/>
      <c r="D21" s="233"/>
      <c r="E21" s="228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  <c r="AH21" s="225"/>
      <c r="AI21" s="225"/>
      <c r="AJ21" s="225"/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225"/>
      <c r="AZ21" s="225"/>
      <c r="BA21" s="225"/>
      <c r="BB21" s="225"/>
      <c r="BC21" s="225"/>
      <c r="BD21" s="225"/>
      <c r="BE21" s="225"/>
      <c r="BF21" s="225"/>
      <c r="BG21" s="225"/>
      <c r="BH21" s="225"/>
      <c r="BI21" s="225"/>
      <c r="BJ21" s="225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5"/>
      <c r="CL21" s="225"/>
      <c r="CM21" s="225"/>
      <c r="CN21" s="225"/>
      <c r="CO21" s="225"/>
      <c r="CP21" s="225"/>
      <c r="CQ21" s="225"/>
      <c r="CR21" s="225"/>
      <c r="CS21" s="225"/>
      <c r="CT21" s="225"/>
      <c r="CU21" s="225"/>
      <c r="CV21" s="225"/>
      <c r="CW21" s="225"/>
      <c r="CX21" s="225"/>
      <c r="CY21" s="225"/>
      <c r="CZ21" s="225"/>
      <c r="DA21" s="225"/>
      <c r="DB21" s="225"/>
      <c r="DC21" s="225"/>
      <c r="DD21" s="225"/>
      <c r="DE21" s="225"/>
      <c r="DF21" s="225"/>
      <c r="DG21" s="225"/>
      <c r="DH21" s="225"/>
      <c r="DI21" s="225"/>
      <c r="DJ21" s="225"/>
      <c r="DK21" s="225"/>
      <c r="DL21" s="225"/>
      <c r="DM21" s="225"/>
      <c r="DN21" s="225"/>
      <c r="DO21" s="225"/>
      <c r="DP21" s="225"/>
      <c r="DQ21" s="225"/>
      <c r="DR21" s="225"/>
      <c r="DS21" s="225"/>
      <c r="DT21" s="225"/>
      <c r="DU21" s="225"/>
      <c r="DV21" s="225"/>
      <c r="DW21" s="225"/>
      <c r="DX21" s="225"/>
      <c r="DY21" s="225"/>
      <c r="DZ21" s="225"/>
      <c r="EA21" s="225"/>
      <c r="EB21" s="225"/>
      <c r="EC21" s="225"/>
      <c r="ED21" s="225"/>
      <c r="EE21" s="225"/>
      <c r="EF21" s="225"/>
      <c r="EG21" s="225"/>
      <c r="EH21" s="225"/>
      <c r="EI21" s="225"/>
      <c r="EJ21" s="225"/>
      <c r="EK21" s="225"/>
      <c r="EL21" s="225"/>
      <c r="EM21" s="225"/>
      <c r="EN21" s="225"/>
      <c r="EO21" s="225"/>
      <c r="EP21" s="225"/>
      <c r="EQ21" s="225"/>
      <c r="ER21" s="225"/>
      <c r="ES21" s="225"/>
      <c r="ET21" s="225"/>
      <c r="EU21" s="225"/>
      <c r="EV21" s="225"/>
      <c r="EW21" s="225"/>
      <c r="EX21" s="225"/>
      <c r="EY21" s="225"/>
      <c r="EZ21" s="225"/>
      <c r="FA21" s="225"/>
      <c r="FB21" s="225"/>
      <c r="FC21" s="225"/>
      <c r="FD21" s="225"/>
      <c r="FE21" s="225"/>
      <c r="FF21" s="225"/>
      <c r="FG21" s="225"/>
      <c r="FH21" s="225"/>
      <c r="FI21" s="225"/>
      <c r="FJ21" s="225"/>
      <c r="FK21" s="225"/>
      <c r="FL21" s="225"/>
      <c r="FM21" s="225"/>
      <c r="FN21" s="225"/>
      <c r="FO21" s="225"/>
      <c r="FP21" s="225"/>
      <c r="FQ21" s="225"/>
      <c r="FR21" s="225"/>
      <c r="FS21" s="225"/>
      <c r="FT21" s="225"/>
      <c r="FU21" s="225"/>
      <c r="FV21" s="225"/>
      <c r="FW21" s="225"/>
      <c r="FX21" s="225"/>
      <c r="FY21" s="225"/>
      <c r="FZ21" s="225"/>
      <c r="GA21" s="225"/>
      <c r="GB21" s="225"/>
      <c r="GC21" s="225"/>
      <c r="GD21" s="225"/>
      <c r="GE21" s="225"/>
      <c r="GF21" s="225"/>
      <c r="GG21" s="225"/>
      <c r="GH21" s="225"/>
      <c r="GI21" s="225"/>
      <c r="GJ21" s="225"/>
      <c r="GK21" s="225"/>
      <c r="GL21" s="225"/>
      <c r="GM21" s="225"/>
      <c r="GN21" s="225"/>
      <c r="GO21" s="225"/>
      <c r="GP21" s="225"/>
      <c r="GQ21" s="225"/>
      <c r="GR21" s="225"/>
      <c r="GS21" s="225"/>
      <c r="GT21" s="225"/>
      <c r="GU21" s="225"/>
      <c r="GV21" s="225"/>
      <c r="GW21" s="225"/>
      <c r="GX21" s="225"/>
      <c r="GY21" s="225"/>
      <c r="GZ21" s="225"/>
      <c r="HA21" s="225"/>
      <c r="HB21" s="225"/>
      <c r="HC21" s="225"/>
      <c r="HD21" s="225"/>
      <c r="HE21" s="225"/>
      <c r="HF21" s="225"/>
      <c r="HG21" s="225"/>
      <c r="HH21" s="225"/>
      <c r="HI21" s="225"/>
      <c r="HJ21" s="225"/>
      <c r="HK21" s="225"/>
      <c r="HL21" s="225"/>
      <c r="HM21" s="225"/>
      <c r="HN21" s="225"/>
      <c r="HO21" s="225"/>
      <c r="HP21" s="225"/>
      <c r="HQ21" s="225"/>
      <c r="HR21" s="225"/>
      <c r="HS21" s="225"/>
      <c r="HT21" s="225"/>
      <c r="HU21" s="225"/>
      <c r="HV21" s="225"/>
      <c r="HW21" s="225"/>
      <c r="HX21" s="225"/>
      <c r="HY21" s="225"/>
      <c r="HZ21" s="225"/>
      <c r="IA21" s="225"/>
      <c r="IB21" s="225"/>
      <c r="IC21" s="225"/>
      <c r="ID21" s="225"/>
      <c r="IE21" s="225"/>
      <c r="IF21" s="225"/>
      <c r="IG21" s="225"/>
      <c r="IH21" s="225"/>
      <c r="II21" s="225"/>
      <c r="IJ21" s="225"/>
      <c r="IK21" s="225"/>
      <c r="IL21" s="225"/>
      <c r="IM21" s="225"/>
      <c r="IN21" s="225"/>
      <c r="IO21" s="225"/>
      <c r="IP21" s="225"/>
      <c r="IQ21" s="225"/>
      <c r="IR21" s="225"/>
      <c r="IS21" s="225"/>
      <c r="IT21" s="225"/>
    </row>
    <row r="22" spans="1:254" ht="12.75" customHeight="1">
      <c r="A22" s="243"/>
      <c r="B22" s="247" t="s">
        <v>313</v>
      </c>
      <c r="C22" s="245" t="s">
        <v>492</v>
      </c>
      <c r="D22" s="233"/>
      <c r="E22" s="228">
        <v>109000</v>
      </c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  <c r="AH22" s="225"/>
      <c r="AI22" s="225"/>
      <c r="AJ22" s="225"/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225"/>
      <c r="AZ22" s="225"/>
      <c r="BA22" s="225"/>
      <c r="BB22" s="225"/>
      <c r="BC22" s="225"/>
      <c r="BD22" s="225"/>
      <c r="BE22" s="225"/>
      <c r="BF22" s="225"/>
      <c r="BG22" s="225"/>
      <c r="BH22" s="225"/>
      <c r="BI22" s="225"/>
      <c r="BJ22" s="225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5"/>
      <c r="CL22" s="225"/>
      <c r="CM22" s="225"/>
      <c r="CN22" s="225"/>
      <c r="CO22" s="225"/>
      <c r="CP22" s="225"/>
      <c r="CQ22" s="225"/>
      <c r="CR22" s="225"/>
      <c r="CS22" s="225"/>
      <c r="CT22" s="225"/>
      <c r="CU22" s="225"/>
      <c r="CV22" s="225"/>
      <c r="CW22" s="225"/>
      <c r="CX22" s="225"/>
      <c r="CY22" s="225"/>
      <c r="CZ22" s="225"/>
      <c r="DA22" s="225"/>
      <c r="DB22" s="225"/>
      <c r="DC22" s="225"/>
      <c r="DD22" s="225"/>
      <c r="DE22" s="225"/>
      <c r="DF22" s="225"/>
      <c r="DG22" s="225"/>
      <c r="DH22" s="225"/>
      <c r="DI22" s="225"/>
      <c r="DJ22" s="225"/>
      <c r="DK22" s="225"/>
      <c r="DL22" s="225"/>
      <c r="DM22" s="225"/>
      <c r="DN22" s="225"/>
      <c r="DO22" s="225"/>
      <c r="DP22" s="225"/>
      <c r="DQ22" s="225"/>
      <c r="DR22" s="225"/>
      <c r="DS22" s="225"/>
      <c r="DT22" s="225"/>
      <c r="DU22" s="225"/>
      <c r="DV22" s="225"/>
      <c r="DW22" s="225"/>
      <c r="DX22" s="225"/>
      <c r="DY22" s="225"/>
      <c r="DZ22" s="225"/>
      <c r="EA22" s="225"/>
      <c r="EB22" s="225"/>
      <c r="EC22" s="225"/>
      <c r="ED22" s="225"/>
      <c r="EE22" s="225"/>
      <c r="EF22" s="225"/>
      <c r="EG22" s="225"/>
      <c r="EH22" s="225"/>
      <c r="EI22" s="225"/>
      <c r="EJ22" s="225"/>
      <c r="EK22" s="225"/>
      <c r="EL22" s="225"/>
      <c r="EM22" s="225"/>
      <c r="EN22" s="225"/>
      <c r="EO22" s="225"/>
      <c r="EP22" s="225"/>
      <c r="EQ22" s="225"/>
      <c r="ER22" s="225"/>
      <c r="ES22" s="225"/>
      <c r="ET22" s="225"/>
      <c r="EU22" s="225"/>
      <c r="EV22" s="225"/>
      <c r="EW22" s="225"/>
      <c r="EX22" s="225"/>
      <c r="EY22" s="225"/>
      <c r="EZ22" s="225"/>
      <c r="FA22" s="225"/>
      <c r="FB22" s="225"/>
      <c r="FC22" s="225"/>
      <c r="FD22" s="225"/>
      <c r="FE22" s="225"/>
      <c r="FF22" s="225"/>
      <c r="FG22" s="225"/>
      <c r="FH22" s="225"/>
      <c r="FI22" s="225"/>
      <c r="FJ22" s="225"/>
      <c r="FK22" s="225"/>
      <c r="FL22" s="225"/>
      <c r="FM22" s="225"/>
      <c r="FN22" s="225"/>
      <c r="FO22" s="225"/>
      <c r="FP22" s="225"/>
      <c r="FQ22" s="225"/>
      <c r="FR22" s="225"/>
      <c r="FS22" s="225"/>
      <c r="FT22" s="225"/>
      <c r="FU22" s="225"/>
      <c r="FV22" s="225"/>
      <c r="FW22" s="225"/>
      <c r="FX22" s="225"/>
      <c r="FY22" s="225"/>
      <c r="FZ22" s="225"/>
      <c r="GA22" s="225"/>
      <c r="GB22" s="225"/>
      <c r="GC22" s="225"/>
      <c r="GD22" s="225"/>
      <c r="GE22" s="225"/>
      <c r="GF22" s="225"/>
      <c r="GG22" s="225"/>
      <c r="GH22" s="225"/>
      <c r="GI22" s="225"/>
      <c r="GJ22" s="225"/>
      <c r="GK22" s="225"/>
      <c r="GL22" s="225"/>
      <c r="GM22" s="225"/>
      <c r="GN22" s="225"/>
      <c r="GO22" s="225"/>
      <c r="GP22" s="225"/>
      <c r="GQ22" s="225"/>
      <c r="GR22" s="225"/>
      <c r="GS22" s="225"/>
      <c r="GT22" s="225"/>
      <c r="GU22" s="225"/>
      <c r="GV22" s="225"/>
      <c r="GW22" s="225"/>
      <c r="GX22" s="225"/>
      <c r="GY22" s="225"/>
      <c r="GZ22" s="225"/>
      <c r="HA22" s="225"/>
      <c r="HB22" s="225"/>
      <c r="HC22" s="225"/>
      <c r="HD22" s="225"/>
      <c r="HE22" s="225"/>
      <c r="HF22" s="225"/>
      <c r="HG22" s="225"/>
      <c r="HH22" s="225"/>
      <c r="HI22" s="225"/>
      <c r="HJ22" s="225"/>
      <c r="HK22" s="225"/>
      <c r="HL22" s="225"/>
      <c r="HM22" s="225"/>
      <c r="HN22" s="225"/>
      <c r="HO22" s="225"/>
      <c r="HP22" s="225"/>
      <c r="HQ22" s="225"/>
      <c r="HR22" s="225"/>
      <c r="HS22" s="225"/>
      <c r="HT22" s="225"/>
      <c r="HU22" s="225"/>
      <c r="HV22" s="225"/>
      <c r="HW22" s="225"/>
      <c r="HX22" s="225"/>
      <c r="HY22" s="225"/>
      <c r="HZ22" s="225"/>
      <c r="IA22" s="225"/>
      <c r="IB22" s="225"/>
      <c r="IC22" s="225"/>
      <c r="ID22" s="225"/>
      <c r="IE22" s="225"/>
      <c r="IF22" s="225"/>
      <c r="IG22" s="225"/>
      <c r="IH22" s="225"/>
      <c r="II22" s="225"/>
      <c r="IJ22" s="225"/>
      <c r="IK22" s="225"/>
      <c r="IL22" s="225"/>
      <c r="IM22" s="225"/>
      <c r="IN22" s="225"/>
      <c r="IO22" s="225"/>
      <c r="IP22" s="225"/>
      <c r="IQ22" s="225"/>
      <c r="IR22" s="225"/>
      <c r="IS22" s="225"/>
      <c r="IT22" s="225"/>
    </row>
    <row r="23" spans="1:254" ht="9.9499999999999993" customHeight="1">
      <c r="A23" s="226"/>
      <c r="B23" s="248"/>
      <c r="C23" s="249"/>
      <c r="D23" s="233"/>
      <c r="E23" s="228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225"/>
      <c r="AZ23" s="225"/>
      <c r="BA23" s="225"/>
      <c r="BB23" s="225"/>
      <c r="BC23" s="225"/>
      <c r="BD23" s="225"/>
      <c r="BE23" s="225"/>
      <c r="BF23" s="225"/>
      <c r="BG23" s="225"/>
      <c r="BH23" s="225"/>
      <c r="BI23" s="225"/>
      <c r="BJ23" s="225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5"/>
      <c r="CL23" s="225"/>
      <c r="CM23" s="225"/>
      <c r="CN23" s="225"/>
      <c r="CO23" s="225"/>
      <c r="CP23" s="225"/>
      <c r="CQ23" s="225"/>
      <c r="CR23" s="225"/>
      <c r="CS23" s="225"/>
      <c r="CT23" s="225"/>
      <c r="CU23" s="225"/>
      <c r="CV23" s="225"/>
      <c r="CW23" s="225"/>
      <c r="CX23" s="225"/>
      <c r="CY23" s="225"/>
      <c r="CZ23" s="225"/>
      <c r="DA23" s="225"/>
      <c r="DB23" s="225"/>
      <c r="DC23" s="225"/>
      <c r="DD23" s="225"/>
      <c r="DE23" s="225"/>
      <c r="DF23" s="225"/>
      <c r="DG23" s="225"/>
      <c r="DH23" s="225"/>
      <c r="DI23" s="225"/>
      <c r="DJ23" s="225"/>
      <c r="DK23" s="225"/>
      <c r="DL23" s="225"/>
      <c r="DM23" s="225"/>
      <c r="DN23" s="225"/>
      <c r="DO23" s="225"/>
      <c r="DP23" s="225"/>
      <c r="DQ23" s="225"/>
      <c r="DR23" s="225"/>
      <c r="DS23" s="225"/>
      <c r="DT23" s="225"/>
      <c r="DU23" s="225"/>
      <c r="DV23" s="225"/>
      <c r="DW23" s="225"/>
      <c r="DX23" s="225"/>
      <c r="DY23" s="225"/>
      <c r="DZ23" s="225"/>
      <c r="EA23" s="225"/>
      <c r="EB23" s="225"/>
      <c r="EC23" s="225"/>
      <c r="ED23" s="225"/>
      <c r="EE23" s="225"/>
      <c r="EF23" s="225"/>
      <c r="EG23" s="225"/>
      <c r="EH23" s="225"/>
      <c r="EI23" s="225"/>
      <c r="EJ23" s="225"/>
      <c r="EK23" s="225"/>
      <c r="EL23" s="225"/>
      <c r="EM23" s="225"/>
      <c r="EN23" s="225"/>
      <c r="EO23" s="225"/>
      <c r="EP23" s="225"/>
      <c r="EQ23" s="225"/>
      <c r="ER23" s="225"/>
      <c r="ES23" s="225"/>
      <c r="ET23" s="225"/>
      <c r="EU23" s="225"/>
      <c r="EV23" s="225"/>
      <c r="EW23" s="225"/>
      <c r="EX23" s="225"/>
      <c r="EY23" s="225"/>
      <c r="EZ23" s="225"/>
      <c r="FA23" s="225"/>
      <c r="FB23" s="225"/>
      <c r="FC23" s="225"/>
      <c r="FD23" s="225"/>
      <c r="FE23" s="225"/>
      <c r="FF23" s="225"/>
      <c r="FG23" s="225"/>
      <c r="FH23" s="225"/>
      <c r="FI23" s="225"/>
      <c r="FJ23" s="225"/>
      <c r="FK23" s="225"/>
      <c r="FL23" s="225"/>
      <c r="FM23" s="225"/>
      <c r="FN23" s="225"/>
      <c r="FO23" s="225"/>
      <c r="FP23" s="225"/>
      <c r="FQ23" s="225"/>
      <c r="FR23" s="225"/>
      <c r="FS23" s="225"/>
      <c r="FT23" s="225"/>
      <c r="FU23" s="225"/>
      <c r="FV23" s="225"/>
      <c r="FW23" s="225"/>
      <c r="FX23" s="225"/>
      <c r="FY23" s="225"/>
      <c r="FZ23" s="225"/>
      <c r="GA23" s="225"/>
      <c r="GB23" s="225"/>
      <c r="GC23" s="225"/>
      <c r="GD23" s="225"/>
      <c r="GE23" s="225"/>
      <c r="GF23" s="225"/>
      <c r="GG23" s="225"/>
      <c r="GH23" s="225"/>
      <c r="GI23" s="225"/>
      <c r="GJ23" s="225"/>
      <c r="GK23" s="225"/>
      <c r="GL23" s="225"/>
      <c r="GM23" s="225"/>
      <c r="GN23" s="225"/>
      <c r="GO23" s="225"/>
      <c r="GP23" s="225"/>
      <c r="GQ23" s="225"/>
      <c r="GR23" s="225"/>
      <c r="GS23" s="225"/>
      <c r="GT23" s="225"/>
      <c r="GU23" s="225"/>
      <c r="GV23" s="225"/>
      <c r="GW23" s="225"/>
      <c r="GX23" s="225"/>
      <c r="GY23" s="225"/>
      <c r="GZ23" s="225"/>
      <c r="HA23" s="225"/>
      <c r="HB23" s="225"/>
      <c r="HC23" s="225"/>
      <c r="HD23" s="225"/>
      <c r="HE23" s="225"/>
      <c r="HF23" s="225"/>
      <c r="HG23" s="225"/>
      <c r="HH23" s="225"/>
      <c r="HI23" s="225"/>
      <c r="HJ23" s="225"/>
      <c r="HK23" s="225"/>
      <c r="HL23" s="225"/>
      <c r="HM23" s="225"/>
      <c r="HN23" s="225"/>
      <c r="HO23" s="225"/>
      <c r="HP23" s="225"/>
      <c r="HQ23" s="225"/>
      <c r="HR23" s="225"/>
      <c r="HS23" s="225"/>
      <c r="HT23" s="225"/>
      <c r="HU23" s="225"/>
      <c r="HV23" s="225"/>
      <c r="HW23" s="225"/>
      <c r="HX23" s="225"/>
      <c r="HY23" s="225"/>
      <c r="HZ23" s="225"/>
      <c r="IA23" s="225"/>
      <c r="IB23" s="225"/>
      <c r="IC23" s="225"/>
      <c r="ID23" s="225"/>
      <c r="IE23" s="225"/>
      <c r="IF23" s="225"/>
      <c r="IG23" s="225"/>
      <c r="IH23" s="225"/>
      <c r="II23" s="225"/>
      <c r="IJ23" s="225"/>
      <c r="IK23" s="225"/>
      <c r="IL23" s="225"/>
      <c r="IM23" s="225"/>
      <c r="IN23" s="225"/>
      <c r="IO23" s="225"/>
      <c r="IP23" s="225"/>
      <c r="IQ23" s="225"/>
      <c r="IR23" s="225"/>
      <c r="IS23" s="225"/>
      <c r="IT23" s="225"/>
    </row>
    <row r="24" spans="1:254" ht="15" customHeight="1">
      <c r="A24" s="234" t="s">
        <v>258</v>
      </c>
      <c r="B24" s="235" t="s">
        <v>259</v>
      </c>
      <c r="C24" s="149">
        <f>C26</f>
        <v>432000</v>
      </c>
      <c r="D24" s="233"/>
      <c r="E24" s="149">
        <f>E26</f>
        <v>432000</v>
      </c>
      <c r="F24" s="225"/>
      <c r="G24" s="225"/>
      <c r="H24" s="225"/>
      <c r="I24" s="225"/>
      <c r="J24" s="225"/>
      <c r="K24" s="225"/>
      <c r="L24" s="225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  <c r="AH24" s="225"/>
      <c r="AI24" s="225"/>
      <c r="AJ24" s="225"/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225"/>
      <c r="AZ24" s="225"/>
      <c r="BA24" s="225"/>
      <c r="BB24" s="225"/>
      <c r="BC24" s="225"/>
      <c r="BD24" s="225"/>
      <c r="BE24" s="225"/>
      <c r="BF24" s="225"/>
      <c r="BG24" s="225"/>
      <c r="BH24" s="225"/>
      <c r="BI24" s="225"/>
      <c r="BJ24" s="225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5"/>
      <c r="CL24" s="225"/>
      <c r="CM24" s="225"/>
      <c r="CN24" s="225"/>
      <c r="CO24" s="225"/>
      <c r="CP24" s="225"/>
      <c r="CQ24" s="225"/>
      <c r="CR24" s="225"/>
      <c r="CS24" s="225"/>
      <c r="CT24" s="225"/>
      <c r="CU24" s="225"/>
      <c r="CV24" s="225"/>
      <c r="CW24" s="225"/>
      <c r="CX24" s="225"/>
      <c r="CY24" s="225"/>
      <c r="CZ24" s="225"/>
      <c r="DA24" s="225"/>
      <c r="DB24" s="225"/>
      <c r="DC24" s="225"/>
      <c r="DD24" s="225"/>
      <c r="DE24" s="225"/>
      <c r="DF24" s="225"/>
      <c r="DG24" s="225"/>
      <c r="DH24" s="225"/>
      <c r="DI24" s="225"/>
      <c r="DJ24" s="225"/>
      <c r="DK24" s="225"/>
      <c r="DL24" s="225"/>
      <c r="DM24" s="225"/>
      <c r="DN24" s="225"/>
      <c r="DO24" s="225"/>
      <c r="DP24" s="225"/>
      <c r="DQ24" s="225"/>
      <c r="DR24" s="225"/>
      <c r="DS24" s="225"/>
      <c r="DT24" s="225"/>
      <c r="DU24" s="225"/>
      <c r="DV24" s="225"/>
      <c r="DW24" s="225"/>
      <c r="DX24" s="225"/>
      <c r="DY24" s="225"/>
      <c r="DZ24" s="225"/>
      <c r="EA24" s="225"/>
      <c r="EB24" s="225"/>
      <c r="EC24" s="225"/>
      <c r="ED24" s="225"/>
      <c r="EE24" s="225"/>
      <c r="EF24" s="225"/>
      <c r="EG24" s="225"/>
      <c r="EH24" s="225"/>
      <c r="EI24" s="225"/>
      <c r="EJ24" s="225"/>
      <c r="EK24" s="225"/>
      <c r="EL24" s="225"/>
      <c r="EM24" s="225"/>
      <c r="EN24" s="225"/>
      <c r="EO24" s="225"/>
      <c r="EP24" s="225"/>
      <c r="EQ24" s="225"/>
      <c r="ER24" s="225"/>
      <c r="ES24" s="225"/>
      <c r="ET24" s="225"/>
      <c r="EU24" s="225"/>
      <c r="EV24" s="225"/>
      <c r="EW24" s="225"/>
      <c r="EX24" s="225"/>
      <c r="EY24" s="225"/>
      <c r="EZ24" s="225"/>
      <c r="FA24" s="225"/>
      <c r="FB24" s="225"/>
      <c r="FC24" s="225"/>
      <c r="FD24" s="225"/>
      <c r="FE24" s="225"/>
      <c r="FF24" s="225"/>
      <c r="FG24" s="225"/>
      <c r="FH24" s="225"/>
      <c r="FI24" s="225"/>
      <c r="FJ24" s="225"/>
      <c r="FK24" s="225"/>
      <c r="FL24" s="225"/>
      <c r="FM24" s="225"/>
      <c r="FN24" s="225"/>
      <c r="FO24" s="225"/>
      <c r="FP24" s="225"/>
      <c r="FQ24" s="225"/>
      <c r="FR24" s="225"/>
      <c r="FS24" s="225"/>
      <c r="FT24" s="225"/>
      <c r="FU24" s="225"/>
      <c r="FV24" s="225"/>
      <c r="FW24" s="225"/>
      <c r="FX24" s="225"/>
      <c r="FY24" s="225"/>
      <c r="FZ24" s="225"/>
      <c r="GA24" s="225"/>
      <c r="GB24" s="225"/>
      <c r="GC24" s="225"/>
      <c r="GD24" s="225"/>
      <c r="GE24" s="225"/>
      <c r="GF24" s="225"/>
      <c r="GG24" s="225"/>
      <c r="GH24" s="225"/>
      <c r="GI24" s="225"/>
      <c r="GJ24" s="225"/>
      <c r="GK24" s="225"/>
      <c r="GL24" s="225"/>
      <c r="GM24" s="225"/>
      <c r="GN24" s="225"/>
      <c r="GO24" s="225"/>
      <c r="GP24" s="225"/>
      <c r="GQ24" s="225"/>
      <c r="GR24" s="225"/>
      <c r="GS24" s="225"/>
      <c r="GT24" s="225"/>
      <c r="GU24" s="225"/>
      <c r="GV24" s="225"/>
      <c r="GW24" s="225"/>
      <c r="GX24" s="225"/>
      <c r="GY24" s="225"/>
      <c r="GZ24" s="225"/>
      <c r="HA24" s="225"/>
      <c r="HB24" s="225"/>
      <c r="HC24" s="225"/>
      <c r="HD24" s="225"/>
      <c r="HE24" s="225"/>
      <c r="HF24" s="225"/>
      <c r="HG24" s="225"/>
      <c r="HH24" s="225"/>
      <c r="HI24" s="225"/>
      <c r="HJ24" s="225"/>
      <c r="HK24" s="225"/>
      <c r="HL24" s="225"/>
      <c r="HM24" s="225"/>
      <c r="HN24" s="225"/>
      <c r="HO24" s="225"/>
      <c r="HP24" s="225"/>
      <c r="HQ24" s="225"/>
      <c r="HR24" s="225"/>
      <c r="HS24" s="225"/>
      <c r="HT24" s="225"/>
      <c r="HU24" s="225"/>
      <c r="HV24" s="225"/>
      <c r="HW24" s="225"/>
      <c r="HX24" s="225"/>
      <c r="HY24" s="225"/>
      <c r="HZ24" s="225"/>
      <c r="IA24" s="225"/>
      <c r="IB24" s="225"/>
      <c r="IC24" s="225"/>
      <c r="ID24" s="225"/>
      <c r="IE24" s="225"/>
      <c r="IF24" s="225"/>
      <c r="IG24" s="225"/>
      <c r="IH24" s="225"/>
      <c r="II24" s="225"/>
      <c r="IJ24" s="225"/>
      <c r="IK24" s="225"/>
      <c r="IL24" s="225"/>
      <c r="IM24" s="225"/>
      <c r="IN24" s="225"/>
      <c r="IO24" s="225"/>
      <c r="IP24" s="225"/>
      <c r="IQ24" s="225"/>
      <c r="IR24" s="225"/>
      <c r="IS24" s="225"/>
      <c r="IT24" s="225"/>
    </row>
    <row r="25" spans="1:254" ht="9.9499999999999993" customHeight="1">
      <c r="A25" s="236"/>
      <c r="B25" s="227"/>
      <c r="C25" s="228"/>
      <c r="D25" s="233"/>
      <c r="E25" s="228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  <c r="AH25" s="225"/>
      <c r="AI25" s="225"/>
      <c r="AJ25" s="225"/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225"/>
      <c r="AZ25" s="225"/>
      <c r="BA25" s="225"/>
      <c r="BB25" s="225"/>
      <c r="BC25" s="225"/>
      <c r="BD25" s="225"/>
      <c r="BE25" s="225"/>
      <c r="BF25" s="225"/>
      <c r="BG25" s="225"/>
      <c r="BH25" s="225"/>
      <c r="BI25" s="225"/>
      <c r="BJ25" s="225"/>
      <c r="BK25" s="225"/>
      <c r="BL25" s="225"/>
      <c r="BM25" s="225"/>
      <c r="BN25" s="225"/>
      <c r="BO25" s="225"/>
      <c r="BP25" s="225"/>
      <c r="BQ25" s="225"/>
      <c r="BR25" s="225"/>
      <c r="BS25" s="225"/>
      <c r="BT25" s="225"/>
      <c r="BU25" s="225"/>
      <c r="BV25" s="225"/>
      <c r="BW25" s="225"/>
      <c r="BX25" s="225"/>
      <c r="BY25" s="225"/>
      <c r="BZ25" s="225"/>
      <c r="CA25" s="225"/>
      <c r="CB25" s="225"/>
      <c r="CC25" s="225"/>
      <c r="CD25" s="225"/>
      <c r="CE25" s="225"/>
      <c r="CF25" s="225"/>
      <c r="CG25" s="225"/>
      <c r="CH25" s="225"/>
      <c r="CI25" s="225"/>
      <c r="CJ25" s="225"/>
      <c r="CK25" s="225"/>
      <c r="CL25" s="225"/>
      <c r="CM25" s="225"/>
      <c r="CN25" s="225"/>
      <c r="CO25" s="225"/>
      <c r="CP25" s="225"/>
      <c r="CQ25" s="225"/>
      <c r="CR25" s="225"/>
      <c r="CS25" s="225"/>
      <c r="CT25" s="225"/>
      <c r="CU25" s="225"/>
      <c r="CV25" s="225"/>
      <c r="CW25" s="225"/>
      <c r="CX25" s="225"/>
      <c r="CY25" s="225"/>
      <c r="CZ25" s="225"/>
      <c r="DA25" s="225"/>
      <c r="DB25" s="225"/>
      <c r="DC25" s="225"/>
      <c r="DD25" s="225"/>
      <c r="DE25" s="225"/>
      <c r="DF25" s="225"/>
      <c r="DG25" s="225"/>
      <c r="DH25" s="225"/>
      <c r="DI25" s="225"/>
      <c r="DJ25" s="225"/>
      <c r="DK25" s="225"/>
      <c r="DL25" s="225"/>
      <c r="DM25" s="225"/>
      <c r="DN25" s="225"/>
      <c r="DO25" s="225"/>
      <c r="DP25" s="225"/>
      <c r="DQ25" s="225"/>
      <c r="DR25" s="225"/>
      <c r="DS25" s="225"/>
      <c r="DT25" s="225"/>
      <c r="DU25" s="225"/>
      <c r="DV25" s="225"/>
      <c r="DW25" s="225"/>
      <c r="DX25" s="225"/>
      <c r="DY25" s="225"/>
      <c r="DZ25" s="225"/>
      <c r="EA25" s="225"/>
      <c r="EB25" s="225"/>
      <c r="EC25" s="225"/>
      <c r="ED25" s="225"/>
      <c r="EE25" s="225"/>
      <c r="EF25" s="225"/>
      <c r="EG25" s="225"/>
      <c r="EH25" s="225"/>
      <c r="EI25" s="225"/>
      <c r="EJ25" s="225"/>
      <c r="EK25" s="225"/>
      <c r="EL25" s="225"/>
      <c r="EM25" s="225"/>
      <c r="EN25" s="225"/>
      <c r="EO25" s="225"/>
      <c r="EP25" s="225"/>
      <c r="EQ25" s="225"/>
      <c r="ER25" s="225"/>
      <c r="ES25" s="225"/>
      <c r="ET25" s="225"/>
      <c r="EU25" s="225"/>
      <c r="EV25" s="225"/>
      <c r="EW25" s="225"/>
      <c r="EX25" s="225"/>
      <c r="EY25" s="225"/>
      <c r="EZ25" s="225"/>
      <c r="FA25" s="225"/>
      <c r="FB25" s="225"/>
      <c r="FC25" s="225"/>
      <c r="FD25" s="225"/>
      <c r="FE25" s="225"/>
      <c r="FF25" s="225"/>
      <c r="FG25" s="225"/>
      <c r="FH25" s="225"/>
      <c r="FI25" s="225"/>
      <c r="FJ25" s="225"/>
      <c r="FK25" s="225"/>
      <c r="FL25" s="225"/>
      <c r="FM25" s="225"/>
      <c r="FN25" s="225"/>
      <c r="FO25" s="225"/>
      <c r="FP25" s="225"/>
      <c r="FQ25" s="225"/>
      <c r="FR25" s="225"/>
      <c r="FS25" s="225"/>
      <c r="FT25" s="225"/>
      <c r="FU25" s="225"/>
      <c r="FV25" s="225"/>
      <c r="FW25" s="225"/>
      <c r="FX25" s="225"/>
      <c r="FY25" s="225"/>
      <c r="FZ25" s="225"/>
      <c r="GA25" s="225"/>
      <c r="GB25" s="225"/>
      <c r="GC25" s="225"/>
      <c r="GD25" s="225"/>
      <c r="GE25" s="225"/>
      <c r="GF25" s="225"/>
      <c r="GG25" s="225"/>
      <c r="GH25" s="225"/>
      <c r="GI25" s="225"/>
      <c r="GJ25" s="225"/>
      <c r="GK25" s="225"/>
      <c r="GL25" s="225"/>
      <c r="GM25" s="225"/>
      <c r="GN25" s="225"/>
      <c r="GO25" s="225"/>
      <c r="GP25" s="225"/>
      <c r="GQ25" s="225"/>
      <c r="GR25" s="225"/>
      <c r="GS25" s="225"/>
      <c r="GT25" s="225"/>
      <c r="GU25" s="225"/>
      <c r="GV25" s="225"/>
      <c r="GW25" s="225"/>
      <c r="GX25" s="225"/>
      <c r="GY25" s="225"/>
      <c r="GZ25" s="225"/>
      <c r="HA25" s="225"/>
      <c r="HB25" s="225"/>
      <c r="HC25" s="225"/>
      <c r="HD25" s="225"/>
      <c r="HE25" s="225"/>
      <c r="HF25" s="225"/>
      <c r="HG25" s="225"/>
      <c r="HH25" s="225"/>
      <c r="HI25" s="225"/>
      <c r="HJ25" s="225"/>
      <c r="HK25" s="225"/>
      <c r="HL25" s="225"/>
      <c r="HM25" s="225"/>
      <c r="HN25" s="225"/>
      <c r="HO25" s="225"/>
      <c r="HP25" s="225"/>
      <c r="HQ25" s="225"/>
      <c r="HR25" s="225"/>
      <c r="HS25" s="225"/>
      <c r="HT25" s="225"/>
      <c r="HU25" s="225"/>
      <c r="HV25" s="225"/>
      <c r="HW25" s="225"/>
      <c r="HX25" s="225"/>
      <c r="HY25" s="225"/>
      <c r="HZ25" s="225"/>
      <c r="IA25" s="225"/>
      <c r="IB25" s="225"/>
      <c r="IC25" s="225"/>
      <c r="ID25" s="225"/>
      <c r="IE25" s="225"/>
      <c r="IF25" s="225"/>
      <c r="IG25" s="225"/>
      <c r="IH25" s="225"/>
      <c r="II25" s="225"/>
      <c r="IJ25" s="225"/>
      <c r="IK25" s="225"/>
      <c r="IL25" s="225"/>
      <c r="IM25" s="225"/>
      <c r="IN25" s="225"/>
      <c r="IO25" s="225"/>
      <c r="IP25" s="225"/>
      <c r="IQ25" s="225"/>
      <c r="IR25" s="225"/>
      <c r="IS25" s="225"/>
      <c r="IT25" s="225"/>
    </row>
    <row r="26" spans="1:254" ht="12.75" customHeight="1">
      <c r="A26" s="237" t="s">
        <v>319</v>
      </c>
      <c r="B26" s="238" t="s">
        <v>46</v>
      </c>
      <c r="C26" s="239">
        <f>C28</f>
        <v>432000</v>
      </c>
      <c r="D26" s="233"/>
      <c r="E26" s="239">
        <f>E28</f>
        <v>432000</v>
      </c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  <c r="AH26" s="225"/>
      <c r="AI26" s="225"/>
      <c r="AJ26" s="225"/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225"/>
      <c r="AZ26" s="225"/>
      <c r="BA26" s="225"/>
      <c r="BB26" s="225"/>
      <c r="BC26" s="225"/>
      <c r="BD26" s="225"/>
      <c r="BE26" s="225"/>
      <c r="BF26" s="225"/>
      <c r="BG26" s="225"/>
      <c r="BH26" s="225"/>
      <c r="BI26" s="225"/>
      <c r="BJ26" s="225"/>
      <c r="BK26" s="225"/>
      <c r="BL26" s="225"/>
      <c r="BM26" s="225"/>
      <c r="BN26" s="225"/>
      <c r="BO26" s="225"/>
      <c r="BP26" s="225"/>
      <c r="BQ26" s="225"/>
      <c r="BR26" s="225"/>
      <c r="BS26" s="225"/>
      <c r="BT26" s="225"/>
      <c r="BU26" s="225"/>
      <c r="BV26" s="225"/>
      <c r="BW26" s="225"/>
      <c r="BX26" s="225"/>
      <c r="BY26" s="225"/>
      <c r="BZ26" s="225"/>
      <c r="CA26" s="225"/>
      <c r="CB26" s="225"/>
      <c r="CC26" s="225"/>
      <c r="CD26" s="225"/>
      <c r="CE26" s="225"/>
      <c r="CF26" s="225"/>
      <c r="CG26" s="225"/>
      <c r="CH26" s="225"/>
      <c r="CI26" s="225"/>
      <c r="CJ26" s="225"/>
      <c r="CK26" s="225"/>
      <c r="CL26" s="225"/>
      <c r="CM26" s="225"/>
      <c r="CN26" s="225"/>
      <c r="CO26" s="225"/>
      <c r="CP26" s="225"/>
      <c r="CQ26" s="225"/>
      <c r="CR26" s="225"/>
      <c r="CS26" s="225"/>
      <c r="CT26" s="225"/>
      <c r="CU26" s="225"/>
      <c r="CV26" s="225"/>
      <c r="CW26" s="225"/>
      <c r="CX26" s="225"/>
      <c r="CY26" s="225"/>
      <c r="CZ26" s="225"/>
      <c r="DA26" s="225"/>
      <c r="DB26" s="225"/>
      <c r="DC26" s="225"/>
      <c r="DD26" s="225"/>
      <c r="DE26" s="225"/>
      <c r="DF26" s="225"/>
      <c r="DG26" s="225"/>
      <c r="DH26" s="225"/>
      <c r="DI26" s="225"/>
      <c r="DJ26" s="225"/>
      <c r="DK26" s="225"/>
      <c r="DL26" s="225"/>
      <c r="DM26" s="225"/>
      <c r="DN26" s="225"/>
      <c r="DO26" s="225"/>
      <c r="DP26" s="225"/>
      <c r="DQ26" s="225"/>
      <c r="DR26" s="225"/>
      <c r="DS26" s="225"/>
      <c r="DT26" s="225"/>
      <c r="DU26" s="225"/>
      <c r="DV26" s="225"/>
      <c r="DW26" s="225"/>
      <c r="DX26" s="225"/>
      <c r="DY26" s="225"/>
      <c r="DZ26" s="225"/>
      <c r="EA26" s="225"/>
      <c r="EB26" s="225"/>
      <c r="EC26" s="225"/>
      <c r="ED26" s="225"/>
      <c r="EE26" s="225"/>
      <c r="EF26" s="225"/>
      <c r="EG26" s="225"/>
      <c r="EH26" s="225"/>
      <c r="EI26" s="225"/>
      <c r="EJ26" s="225"/>
      <c r="EK26" s="225"/>
      <c r="EL26" s="225"/>
      <c r="EM26" s="225"/>
      <c r="EN26" s="225"/>
      <c r="EO26" s="225"/>
      <c r="EP26" s="225"/>
      <c r="EQ26" s="225"/>
      <c r="ER26" s="225"/>
      <c r="ES26" s="225"/>
      <c r="ET26" s="225"/>
      <c r="EU26" s="225"/>
      <c r="EV26" s="225"/>
      <c r="EW26" s="225"/>
      <c r="EX26" s="225"/>
      <c r="EY26" s="225"/>
      <c r="EZ26" s="225"/>
      <c r="FA26" s="225"/>
      <c r="FB26" s="225"/>
      <c r="FC26" s="225"/>
      <c r="FD26" s="225"/>
      <c r="FE26" s="225"/>
      <c r="FF26" s="225"/>
      <c r="FG26" s="225"/>
      <c r="FH26" s="225"/>
      <c r="FI26" s="225"/>
      <c r="FJ26" s="225"/>
      <c r="FK26" s="225"/>
      <c r="FL26" s="225"/>
      <c r="FM26" s="225"/>
      <c r="FN26" s="225"/>
      <c r="FO26" s="225"/>
      <c r="FP26" s="225"/>
      <c r="FQ26" s="225"/>
      <c r="FR26" s="225"/>
      <c r="FS26" s="225"/>
      <c r="FT26" s="225"/>
      <c r="FU26" s="225"/>
      <c r="FV26" s="225"/>
      <c r="FW26" s="225"/>
      <c r="FX26" s="225"/>
      <c r="FY26" s="225"/>
      <c r="FZ26" s="225"/>
      <c r="GA26" s="225"/>
      <c r="GB26" s="225"/>
      <c r="GC26" s="225"/>
      <c r="GD26" s="225"/>
      <c r="GE26" s="225"/>
      <c r="GF26" s="225"/>
      <c r="GG26" s="225"/>
      <c r="GH26" s="225"/>
      <c r="GI26" s="225"/>
      <c r="GJ26" s="225"/>
      <c r="GK26" s="225"/>
      <c r="GL26" s="225"/>
      <c r="GM26" s="225"/>
      <c r="GN26" s="225"/>
      <c r="GO26" s="225"/>
      <c r="GP26" s="225"/>
      <c r="GQ26" s="225"/>
      <c r="GR26" s="225"/>
      <c r="GS26" s="225"/>
      <c r="GT26" s="225"/>
      <c r="GU26" s="225"/>
      <c r="GV26" s="225"/>
      <c r="GW26" s="225"/>
      <c r="GX26" s="225"/>
      <c r="GY26" s="225"/>
      <c r="GZ26" s="225"/>
      <c r="HA26" s="225"/>
      <c r="HB26" s="225"/>
      <c r="HC26" s="225"/>
      <c r="HD26" s="225"/>
      <c r="HE26" s="225"/>
      <c r="HF26" s="225"/>
      <c r="HG26" s="225"/>
      <c r="HH26" s="225"/>
      <c r="HI26" s="225"/>
      <c r="HJ26" s="225"/>
      <c r="HK26" s="225"/>
      <c r="HL26" s="225"/>
      <c r="HM26" s="225"/>
      <c r="HN26" s="225"/>
      <c r="HO26" s="225"/>
      <c r="HP26" s="225"/>
      <c r="HQ26" s="225"/>
      <c r="HR26" s="225"/>
      <c r="HS26" s="225"/>
      <c r="HT26" s="225"/>
      <c r="HU26" s="225"/>
      <c r="HV26" s="225"/>
      <c r="HW26" s="225"/>
      <c r="HX26" s="225"/>
      <c r="HY26" s="225"/>
      <c r="HZ26" s="225"/>
      <c r="IA26" s="225"/>
      <c r="IB26" s="225"/>
      <c r="IC26" s="225"/>
      <c r="ID26" s="225"/>
      <c r="IE26" s="225"/>
      <c r="IF26" s="225"/>
      <c r="IG26" s="225"/>
      <c r="IH26" s="225"/>
      <c r="II26" s="225"/>
      <c r="IJ26" s="225"/>
      <c r="IK26" s="225"/>
      <c r="IL26" s="225"/>
      <c r="IM26" s="225"/>
      <c r="IN26" s="225"/>
      <c r="IO26" s="225"/>
      <c r="IP26" s="225"/>
      <c r="IQ26" s="225"/>
      <c r="IR26" s="225"/>
      <c r="IS26" s="225"/>
      <c r="IT26" s="225"/>
    </row>
    <row r="27" spans="1:254" ht="9.9499999999999993" customHeight="1">
      <c r="A27" s="236"/>
      <c r="B27" s="227"/>
      <c r="C27" s="228"/>
      <c r="D27" s="233"/>
      <c r="E27" s="228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  <c r="AH27" s="225"/>
      <c r="AI27" s="225"/>
      <c r="AJ27" s="225"/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225"/>
      <c r="AZ27" s="225"/>
      <c r="BA27" s="225"/>
      <c r="BB27" s="225"/>
      <c r="BC27" s="225"/>
      <c r="BD27" s="225"/>
      <c r="BE27" s="225"/>
      <c r="BF27" s="225"/>
      <c r="BG27" s="225"/>
      <c r="BH27" s="225"/>
      <c r="BI27" s="225"/>
      <c r="BJ27" s="225"/>
      <c r="BK27" s="225"/>
      <c r="BL27" s="225"/>
      <c r="BM27" s="225"/>
      <c r="BN27" s="225"/>
      <c r="BO27" s="225"/>
      <c r="BP27" s="225"/>
      <c r="BQ27" s="225"/>
      <c r="BR27" s="225"/>
      <c r="BS27" s="225"/>
      <c r="BT27" s="225"/>
      <c r="BU27" s="225"/>
      <c r="BV27" s="225"/>
      <c r="BW27" s="225"/>
      <c r="BX27" s="225"/>
      <c r="BY27" s="225"/>
      <c r="BZ27" s="225"/>
      <c r="CA27" s="225"/>
      <c r="CB27" s="225"/>
      <c r="CC27" s="225"/>
      <c r="CD27" s="225"/>
      <c r="CE27" s="225"/>
      <c r="CF27" s="225"/>
      <c r="CG27" s="225"/>
      <c r="CH27" s="225"/>
      <c r="CI27" s="225"/>
      <c r="CJ27" s="225"/>
      <c r="CK27" s="225"/>
      <c r="CL27" s="225"/>
      <c r="CM27" s="225"/>
      <c r="CN27" s="225"/>
      <c r="CO27" s="225"/>
      <c r="CP27" s="225"/>
      <c r="CQ27" s="225"/>
      <c r="CR27" s="225"/>
      <c r="CS27" s="225"/>
      <c r="CT27" s="225"/>
      <c r="CU27" s="225"/>
      <c r="CV27" s="225"/>
      <c r="CW27" s="225"/>
      <c r="CX27" s="225"/>
      <c r="CY27" s="225"/>
      <c r="CZ27" s="225"/>
      <c r="DA27" s="225"/>
      <c r="DB27" s="225"/>
      <c r="DC27" s="225"/>
      <c r="DD27" s="225"/>
      <c r="DE27" s="225"/>
      <c r="DF27" s="225"/>
      <c r="DG27" s="225"/>
      <c r="DH27" s="225"/>
      <c r="DI27" s="225"/>
      <c r="DJ27" s="225"/>
      <c r="DK27" s="225"/>
      <c r="DL27" s="225"/>
      <c r="DM27" s="225"/>
      <c r="DN27" s="225"/>
      <c r="DO27" s="225"/>
      <c r="DP27" s="225"/>
      <c r="DQ27" s="225"/>
      <c r="DR27" s="225"/>
      <c r="DS27" s="225"/>
      <c r="DT27" s="225"/>
      <c r="DU27" s="225"/>
      <c r="DV27" s="225"/>
      <c r="DW27" s="225"/>
      <c r="DX27" s="225"/>
      <c r="DY27" s="225"/>
      <c r="DZ27" s="225"/>
      <c r="EA27" s="225"/>
      <c r="EB27" s="225"/>
      <c r="EC27" s="225"/>
      <c r="ED27" s="225"/>
      <c r="EE27" s="225"/>
      <c r="EF27" s="225"/>
      <c r="EG27" s="225"/>
      <c r="EH27" s="225"/>
      <c r="EI27" s="225"/>
      <c r="EJ27" s="225"/>
      <c r="EK27" s="225"/>
      <c r="EL27" s="225"/>
      <c r="EM27" s="225"/>
      <c r="EN27" s="225"/>
      <c r="EO27" s="225"/>
      <c r="EP27" s="225"/>
      <c r="EQ27" s="225"/>
      <c r="ER27" s="225"/>
      <c r="ES27" s="225"/>
      <c r="ET27" s="225"/>
      <c r="EU27" s="225"/>
      <c r="EV27" s="225"/>
      <c r="EW27" s="225"/>
      <c r="EX27" s="225"/>
      <c r="EY27" s="225"/>
      <c r="EZ27" s="225"/>
      <c r="FA27" s="225"/>
      <c r="FB27" s="225"/>
      <c r="FC27" s="225"/>
      <c r="FD27" s="225"/>
      <c r="FE27" s="225"/>
      <c r="FF27" s="225"/>
      <c r="FG27" s="225"/>
      <c r="FH27" s="225"/>
      <c r="FI27" s="225"/>
      <c r="FJ27" s="225"/>
      <c r="FK27" s="225"/>
      <c r="FL27" s="225"/>
      <c r="FM27" s="225"/>
      <c r="FN27" s="225"/>
      <c r="FO27" s="225"/>
      <c r="FP27" s="225"/>
      <c r="FQ27" s="225"/>
      <c r="FR27" s="225"/>
      <c r="FS27" s="225"/>
      <c r="FT27" s="225"/>
      <c r="FU27" s="225"/>
      <c r="FV27" s="225"/>
      <c r="FW27" s="225"/>
      <c r="FX27" s="225"/>
      <c r="FY27" s="225"/>
      <c r="FZ27" s="225"/>
      <c r="GA27" s="225"/>
      <c r="GB27" s="225"/>
      <c r="GC27" s="225"/>
      <c r="GD27" s="225"/>
      <c r="GE27" s="225"/>
      <c r="GF27" s="225"/>
      <c r="GG27" s="225"/>
      <c r="GH27" s="225"/>
      <c r="GI27" s="225"/>
      <c r="GJ27" s="225"/>
      <c r="GK27" s="225"/>
      <c r="GL27" s="225"/>
      <c r="GM27" s="225"/>
      <c r="GN27" s="225"/>
      <c r="GO27" s="225"/>
      <c r="GP27" s="225"/>
      <c r="GQ27" s="225"/>
      <c r="GR27" s="225"/>
      <c r="GS27" s="225"/>
      <c r="GT27" s="225"/>
      <c r="GU27" s="225"/>
      <c r="GV27" s="225"/>
      <c r="GW27" s="225"/>
      <c r="GX27" s="225"/>
      <c r="GY27" s="225"/>
      <c r="GZ27" s="225"/>
      <c r="HA27" s="225"/>
      <c r="HB27" s="225"/>
      <c r="HC27" s="225"/>
      <c r="HD27" s="225"/>
      <c r="HE27" s="225"/>
      <c r="HF27" s="225"/>
      <c r="HG27" s="225"/>
      <c r="HH27" s="225"/>
      <c r="HI27" s="225"/>
      <c r="HJ27" s="225"/>
      <c r="HK27" s="225"/>
      <c r="HL27" s="225"/>
      <c r="HM27" s="225"/>
      <c r="HN27" s="225"/>
      <c r="HO27" s="225"/>
      <c r="HP27" s="225"/>
      <c r="HQ27" s="225"/>
      <c r="HR27" s="225"/>
      <c r="HS27" s="225"/>
      <c r="HT27" s="225"/>
      <c r="HU27" s="225"/>
      <c r="HV27" s="225"/>
      <c r="HW27" s="225"/>
      <c r="HX27" s="225"/>
      <c r="HY27" s="225"/>
      <c r="HZ27" s="225"/>
      <c r="IA27" s="225"/>
      <c r="IB27" s="225"/>
      <c r="IC27" s="225"/>
      <c r="ID27" s="225"/>
      <c r="IE27" s="225"/>
      <c r="IF27" s="225"/>
      <c r="IG27" s="225"/>
      <c r="IH27" s="225"/>
      <c r="II27" s="225"/>
      <c r="IJ27" s="225"/>
      <c r="IK27" s="225"/>
      <c r="IL27" s="225"/>
      <c r="IM27" s="225"/>
      <c r="IN27" s="225"/>
      <c r="IO27" s="225"/>
      <c r="IP27" s="225"/>
      <c r="IQ27" s="225"/>
      <c r="IR27" s="225"/>
      <c r="IS27" s="225"/>
      <c r="IT27" s="225"/>
    </row>
    <row r="28" spans="1:254" ht="12.75" customHeight="1">
      <c r="A28" s="925" t="s">
        <v>681</v>
      </c>
      <c r="B28" s="926"/>
      <c r="C28" s="240">
        <f>C30</f>
        <v>432000</v>
      </c>
      <c r="D28" s="233"/>
      <c r="E28" s="240">
        <f>E32+E34</f>
        <v>432000</v>
      </c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225"/>
      <c r="AZ28" s="225"/>
      <c r="BA28" s="225"/>
      <c r="BB28" s="225"/>
      <c r="BC28" s="225"/>
      <c r="BD28" s="225"/>
      <c r="BE28" s="225"/>
      <c r="BF28" s="225"/>
      <c r="BG28" s="225"/>
      <c r="BH28" s="225"/>
      <c r="BI28" s="225"/>
      <c r="BJ28" s="225"/>
      <c r="BK28" s="225"/>
      <c r="BL28" s="225"/>
      <c r="BM28" s="225"/>
      <c r="BN28" s="225"/>
      <c r="BO28" s="225"/>
      <c r="BP28" s="225"/>
      <c r="BQ28" s="225"/>
      <c r="BR28" s="225"/>
      <c r="BS28" s="225"/>
      <c r="BT28" s="225"/>
      <c r="BU28" s="225"/>
      <c r="BV28" s="225"/>
      <c r="BW28" s="225"/>
      <c r="BX28" s="225"/>
      <c r="BY28" s="225"/>
      <c r="BZ28" s="225"/>
      <c r="CA28" s="225"/>
      <c r="CB28" s="225"/>
      <c r="CC28" s="225"/>
      <c r="CD28" s="225"/>
      <c r="CE28" s="225"/>
      <c r="CF28" s="225"/>
      <c r="CG28" s="225"/>
      <c r="CH28" s="225"/>
      <c r="CI28" s="225"/>
      <c r="CJ28" s="225"/>
      <c r="CK28" s="225"/>
      <c r="CL28" s="225"/>
      <c r="CM28" s="225"/>
      <c r="CN28" s="225"/>
      <c r="CO28" s="225"/>
      <c r="CP28" s="225"/>
      <c r="CQ28" s="225"/>
      <c r="CR28" s="225"/>
      <c r="CS28" s="225"/>
      <c r="CT28" s="225"/>
      <c r="CU28" s="225"/>
      <c r="CV28" s="225"/>
      <c r="CW28" s="225"/>
      <c r="CX28" s="225"/>
      <c r="CY28" s="225"/>
      <c r="CZ28" s="225"/>
      <c r="DA28" s="225"/>
      <c r="DB28" s="225"/>
      <c r="DC28" s="225"/>
      <c r="DD28" s="225"/>
      <c r="DE28" s="225"/>
      <c r="DF28" s="225"/>
      <c r="DG28" s="225"/>
      <c r="DH28" s="225"/>
      <c r="DI28" s="225"/>
      <c r="DJ28" s="225"/>
      <c r="DK28" s="225"/>
      <c r="DL28" s="225"/>
      <c r="DM28" s="225"/>
      <c r="DN28" s="225"/>
      <c r="DO28" s="225"/>
      <c r="DP28" s="225"/>
      <c r="DQ28" s="225"/>
      <c r="DR28" s="225"/>
      <c r="DS28" s="225"/>
      <c r="DT28" s="225"/>
      <c r="DU28" s="225"/>
      <c r="DV28" s="225"/>
      <c r="DW28" s="225"/>
      <c r="DX28" s="225"/>
      <c r="DY28" s="225"/>
      <c r="DZ28" s="225"/>
      <c r="EA28" s="225"/>
      <c r="EB28" s="225"/>
      <c r="EC28" s="225"/>
      <c r="ED28" s="225"/>
      <c r="EE28" s="225"/>
      <c r="EF28" s="225"/>
      <c r="EG28" s="225"/>
      <c r="EH28" s="225"/>
      <c r="EI28" s="225"/>
      <c r="EJ28" s="225"/>
      <c r="EK28" s="225"/>
      <c r="EL28" s="225"/>
      <c r="EM28" s="225"/>
      <c r="EN28" s="225"/>
      <c r="EO28" s="225"/>
      <c r="EP28" s="225"/>
      <c r="EQ28" s="225"/>
      <c r="ER28" s="225"/>
      <c r="ES28" s="225"/>
      <c r="ET28" s="225"/>
      <c r="EU28" s="225"/>
      <c r="EV28" s="225"/>
      <c r="EW28" s="225"/>
      <c r="EX28" s="225"/>
      <c r="EY28" s="225"/>
      <c r="EZ28" s="225"/>
      <c r="FA28" s="225"/>
      <c r="FB28" s="225"/>
      <c r="FC28" s="225"/>
      <c r="FD28" s="225"/>
      <c r="FE28" s="225"/>
      <c r="FF28" s="225"/>
      <c r="FG28" s="225"/>
      <c r="FH28" s="225"/>
      <c r="FI28" s="225"/>
      <c r="FJ28" s="225"/>
      <c r="FK28" s="225"/>
      <c r="FL28" s="225"/>
      <c r="FM28" s="225"/>
      <c r="FN28" s="225"/>
      <c r="FO28" s="225"/>
      <c r="FP28" s="225"/>
      <c r="FQ28" s="225"/>
      <c r="FR28" s="225"/>
      <c r="FS28" s="225"/>
      <c r="FT28" s="225"/>
      <c r="FU28" s="225"/>
      <c r="FV28" s="225"/>
      <c r="FW28" s="225"/>
      <c r="FX28" s="225"/>
      <c r="FY28" s="225"/>
      <c r="FZ28" s="225"/>
      <c r="GA28" s="225"/>
      <c r="GB28" s="225"/>
      <c r="GC28" s="225"/>
      <c r="GD28" s="225"/>
      <c r="GE28" s="225"/>
      <c r="GF28" s="225"/>
      <c r="GG28" s="225"/>
      <c r="GH28" s="225"/>
      <c r="GI28" s="225"/>
      <c r="GJ28" s="225"/>
      <c r="GK28" s="225"/>
      <c r="GL28" s="225"/>
      <c r="GM28" s="225"/>
      <c r="GN28" s="225"/>
      <c r="GO28" s="225"/>
      <c r="GP28" s="225"/>
      <c r="GQ28" s="225"/>
      <c r="GR28" s="225"/>
      <c r="GS28" s="225"/>
      <c r="GT28" s="225"/>
      <c r="GU28" s="225"/>
      <c r="GV28" s="225"/>
      <c r="GW28" s="225"/>
      <c r="GX28" s="225"/>
      <c r="GY28" s="225"/>
      <c r="GZ28" s="225"/>
      <c r="HA28" s="225"/>
      <c r="HB28" s="225"/>
      <c r="HC28" s="225"/>
      <c r="HD28" s="225"/>
      <c r="HE28" s="225"/>
      <c r="HF28" s="225"/>
      <c r="HG28" s="225"/>
      <c r="HH28" s="225"/>
      <c r="HI28" s="225"/>
      <c r="HJ28" s="225"/>
      <c r="HK28" s="225"/>
      <c r="HL28" s="225"/>
      <c r="HM28" s="225"/>
      <c r="HN28" s="225"/>
      <c r="HO28" s="225"/>
      <c r="HP28" s="225"/>
      <c r="HQ28" s="225"/>
      <c r="HR28" s="225"/>
      <c r="HS28" s="225"/>
      <c r="HT28" s="225"/>
      <c r="HU28" s="225"/>
      <c r="HV28" s="225"/>
      <c r="HW28" s="225"/>
      <c r="HX28" s="225"/>
      <c r="HY28" s="225"/>
      <c r="HZ28" s="225"/>
      <c r="IA28" s="225"/>
      <c r="IB28" s="225"/>
      <c r="IC28" s="225"/>
      <c r="ID28" s="225"/>
      <c r="IE28" s="225"/>
      <c r="IF28" s="225"/>
      <c r="IG28" s="225"/>
      <c r="IH28" s="225"/>
      <c r="II28" s="225"/>
      <c r="IJ28" s="225"/>
      <c r="IK28" s="225"/>
      <c r="IL28" s="225"/>
      <c r="IM28" s="225"/>
      <c r="IN28" s="225"/>
      <c r="IO28" s="225"/>
      <c r="IP28" s="225"/>
      <c r="IQ28" s="225"/>
      <c r="IR28" s="225"/>
      <c r="IS28" s="225"/>
      <c r="IT28" s="225"/>
    </row>
    <row r="29" spans="1:254" ht="9.9499999999999993" customHeight="1">
      <c r="A29" s="241"/>
      <c r="B29" s="241"/>
      <c r="C29" s="242"/>
      <c r="D29" s="233"/>
      <c r="E29" s="242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225"/>
      <c r="AZ29" s="225"/>
      <c r="BA29" s="225"/>
      <c r="BB29" s="225"/>
      <c r="BC29" s="225"/>
      <c r="BD29" s="225"/>
      <c r="BE29" s="225"/>
      <c r="BF29" s="225"/>
      <c r="BG29" s="225"/>
      <c r="BH29" s="225"/>
      <c r="BI29" s="225"/>
      <c r="BJ29" s="225"/>
      <c r="BK29" s="225"/>
      <c r="BL29" s="225"/>
      <c r="BM29" s="225"/>
      <c r="BN29" s="225"/>
      <c r="BO29" s="225"/>
      <c r="BP29" s="225"/>
      <c r="BQ29" s="225"/>
      <c r="BR29" s="225"/>
      <c r="BS29" s="225"/>
      <c r="BT29" s="225"/>
      <c r="BU29" s="225"/>
      <c r="BV29" s="225"/>
      <c r="BW29" s="225"/>
      <c r="BX29" s="225"/>
      <c r="BY29" s="225"/>
      <c r="BZ29" s="225"/>
      <c r="CA29" s="225"/>
      <c r="CB29" s="225"/>
      <c r="CC29" s="225"/>
      <c r="CD29" s="225"/>
      <c r="CE29" s="225"/>
      <c r="CF29" s="225"/>
      <c r="CG29" s="225"/>
      <c r="CH29" s="225"/>
      <c r="CI29" s="225"/>
      <c r="CJ29" s="225"/>
      <c r="CK29" s="225"/>
      <c r="CL29" s="225"/>
      <c r="CM29" s="225"/>
      <c r="CN29" s="225"/>
      <c r="CO29" s="225"/>
      <c r="CP29" s="225"/>
      <c r="CQ29" s="225"/>
      <c r="CR29" s="225"/>
      <c r="CS29" s="225"/>
      <c r="CT29" s="225"/>
      <c r="CU29" s="225"/>
      <c r="CV29" s="225"/>
      <c r="CW29" s="225"/>
      <c r="CX29" s="225"/>
      <c r="CY29" s="225"/>
      <c r="CZ29" s="225"/>
      <c r="DA29" s="225"/>
      <c r="DB29" s="225"/>
      <c r="DC29" s="225"/>
      <c r="DD29" s="225"/>
      <c r="DE29" s="225"/>
      <c r="DF29" s="225"/>
      <c r="DG29" s="225"/>
      <c r="DH29" s="225"/>
      <c r="DI29" s="225"/>
      <c r="DJ29" s="225"/>
      <c r="DK29" s="225"/>
      <c r="DL29" s="225"/>
      <c r="DM29" s="225"/>
      <c r="DN29" s="225"/>
      <c r="DO29" s="225"/>
      <c r="DP29" s="225"/>
      <c r="DQ29" s="225"/>
      <c r="DR29" s="225"/>
      <c r="DS29" s="225"/>
      <c r="DT29" s="225"/>
      <c r="DU29" s="225"/>
      <c r="DV29" s="225"/>
      <c r="DW29" s="225"/>
      <c r="DX29" s="225"/>
      <c r="DY29" s="225"/>
      <c r="DZ29" s="225"/>
      <c r="EA29" s="225"/>
      <c r="EB29" s="225"/>
      <c r="EC29" s="225"/>
      <c r="ED29" s="225"/>
      <c r="EE29" s="225"/>
      <c r="EF29" s="225"/>
      <c r="EG29" s="225"/>
      <c r="EH29" s="225"/>
      <c r="EI29" s="225"/>
      <c r="EJ29" s="225"/>
      <c r="EK29" s="225"/>
      <c r="EL29" s="225"/>
      <c r="EM29" s="225"/>
      <c r="EN29" s="225"/>
      <c r="EO29" s="225"/>
      <c r="EP29" s="225"/>
      <c r="EQ29" s="225"/>
      <c r="ER29" s="225"/>
      <c r="ES29" s="225"/>
      <c r="ET29" s="225"/>
      <c r="EU29" s="225"/>
      <c r="EV29" s="225"/>
      <c r="EW29" s="225"/>
      <c r="EX29" s="225"/>
      <c r="EY29" s="225"/>
      <c r="EZ29" s="225"/>
      <c r="FA29" s="225"/>
      <c r="FB29" s="225"/>
      <c r="FC29" s="225"/>
      <c r="FD29" s="225"/>
      <c r="FE29" s="225"/>
      <c r="FF29" s="225"/>
      <c r="FG29" s="225"/>
      <c r="FH29" s="225"/>
      <c r="FI29" s="225"/>
      <c r="FJ29" s="225"/>
      <c r="FK29" s="225"/>
      <c r="FL29" s="225"/>
      <c r="FM29" s="225"/>
      <c r="FN29" s="225"/>
      <c r="FO29" s="225"/>
      <c r="FP29" s="225"/>
      <c r="FQ29" s="225"/>
      <c r="FR29" s="225"/>
      <c r="FS29" s="225"/>
      <c r="FT29" s="225"/>
      <c r="FU29" s="225"/>
      <c r="FV29" s="225"/>
      <c r="FW29" s="225"/>
      <c r="FX29" s="225"/>
      <c r="FY29" s="225"/>
      <c r="FZ29" s="225"/>
      <c r="GA29" s="225"/>
      <c r="GB29" s="225"/>
      <c r="GC29" s="225"/>
      <c r="GD29" s="225"/>
      <c r="GE29" s="225"/>
      <c r="GF29" s="225"/>
      <c r="GG29" s="225"/>
      <c r="GH29" s="225"/>
      <c r="GI29" s="225"/>
      <c r="GJ29" s="225"/>
      <c r="GK29" s="225"/>
      <c r="GL29" s="225"/>
      <c r="GM29" s="225"/>
      <c r="GN29" s="225"/>
      <c r="GO29" s="225"/>
      <c r="GP29" s="225"/>
      <c r="GQ29" s="225"/>
      <c r="GR29" s="225"/>
      <c r="GS29" s="225"/>
      <c r="GT29" s="225"/>
      <c r="GU29" s="225"/>
      <c r="GV29" s="225"/>
      <c r="GW29" s="225"/>
      <c r="GX29" s="225"/>
      <c r="GY29" s="225"/>
      <c r="GZ29" s="225"/>
      <c r="HA29" s="225"/>
      <c r="HB29" s="225"/>
      <c r="HC29" s="225"/>
      <c r="HD29" s="225"/>
      <c r="HE29" s="225"/>
      <c r="HF29" s="225"/>
      <c r="HG29" s="225"/>
      <c r="HH29" s="225"/>
      <c r="HI29" s="225"/>
      <c r="HJ29" s="225"/>
      <c r="HK29" s="225"/>
      <c r="HL29" s="225"/>
      <c r="HM29" s="225"/>
      <c r="HN29" s="225"/>
      <c r="HO29" s="225"/>
      <c r="HP29" s="225"/>
      <c r="HQ29" s="225"/>
      <c r="HR29" s="225"/>
      <c r="HS29" s="225"/>
      <c r="HT29" s="225"/>
      <c r="HU29" s="225"/>
      <c r="HV29" s="225"/>
      <c r="HW29" s="225"/>
      <c r="HX29" s="225"/>
      <c r="HY29" s="225"/>
      <c r="HZ29" s="225"/>
      <c r="IA29" s="225"/>
      <c r="IB29" s="225"/>
      <c r="IC29" s="225"/>
      <c r="ID29" s="225"/>
      <c r="IE29" s="225"/>
      <c r="IF29" s="225"/>
      <c r="IG29" s="225"/>
      <c r="IH29" s="225"/>
      <c r="II29" s="225"/>
      <c r="IJ29" s="225"/>
      <c r="IK29" s="225"/>
      <c r="IL29" s="225"/>
      <c r="IM29" s="225"/>
      <c r="IN29" s="225"/>
      <c r="IO29" s="225"/>
      <c r="IP29" s="225"/>
      <c r="IQ29" s="225"/>
      <c r="IR29" s="225"/>
      <c r="IS29" s="225"/>
      <c r="IT29" s="225"/>
    </row>
    <row r="30" spans="1:254" ht="12.75" customHeight="1">
      <c r="A30" s="243"/>
      <c r="B30" s="244" t="s">
        <v>680</v>
      </c>
      <c r="C30" s="228">
        <v>432000</v>
      </c>
      <c r="D30" s="233"/>
      <c r="E30" s="245" t="s">
        <v>492</v>
      </c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  <c r="AH30" s="225"/>
      <c r="AI30" s="225"/>
      <c r="AJ30" s="225"/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225"/>
      <c r="AZ30" s="225"/>
      <c r="BA30" s="225"/>
      <c r="BB30" s="225"/>
      <c r="BC30" s="225"/>
      <c r="BD30" s="225"/>
      <c r="BE30" s="225"/>
      <c r="BF30" s="225"/>
      <c r="BG30" s="225"/>
      <c r="BH30" s="225"/>
      <c r="BI30" s="225"/>
      <c r="BJ30" s="225"/>
      <c r="BK30" s="225"/>
      <c r="BL30" s="225"/>
      <c r="BM30" s="225"/>
      <c r="BN30" s="225"/>
      <c r="BO30" s="225"/>
      <c r="BP30" s="225"/>
      <c r="BQ30" s="225"/>
      <c r="BR30" s="225"/>
      <c r="BS30" s="225"/>
      <c r="BT30" s="225"/>
      <c r="BU30" s="225"/>
      <c r="BV30" s="225"/>
      <c r="BW30" s="225"/>
      <c r="BX30" s="225"/>
      <c r="BY30" s="225"/>
      <c r="BZ30" s="225"/>
      <c r="CA30" s="225"/>
      <c r="CB30" s="225"/>
      <c r="CC30" s="225"/>
      <c r="CD30" s="225"/>
      <c r="CE30" s="225"/>
      <c r="CF30" s="225"/>
      <c r="CG30" s="225"/>
      <c r="CH30" s="225"/>
      <c r="CI30" s="225"/>
      <c r="CJ30" s="225"/>
      <c r="CK30" s="225"/>
      <c r="CL30" s="225"/>
      <c r="CM30" s="225"/>
      <c r="CN30" s="225"/>
      <c r="CO30" s="225"/>
      <c r="CP30" s="225"/>
      <c r="CQ30" s="225"/>
      <c r="CR30" s="225"/>
      <c r="CS30" s="225"/>
      <c r="CT30" s="225"/>
      <c r="CU30" s="225"/>
      <c r="CV30" s="225"/>
      <c r="CW30" s="225"/>
      <c r="CX30" s="225"/>
      <c r="CY30" s="225"/>
      <c r="CZ30" s="225"/>
      <c r="DA30" s="225"/>
      <c r="DB30" s="225"/>
      <c r="DC30" s="225"/>
      <c r="DD30" s="225"/>
      <c r="DE30" s="225"/>
      <c r="DF30" s="225"/>
      <c r="DG30" s="225"/>
      <c r="DH30" s="225"/>
      <c r="DI30" s="225"/>
      <c r="DJ30" s="225"/>
      <c r="DK30" s="225"/>
      <c r="DL30" s="225"/>
      <c r="DM30" s="225"/>
      <c r="DN30" s="225"/>
      <c r="DO30" s="225"/>
      <c r="DP30" s="225"/>
      <c r="DQ30" s="225"/>
      <c r="DR30" s="225"/>
      <c r="DS30" s="225"/>
      <c r="DT30" s="225"/>
      <c r="DU30" s="225"/>
      <c r="DV30" s="225"/>
      <c r="DW30" s="225"/>
      <c r="DX30" s="225"/>
      <c r="DY30" s="225"/>
      <c r="DZ30" s="225"/>
      <c r="EA30" s="225"/>
      <c r="EB30" s="225"/>
      <c r="EC30" s="225"/>
      <c r="ED30" s="225"/>
      <c r="EE30" s="225"/>
      <c r="EF30" s="225"/>
      <c r="EG30" s="225"/>
      <c r="EH30" s="225"/>
      <c r="EI30" s="225"/>
      <c r="EJ30" s="225"/>
      <c r="EK30" s="225"/>
      <c r="EL30" s="225"/>
      <c r="EM30" s="225"/>
      <c r="EN30" s="225"/>
      <c r="EO30" s="225"/>
      <c r="EP30" s="225"/>
      <c r="EQ30" s="225"/>
      <c r="ER30" s="225"/>
      <c r="ES30" s="225"/>
      <c r="ET30" s="225"/>
      <c r="EU30" s="225"/>
      <c r="EV30" s="225"/>
      <c r="EW30" s="225"/>
      <c r="EX30" s="225"/>
      <c r="EY30" s="225"/>
      <c r="EZ30" s="225"/>
      <c r="FA30" s="225"/>
      <c r="FB30" s="225"/>
      <c r="FC30" s="225"/>
      <c r="FD30" s="225"/>
      <c r="FE30" s="225"/>
      <c r="FF30" s="225"/>
      <c r="FG30" s="225"/>
      <c r="FH30" s="225"/>
      <c r="FI30" s="225"/>
      <c r="FJ30" s="225"/>
      <c r="FK30" s="225"/>
      <c r="FL30" s="225"/>
      <c r="FM30" s="225"/>
      <c r="FN30" s="225"/>
      <c r="FO30" s="225"/>
      <c r="FP30" s="225"/>
      <c r="FQ30" s="225"/>
      <c r="FR30" s="225"/>
      <c r="FS30" s="225"/>
      <c r="FT30" s="225"/>
      <c r="FU30" s="225"/>
      <c r="FV30" s="225"/>
      <c r="FW30" s="225"/>
      <c r="FX30" s="225"/>
      <c r="FY30" s="225"/>
      <c r="FZ30" s="225"/>
      <c r="GA30" s="225"/>
      <c r="GB30" s="225"/>
      <c r="GC30" s="225"/>
      <c r="GD30" s="225"/>
      <c r="GE30" s="225"/>
      <c r="GF30" s="225"/>
      <c r="GG30" s="225"/>
      <c r="GH30" s="225"/>
      <c r="GI30" s="225"/>
      <c r="GJ30" s="225"/>
      <c r="GK30" s="225"/>
      <c r="GL30" s="225"/>
      <c r="GM30" s="225"/>
      <c r="GN30" s="225"/>
      <c r="GO30" s="225"/>
      <c r="GP30" s="225"/>
      <c r="GQ30" s="225"/>
      <c r="GR30" s="225"/>
      <c r="GS30" s="225"/>
      <c r="GT30" s="225"/>
      <c r="GU30" s="225"/>
      <c r="GV30" s="225"/>
      <c r="GW30" s="225"/>
      <c r="GX30" s="225"/>
      <c r="GY30" s="225"/>
      <c r="GZ30" s="225"/>
      <c r="HA30" s="225"/>
      <c r="HB30" s="225"/>
      <c r="HC30" s="225"/>
      <c r="HD30" s="225"/>
      <c r="HE30" s="225"/>
      <c r="HF30" s="225"/>
      <c r="HG30" s="225"/>
      <c r="HH30" s="225"/>
      <c r="HI30" s="225"/>
      <c r="HJ30" s="225"/>
      <c r="HK30" s="225"/>
      <c r="HL30" s="225"/>
      <c r="HM30" s="225"/>
      <c r="HN30" s="225"/>
      <c r="HO30" s="225"/>
      <c r="HP30" s="225"/>
      <c r="HQ30" s="225"/>
      <c r="HR30" s="225"/>
      <c r="HS30" s="225"/>
      <c r="HT30" s="225"/>
      <c r="HU30" s="225"/>
      <c r="HV30" s="225"/>
      <c r="HW30" s="225"/>
      <c r="HX30" s="225"/>
      <c r="HY30" s="225"/>
      <c r="HZ30" s="225"/>
      <c r="IA30" s="225"/>
      <c r="IB30" s="225"/>
      <c r="IC30" s="225"/>
      <c r="ID30" s="225"/>
      <c r="IE30" s="225"/>
      <c r="IF30" s="225"/>
      <c r="IG30" s="225"/>
      <c r="IH30" s="225"/>
      <c r="II30" s="225"/>
      <c r="IJ30" s="225"/>
      <c r="IK30" s="225"/>
      <c r="IL30" s="225"/>
      <c r="IM30" s="225"/>
      <c r="IN30" s="225"/>
      <c r="IO30" s="225"/>
      <c r="IP30" s="225"/>
      <c r="IQ30" s="225"/>
      <c r="IR30" s="225"/>
      <c r="IS30" s="225"/>
      <c r="IT30" s="225"/>
    </row>
    <row r="31" spans="1:254" ht="9.9499999999999993" customHeight="1">
      <c r="A31" s="226"/>
      <c r="B31" s="246"/>
      <c r="C31" s="228"/>
      <c r="D31" s="233"/>
      <c r="E31" s="228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  <c r="AH31" s="225"/>
      <c r="AI31" s="225"/>
      <c r="AJ31" s="225"/>
      <c r="AK31" s="225"/>
      <c r="AL31" s="225"/>
      <c r="AM31" s="225"/>
      <c r="AN31" s="225"/>
      <c r="AO31" s="225"/>
      <c r="AP31" s="225"/>
      <c r="AQ31" s="225"/>
      <c r="AR31" s="225"/>
      <c r="AS31" s="225"/>
      <c r="AT31" s="225"/>
      <c r="AU31" s="225"/>
      <c r="AV31" s="225"/>
      <c r="AW31" s="225"/>
      <c r="AX31" s="225"/>
      <c r="AY31" s="225"/>
      <c r="AZ31" s="225"/>
      <c r="BA31" s="225"/>
      <c r="BB31" s="225"/>
      <c r="BC31" s="225"/>
      <c r="BD31" s="225"/>
      <c r="BE31" s="225"/>
      <c r="BF31" s="225"/>
      <c r="BG31" s="225"/>
      <c r="BH31" s="225"/>
      <c r="BI31" s="225"/>
      <c r="BJ31" s="225"/>
      <c r="BK31" s="225"/>
      <c r="BL31" s="225"/>
      <c r="BM31" s="225"/>
      <c r="BN31" s="225"/>
      <c r="BO31" s="225"/>
      <c r="BP31" s="225"/>
      <c r="BQ31" s="225"/>
      <c r="BR31" s="225"/>
      <c r="BS31" s="225"/>
      <c r="BT31" s="225"/>
      <c r="BU31" s="225"/>
      <c r="BV31" s="225"/>
      <c r="BW31" s="225"/>
      <c r="BX31" s="225"/>
      <c r="BY31" s="225"/>
      <c r="BZ31" s="225"/>
      <c r="CA31" s="225"/>
      <c r="CB31" s="225"/>
      <c r="CC31" s="225"/>
      <c r="CD31" s="225"/>
      <c r="CE31" s="225"/>
      <c r="CF31" s="225"/>
      <c r="CG31" s="225"/>
      <c r="CH31" s="225"/>
      <c r="CI31" s="225"/>
      <c r="CJ31" s="225"/>
      <c r="CK31" s="225"/>
      <c r="CL31" s="225"/>
      <c r="CM31" s="225"/>
      <c r="CN31" s="225"/>
      <c r="CO31" s="225"/>
      <c r="CP31" s="225"/>
      <c r="CQ31" s="225"/>
      <c r="CR31" s="225"/>
      <c r="CS31" s="225"/>
      <c r="CT31" s="225"/>
      <c r="CU31" s="225"/>
      <c r="CV31" s="225"/>
      <c r="CW31" s="225"/>
      <c r="CX31" s="225"/>
      <c r="CY31" s="225"/>
      <c r="CZ31" s="225"/>
      <c r="DA31" s="225"/>
      <c r="DB31" s="225"/>
      <c r="DC31" s="225"/>
      <c r="DD31" s="225"/>
      <c r="DE31" s="225"/>
      <c r="DF31" s="225"/>
      <c r="DG31" s="225"/>
      <c r="DH31" s="225"/>
      <c r="DI31" s="225"/>
      <c r="DJ31" s="225"/>
      <c r="DK31" s="225"/>
      <c r="DL31" s="225"/>
      <c r="DM31" s="225"/>
      <c r="DN31" s="225"/>
      <c r="DO31" s="225"/>
      <c r="DP31" s="225"/>
      <c r="DQ31" s="225"/>
      <c r="DR31" s="225"/>
      <c r="DS31" s="225"/>
      <c r="DT31" s="225"/>
      <c r="DU31" s="225"/>
      <c r="DV31" s="225"/>
      <c r="DW31" s="225"/>
      <c r="DX31" s="225"/>
      <c r="DY31" s="225"/>
      <c r="DZ31" s="225"/>
      <c r="EA31" s="225"/>
      <c r="EB31" s="225"/>
      <c r="EC31" s="225"/>
      <c r="ED31" s="225"/>
      <c r="EE31" s="225"/>
      <c r="EF31" s="225"/>
      <c r="EG31" s="225"/>
      <c r="EH31" s="225"/>
      <c r="EI31" s="225"/>
      <c r="EJ31" s="225"/>
      <c r="EK31" s="225"/>
      <c r="EL31" s="225"/>
      <c r="EM31" s="225"/>
      <c r="EN31" s="225"/>
      <c r="EO31" s="225"/>
      <c r="EP31" s="225"/>
      <c r="EQ31" s="225"/>
      <c r="ER31" s="225"/>
      <c r="ES31" s="225"/>
      <c r="ET31" s="225"/>
      <c r="EU31" s="225"/>
      <c r="EV31" s="225"/>
      <c r="EW31" s="225"/>
      <c r="EX31" s="225"/>
      <c r="EY31" s="225"/>
      <c r="EZ31" s="225"/>
      <c r="FA31" s="225"/>
      <c r="FB31" s="225"/>
      <c r="FC31" s="225"/>
      <c r="FD31" s="225"/>
      <c r="FE31" s="225"/>
      <c r="FF31" s="225"/>
      <c r="FG31" s="225"/>
      <c r="FH31" s="225"/>
      <c r="FI31" s="225"/>
      <c r="FJ31" s="225"/>
      <c r="FK31" s="225"/>
      <c r="FL31" s="225"/>
      <c r="FM31" s="225"/>
      <c r="FN31" s="225"/>
      <c r="FO31" s="225"/>
      <c r="FP31" s="225"/>
      <c r="FQ31" s="225"/>
      <c r="FR31" s="225"/>
      <c r="FS31" s="225"/>
      <c r="FT31" s="225"/>
      <c r="FU31" s="225"/>
      <c r="FV31" s="225"/>
      <c r="FW31" s="225"/>
      <c r="FX31" s="225"/>
      <c r="FY31" s="225"/>
      <c r="FZ31" s="225"/>
      <c r="GA31" s="225"/>
      <c r="GB31" s="225"/>
      <c r="GC31" s="225"/>
      <c r="GD31" s="225"/>
      <c r="GE31" s="225"/>
      <c r="GF31" s="225"/>
      <c r="GG31" s="225"/>
      <c r="GH31" s="225"/>
      <c r="GI31" s="225"/>
      <c r="GJ31" s="225"/>
      <c r="GK31" s="225"/>
      <c r="GL31" s="225"/>
      <c r="GM31" s="225"/>
      <c r="GN31" s="225"/>
      <c r="GO31" s="225"/>
      <c r="GP31" s="225"/>
      <c r="GQ31" s="225"/>
      <c r="GR31" s="225"/>
      <c r="GS31" s="225"/>
      <c r="GT31" s="225"/>
      <c r="GU31" s="225"/>
      <c r="GV31" s="225"/>
      <c r="GW31" s="225"/>
      <c r="GX31" s="225"/>
      <c r="GY31" s="225"/>
      <c r="GZ31" s="225"/>
      <c r="HA31" s="225"/>
      <c r="HB31" s="225"/>
      <c r="HC31" s="225"/>
      <c r="HD31" s="225"/>
      <c r="HE31" s="225"/>
      <c r="HF31" s="225"/>
      <c r="HG31" s="225"/>
      <c r="HH31" s="225"/>
      <c r="HI31" s="225"/>
      <c r="HJ31" s="225"/>
      <c r="HK31" s="225"/>
      <c r="HL31" s="225"/>
      <c r="HM31" s="225"/>
      <c r="HN31" s="225"/>
      <c r="HO31" s="225"/>
      <c r="HP31" s="225"/>
      <c r="HQ31" s="225"/>
      <c r="HR31" s="225"/>
      <c r="HS31" s="225"/>
      <c r="HT31" s="225"/>
      <c r="HU31" s="225"/>
      <c r="HV31" s="225"/>
      <c r="HW31" s="225"/>
      <c r="HX31" s="225"/>
      <c r="HY31" s="225"/>
      <c r="HZ31" s="225"/>
      <c r="IA31" s="225"/>
      <c r="IB31" s="225"/>
      <c r="IC31" s="225"/>
      <c r="ID31" s="225"/>
      <c r="IE31" s="225"/>
      <c r="IF31" s="225"/>
      <c r="IG31" s="225"/>
      <c r="IH31" s="225"/>
      <c r="II31" s="225"/>
      <c r="IJ31" s="225"/>
      <c r="IK31" s="225"/>
      <c r="IL31" s="225"/>
      <c r="IM31" s="225"/>
      <c r="IN31" s="225"/>
      <c r="IO31" s="225"/>
      <c r="IP31" s="225"/>
      <c r="IQ31" s="225"/>
      <c r="IR31" s="225"/>
      <c r="IS31" s="225"/>
      <c r="IT31" s="225"/>
    </row>
    <row r="32" spans="1:254" ht="12.75" customHeight="1">
      <c r="A32" s="243"/>
      <c r="B32" s="247" t="s">
        <v>313</v>
      </c>
      <c r="C32" s="245" t="s">
        <v>492</v>
      </c>
      <c r="D32" s="233"/>
      <c r="E32" s="228">
        <f>353243+59804+8654+5299</f>
        <v>427000</v>
      </c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  <c r="AH32" s="225"/>
      <c r="AI32" s="225"/>
      <c r="AJ32" s="225"/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225"/>
      <c r="AZ32" s="225"/>
      <c r="BA32" s="225"/>
      <c r="BB32" s="225"/>
      <c r="BC32" s="225"/>
      <c r="BD32" s="225"/>
      <c r="BE32" s="225"/>
      <c r="BF32" s="225"/>
      <c r="BG32" s="225"/>
      <c r="BH32" s="225"/>
      <c r="BI32" s="225"/>
      <c r="BJ32" s="225"/>
      <c r="BK32" s="225"/>
      <c r="BL32" s="225"/>
      <c r="BM32" s="225"/>
      <c r="BN32" s="225"/>
      <c r="BO32" s="225"/>
      <c r="BP32" s="225"/>
      <c r="BQ32" s="225"/>
      <c r="BR32" s="225"/>
      <c r="BS32" s="225"/>
      <c r="BT32" s="225"/>
      <c r="BU32" s="225"/>
      <c r="BV32" s="225"/>
      <c r="BW32" s="225"/>
      <c r="BX32" s="225"/>
      <c r="BY32" s="225"/>
      <c r="BZ32" s="225"/>
      <c r="CA32" s="225"/>
      <c r="CB32" s="225"/>
      <c r="CC32" s="225"/>
      <c r="CD32" s="225"/>
      <c r="CE32" s="225"/>
      <c r="CF32" s="225"/>
      <c r="CG32" s="225"/>
      <c r="CH32" s="225"/>
      <c r="CI32" s="225"/>
      <c r="CJ32" s="225"/>
      <c r="CK32" s="225"/>
      <c r="CL32" s="225"/>
      <c r="CM32" s="225"/>
      <c r="CN32" s="225"/>
      <c r="CO32" s="225"/>
      <c r="CP32" s="225"/>
      <c r="CQ32" s="225"/>
      <c r="CR32" s="225"/>
      <c r="CS32" s="225"/>
      <c r="CT32" s="225"/>
      <c r="CU32" s="225"/>
      <c r="CV32" s="225"/>
      <c r="CW32" s="225"/>
      <c r="CX32" s="225"/>
      <c r="CY32" s="225"/>
      <c r="CZ32" s="225"/>
      <c r="DA32" s="225"/>
      <c r="DB32" s="225"/>
      <c r="DC32" s="225"/>
      <c r="DD32" s="225"/>
      <c r="DE32" s="225"/>
      <c r="DF32" s="225"/>
      <c r="DG32" s="225"/>
      <c r="DH32" s="225"/>
      <c r="DI32" s="225"/>
      <c r="DJ32" s="225"/>
      <c r="DK32" s="225"/>
      <c r="DL32" s="225"/>
      <c r="DM32" s="225"/>
      <c r="DN32" s="225"/>
      <c r="DO32" s="225"/>
      <c r="DP32" s="225"/>
      <c r="DQ32" s="225"/>
      <c r="DR32" s="225"/>
      <c r="DS32" s="225"/>
      <c r="DT32" s="225"/>
      <c r="DU32" s="225"/>
      <c r="DV32" s="225"/>
      <c r="DW32" s="225"/>
      <c r="DX32" s="225"/>
      <c r="DY32" s="225"/>
      <c r="DZ32" s="225"/>
      <c r="EA32" s="225"/>
      <c r="EB32" s="225"/>
      <c r="EC32" s="225"/>
      <c r="ED32" s="225"/>
      <c r="EE32" s="225"/>
      <c r="EF32" s="225"/>
      <c r="EG32" s="225"/>
      <c r="EH32" s="225"/>
      <c r="EI32" s="225"/>
      <c r="EJ32" s="225"/>
      <c r="EK32" s="225"/>
      <c r="EL32" s="225"/>
      <c r="EM32" s="225"/>
      <c r="EN32" s="225"/>
      <c r="EO32" s="225"/>
      <c r="EP32" s="225"/>
      <c r="EQ32" s="225"/>
      <c r="ER32" s="225"/>
      <c r="ES32" s="225"/>
      <c r="ET32" s="225"/>
      <c r="EU32" s="225"/>
      <c r="EV32" s="225"/>
      <c r="EW32" s="225"/>
      <c r="EX32" s="225"/>
      <c r="EY32" s="225"/>
      <c r="EZ32" s="225"/>
      <c r="FA32" s="225"/>
      <c r="FB32" s="225"/>
      <c r="FC32" s="225"/>
      <c r="FD32" s="225"/>
      <c r="FE32" s="225"/>
      <c r="FF32" s="225"/>
      <c r="FG32" s="225"/>
      <c r="FH32" s="225"/>
      <c r="FI32" s="225"/>
      <c r="FJ32" s="225"/>
      <c r="FK32" s="225"/>
      <c r="FL32" s="225"/>
      <c r="FM32" s="225"/>
      <c r="FN32" s="225"/>
      <c r="FO32" s="225"/>
      <c r="FP32" s="225"/>
      <c r="FQ32" s="225"/>
      <c r="FR32" s="225"/>
      <c r="FS32" s="225"/>
      <c r="FT32" s="225"/>
      <c r="FU32" s="225"/>
      <c r="FV32" s="225"/>
      <c r="FW32" s="225"/>
      <c r="FX32" s="225"/>
      <c r="FY32" s="225"/>
      <c r="FZ32" s="225"/>
      <c r="GA32" s="225"/>
      <c r="GB32" s="225"/>
      <c r="GC32" s="225"/>
      <c r="GD32" s="225"/>
      <c r="GE32" s="225"/>
      <c r="GF32" s="225"/>
      <c r="GG32" s="225"/>
      <c r="GH32" s="225"/>
      <c r="GI32" s="225"/>
      <c r="GJ32" s="225"/>
      <c r="GK32" s="225"/>
      <c r="GL32" s="225"/>
      <c r="GM32" s="225"/>
      <c r="GN32" s="225"/>
      <c r="GO32" s="225"/>
      <c r="GP32" s="225"/>
      <c r="GQ32" s="225"/>
      <c r="GR32" s="225"/>
      <c r="GS32" s="225"/>
      <c r="GT32" s="225"/>
      <c r="GU32" s="225"/>
      <c r="GV32" s="225"/>
      <c r="GW32" s="225"/>
      <c r="GX32" s="225"/>
      <c r="GY32" s="225"/>
      <c r="GZ32" s="225"/>
      <c r="HA32" s="225"/>
      <c r="HB32" s="225"/>
      <c r="HC32" s="225"/>
      <c r="HD32" s="225"/>
      <c r="HE32" s="225"/>
      <c r="HF32" s="225"/>
      <c r="HG32" s="225"/>
      <c r="HH32" s="225"/>
      <c r="HI32" s="225"/>
      <c r="HJ32" s="225"/>
      <c r="HK32" s="225"/>
      <c r="HL32" s="225"/>
      <c r="HM32" s="225"/>
      <c r="HN32" s="225"/>
      <c r="HO32" s="225"/>
      <c r="HP32" s="225"/>
      <c r="HQ32" s="225"/>
      <c r="HR32" s="225"/>
      <c r="HS32" s="225"/>
      <c r="HT32" s="225"/>
      <c r="HU32" s="225"/>
      <c r="HV32" s="225"/>
      <c r="HW32" s="225"/>
      <c r="HX32" s="225"/>
      <c r="HY32" s="225"/>
      <c r="HZ32" s="225"/>
      <c r="IA32" s="225"/>
      <c r="IB32" s="225"/>
      <c r="IC32" s="225"/>
      <c r="ID32" s="225"/>
      <c r="IE32" s="225"/>
      <c r="IF32" s="225"/>
      <c r="IG32" s="225"/>
      <c r="IH32" s="225"/>
      <c r="II32" s="225"/>
      <c r="IJ32" s="225"/>
      <c r="IK32" s="225"/>
      <c r="IL32" s="225"/>
      <c r="IM32" s="225"/>
      <c r="IN32" s="225"/>
      <c r="IO32" s="225"/>
      <c r="IP32" s="225"/>
      <c r="IQ32" s="225"/>
      <c r="IR32" s="225"/>
      <c r="IS32" s="225"/>
      <c r="IT32" s="225"/>
    </row>
    <row r="33" spans="1:254" ht="9.9499999999999993" customHeight="1">
      <c r="A33" s="226"/>
      <c r="B33" s="248"/>
      <c r="C33" s="249"/>
      <c r="D33" s="233"/>
      <c r="E33" s="228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  <c r="AH33" s="225"/>
      <c r="AI33" s="225"/>
      <c r="AJ33" s="225"/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225"/>
      <c r="AZ33" s="225"/>
      <c r="BA33" s="225"/>
      <c r="BB33" s="225"/>
      <c r="BC33" s="225"/>
      <c r="BD33" s="225"/>
      <c r="BE33" s="225"/>
      <c r="BF33" s="225"/>
      <c r="BG33" s="225"/>
      <c r="BH33" s="225"/>
      <c r="BI33" s="225"/>
      <c r="BJ33" s="225"/>
      <c r="BK33" s="225"/>
      <c r="BL33" s="225"/>
      <c r="BM33" s="225"/>
      <c r="BN33" s="225"/>
      <c r="BO33" s="225"/>
      <c r="BP33" s="225"/>
      <c r="BQ33" s="225"/>
      <c r="BR33" s="225"/>
      <c r="BS33" s="225"/>
      <c r="BT33" s="225"/>
      <c r="BU33" s="225"/>
      <c r="BV33" s="225"/>
      <c r="BW33" s="225"/>
      <c r="BX33" s="225"/>
      <c r="BY33" s="225"/>
      <c r="BZ33" s="225"/>
      <c r="CA33" s="225"/>
      <c r="CB33" s="225"/>
      <c r="CC33" s="225"/>
      <c r="CD33" s="225"/>
      <c r="CE33" s="225"/>
      <c r="CF33" s="225"/>
      <c r="CG33" s="225"/>
      <c r="CH33" s="225"/>
      <c r="CI33" s="225"/>
      <c r="CJ33" s="225"/>
      <c r="CK33" s="225"/>
      <c r="CL33" s="225"/>
      <c r="CM33" s="225"/>
      <c r="CN33" s="225"/>
      <c r="CO33" s="225"/>
      <c r="CP33" s="225"/>
      <c r="CQ33" s="225"/>
      <c r="CR33" s="225"/>
      <c r="CS33" s="225"/>
      <c r="CT33" s="225"/>
      <c r="CU33" s="225"/>
      <c r="CV33" s="225"/>
      <c r="CW33" s="225"/>
      <c r="CX33" s="225"/>
      <c r="CY33" s="225"/>
      <c r="CZ33" s="225"/>
      <c r="DA33" s="225"/>
      <c r="DB33" s="225"/>
      <c r="DC33" s="225"/>
      <c r="DD33" s="225"/>
      <c r="DE33" s="225"/>
      <c r="DF33" s="225"/>
      <c r="DG33" s="225"/>
      <c r="DH33" s="225"/>
      <c r="DI33" s="225"/>
      <c r="DJ33" s="225"/>
      <c r="DK33" s="225"/>
      <c r="DL33" s="225"/>
      <c r="DM33" s="225"/>
      <c r="DN33" s="225"/>
      <c r="DO33" s="225"/>
      <c r="DP33" s="225"/>
      <c r="DQ33" s="225"/>
      <c r="DR33" s="225"/>
      <c r="DS33" s="225"/>
      <c r="DT33" s="225"/>
      <c r="DU33" s="225"/>
      <c r="DV33" s="225"/>
      <c r="DW33" s="225"/>
      <c r="DX33" s="225"/>
      <c r="DY33" s="225"/>
      <c r="DZ33" s="225"/>
      <c r="EA33" s="225"/>
      <c r="EB33" s="225"/>
      <c r="EC33" s="225"/>
      <c r="ED33" s="225"/>
      <c r="EE33" s="225"/>
      <c r="EF33" s="225"/>
      <c r="EG33" s="225"/>
      <c r="EH33" s="225"/>
      <c r="EI33" s="225"/>
      <c r="EJ33" s="225"/>
      <c r="EK33" s="225"/>
      <c r="EL33" s="225"/>
      <c r="EM33" s="225"/>
      <c r="EN33" s="225"/>
      <c r="EO33" s="225"/>
      <c r="EP33" s="225"/>
      <c r="EQ33" s="225"/>
      <c r="ER33" s="225"/>
      <c r="ES33" s="225"/>
      <c r="ET33" s="225"/>
      <c r="EU33" s="225"/>
      <c r="EV33" s="225"/>
      <c r="EW33" s="225"/>
      <c r="EX33" s="225"/>
      <c r="EY33" s="225"/>
      <c r="EZ33" s="225"/>
      <c r="FA33" s="225"/>
      <c r="FB33" s="225"/>
      <c r="FC33" s="225"/>
      <c r="FD33" s="225"/>
      <c r="FE33" s="225"/>
      <c r="FF33" s="225"/>
      <c r="FG33" s="225"/>
      <c r="FH33" s="225"/>
      <c r="FI33" s="225"/>
      <c r="FJ33" s="225"/>
      <c r="FK33" s="225"/>
      <c r="FL33" s="225"/>
      <c r="FM33" s="225"/>
      <c r="FN33" s="225"/>
      <c r="FO33" s="225"/>
      <c r="FP33" s="225"/>
      <c r="FQ33" s="225"/>
      <c r="FR33" s="225"/>
      <c r="FS33" s="225"/>
      <c r="FT33" s="225"/>
      <c r="FU33" s="225"/>
      <c r="FV33" s="225"/>
      <c r="FW33" s="225"/>
      <c r="FX33" s="225"/>
      <c r="FY33" s="225"/>
      <c r="FZ33" s="225"/>
      <c r="GA33" s="225"/>
      <c r="GB33" s="225"/>
      <c r="GC33" s="225"/>
      <c r="GD33" s="225"/>
      <c r="GE33" s="225"/>
      <c r="GF33" s="225"/>
      <c r="GG33" s="225"/>
      <c r="GH33" s="225"/>
      <c r="GI33" s="225"/>
      <c r="GJ33" s="225"/>
      <c r="GK33" s="225"/>
      <c r="GL33" s="225"/>
      <c r="GM33" s="225"/>
      <c r="GN33" s="225"/>
      <c r="GO33" s="225"/>
      <c r="GP33" s="225"/>
      <c r="GQ33" s="225"/>
      <c r="GR33" s="225"/>
      <c r="GS33" s="225"/>
      <c r="GT33" s="225"/>
      <c r="GU33" s="225"/>
      <c r="GV33" s="225"/>
      <c r="GW33" s="225"/>
      <c r="GX33" s="225"/>
      <c r="GY33" s="225"/>
      <c r="GZ33" s="225"/>
      <c r="HA33" s="225"/>
      <c r="HB33" s="225"/>
      <c r="HC33" s="225"/>
      <c r="HD33" s="225"/>
      <c r="HE33" s="225"/>
      <c r="HF33" s="225"/>
      <c r="HG33" s="225"/>
      <c r="HH33" s="225"/>
      <c r="HI33" s="225"/>
      <c r="HJ33" s="225"/>
      <c r="HK33" s="225"/>
      <c r="HL33" s="225"/>
      <c r="HM33" s="225"/>
      <c r="HN33" s="225"/>
      <c r="HO33" s="225"/>
      <c r="HP33" s="225"/>
      <c r="HQ33" s="225"/>
      <c r="HR33" s="225"/>
      <c r="HS33" s="225"/>
      <c r="HT33" s="225"/>
      <c r="HU33" s="225"/>
      <c r="HV33" s="225"/>
      <c r="HW33" s="225"/>
      <c r="HX33" s="225"/>
      <c r="HY33" s="225"/>
      <c r="HZ33" s="225"/>
      <c r="IA33" s="225"/>
      <c r="IB33" s="225"/>
      <c r="IC33" s="225"/>
      <c r="ID33" s="225"/>
      <c r="IE33" s="225"/>
      <c r="IF33" s="225"/>
      <c r="IG33" s="225"/>
      <c r="IH33" s="225"/>
      <c r="II33" s="225"/>
      <c r="IJ33" s="225"/>
      <c r="IK33" s="225"/>
      <c r="IL33" s="225"/>
      <c r="IM33" s="225"/>
      <c r="IN33" s="225"/>
      <c r="IO33" s="225"/>
      <c r="IP33" s="225"/>
      <c r="IQ33" s="225"/>
      <c r="IR33" s="225"/>
      <c r="IS33" s="225"/>
      <c r="IT33" s="225"/>
    </row>
    <row r="34" spans="1:254" ht="12.75" customHeight="1">
      <c r="A34" s="243"/>
      <c r="B34" s="247" t="s">
        <v>682</v>
      </c>
      <c r="C34" s="245" t="s">
        <v>492</v>
      </c>
      <c r="D34" s="233"/>
      <c r="E34" s="228">
        <f>3000+2000</f>
        <v>5000</v>
      </c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225"/>
      <c r="AZ34" s="225"/>
      <c r="BA34" s="225"/>
      <c r="BB34" s="225"/>
      <c r="BC34" s="225"/>
      <c r="BD34" s="225"/>
      <c r="BE34" s="225"/>
      <c r="BF34" s="225"/>
      <c r="BG34" s="225"/>
      <c r="BH34" s="225"/>
      <c r="BI34" s="225"/>
      <c r="BJ34" s="225"/>
      <c r="BK34" s="225"/>
      <c r="BL34" s="225"/>
      <c r="BM34" s="225"/>
      <c r="BN34" s="225"/>
      <c r="BO34" s="225"/>
      <c r="BP34" s="225"/>
      <c r="BQ34" s="225"/>
      <c r="BR34" s="225"/>
      <c r="BS34" s="225"/>
      <c r="BT34" s="225"/>
      <c r="BU34" s="225"/>
      <c r="BV34" s="225"/>
      <c r="BW34" s="225"/>
      <c r="BX34" s="225"/>
      <c r="BY34" s="225"/>
      <c r="BZ34" s="225"/>
      <c r="CA34" s="225"/>
      <c r="CB34" s="225"/>
      <c r="CC34" s="225"/>
      <c r="CD34" s="225"/>
      <c r="CE34" s="225"/>
      <c r="CF34" s="225"/>
      <c r="CG34" s="225"/>
      <c r="CH34" s="225"/>
      <c r="CI34" s="225"/>
      <c r="CJ34" s="225"/>
      <c r="CK34" s="225"/>
      <c r="CL34" s="225"/>
      <c r="CM34" s="225"/>
      <c r="CN34" s="225"/>
      <c r="CO34" s="225"/>
      <c r="CP34" s="225"/>
      <c r="CQ34" s="225"/>
      <c r="CR34" s="225"/>
      <c r="CS34" s="225"/>
      <c r="CT34" s="225"/>
      <c r="CU34" s="225"/>
      <c r="CV34" s="225"/>
      <c r="CW34" s="225"/>
      <c r="CX34" s="225"/>
      <c r="CY34" s="225"/>
      <c r="CZ34" s="225"/>
      <c r="DA34" s="225"/>
      <c r="DB34" s="225"/>
      <c r="DC34" s="225"/>
      <c r="DD34" s="225"/>
      <c r="DE34" s="225"/>
      <c r="DF34" s="225"/>
      <c r="DG34" s="225"/>
      <c r="DH34" s="225"/>
      <c r="DI34" s="225"/>
      <c r="DJ34" s="225"/>
      <c r="DK34" s="225"/>
      <c r="DL34" s="225"/>
      <c r="DM34" s="225"/>
      <c r="DN34" s="225"/>
      <c r="DO34" s="225"/>
      <c r="DP34" s="225"/>
      <c r="DQ34" s="225"/>
      <c r="DR34" s="225"/>
      <c r="DS34" s="225"/>
      <c r="DT34" s="225"/>
      <c r="DU34" s="225"/>
      <c r="DV34" s="225"/>
      <c r="DW34" s="225"/>
      <c r="DX34" s="225"/>
      <c r="DY34" s="225"/>
      <c r="DZ34" s="225"/>
      <c r="EA34" s="225"/>
      <c r="EB34" s="225"/>
      <c r="EC34" s="225"/>
      <c r="ED34" s="225"/>
      <c r="EE34" s="225"/>
      <c r="EF34" s="225"/>
      <c r="EG34" s="225"/>
      <c r="EH34" s="225"/>
      <c r="EI34" s="225"/>
      <c r="EJ34" s="225"/>
      <c r="EK34" s="225"/>
      <c r="EL34" s="225"/>
      <c r="EM34" s="225"/>
      <c r="EN34" s="225"/>
      <c r="EO34" s="225"/>
      <c r="EP34" s="225"/>
      <c r="EQ34" s="225"/>
      <c r="ER34" s="225"/>
      <c r="ES34" s="225"/>
      <c r="ET34" s="225"/>
      <c r="EU34" s="225"/>
      <c r="EV34" s="225"/>
      <c r="EW34" s="225"/>
      <c r="EX34" s="225"/>
      <c r="EY34" s="225"/>
      <c r="EZ34" s="225"/>
      <c r="FA34" s="225"/>
      <c r="FB34" s="225"/>
      <c r="FC34" s="225"/>
      <c r="FD34" s="225"/>
      <c r="FE34" s="225"/>
      <c r="FF34" s="225"/>
      <c r="FG34" s="225"/>
      <c r="FH34" s="225"/>
      <c r="FI34" s="225"/>
      <c r="FJ34" s="225"/>
      <c r="FK34" s="225"/>
      <c r="FL34" s="225"/>
      <c r="FM34" s="225"/>
      <c r="FN34" s="225"/>
      <c r="FO34" s="225"/>
      <c r="FP34" s="225"/>
      <c r="FQ34" s="225"/>
      <c r="FR34" s="225"/>
      <c r="FS34" s="225"/>
      <c r="FT34" s="225"/>
      <c r="FU34" s="225"/>
      <c r="FV34" s="225"/>
      <c r="FW34" s="225"/>
      <c r="FX34" s="225"/>
      <c r="FY34" s="225"/>
      <c r="FZ34" s="225"/>
      <c r="GA34" s="225"/>
      <c r="GB34" s="225"/>
      <c r="GC34" s="225"/>
      <c r="GD34" s="225"/>
      <c r="GE34" s="225"/>
      <c r="GF34" s="225"/>
      <c r="GG34" s="225"/>
      <c r="GH34" s="225"/>
      <c r="GI34" s="225"/>
      <c r="GJ34" s="225"/>
      <c r="GK34" s="225"/>
      <c r="GL34" s="225"/>
      <c r="GM34" s="225"/>
      <c r="GN34" s="225"/>
      <c r="GO34" s="225"/>
      <c r="GP34" s="225"/>
      <c r="GQ34" s="225"/>
      <c r="GR34" s="225"/>
      <c r="GS34" s="225"/>
      <c r="GT34" s="225"/>
      <c r="GU34" s="225"/>
      <c r="GV34" s="225"/>
      <c r="GW34" s="225"/>
      <c r="GX34" s="225"/>
      <c r="GY34" s="225"/>
      <c r="GZ34" s="225"/>
      <c r="HA34" s="225"/>
      <c r="HB34" s="225"/>
      <c r="HC34" s="225"/>
      <c r="HD34" s="225"/>
      <c r="HE34" s="225"/>
      <c r="HF34" s="225"/>
      <c r="HG34" s="225"/>
      <c r="HH34" s="225"/>
      <c r="HI34" s="225"/>
      <c r="HJ34" s="225"/>
      <c r="HK34" s="225"/>
      <c r="HL34" s="225"/>
      <c r="HM34" s="225"/>
      <c r="HN34" s="225"/>
      <c r="HO34" s="225"/>
      <c r="HP34" s="225"/>
      <c r="HQ34" s="225"/>
      <c r="HR34" s="225"/>
      <c r="HS34" s="225"/>
      <c r="HT34" s="225"/>
      <c r="HU34" s="225"/>
      <c r="HV34" s="225"/>
      <c r="HW34" s="225"/>
      <c r="HX34" s="225"/>
      <c r="HY34" s="225"/>
      <c r="HZ34" s="225"/>
      <c r="IA34" s="225"/>
      <c r="IB34" s="225"/>
      <c r="IC34" s="225"/>
      <c r="ID34" s="225"/>
      <c r="IE34" s="225"/>
      <c r="IF34" s="225"/>
      <c r="IG34" s="225"/>
      <c r="IH34" s="225"/>
      <c r="II34" s="225"/>
      <c r="IJ34" s="225"/>
      <c r="IK34" s="225"/>
      <c r="IL34" s="225"/>
      <c r="IM34" s="225"/>
      <c r="IN34" s="225"/>
      <c r="IO34" s="225"/>
      <c r="IP34" s="225"/>
      <c r="IQ34" s="225"/>
      <c r="IR34" s="225"/>
      <c r="IS34" s="225"/>
      <c r="IT34" s="225"/>
    </row>
    <row r="35" spans="1:254" ht="9.9499999999999993" customHeight="1">
      <c r="A35" s="226"/>
      <c r="B35" s="246"/>
      <c r="C35" s="228"/>
      <c r="D35" s="233"/>
      <c r="E35" s="228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225"/>
      <c r="AZ35" s="225"/>
      <c r="BA35" s="225"/>
      <c r="BB35" s="225"/>
      <c r="BC35" s="225"/>
      <c r="BD35" s="225"/>
      <c r="BE35" s="225"/>
      <c r="BF35" s="225"/>
      <c r="BG35" s="225"/>
      <c r="BH35" s="225"/>
      <c r="BI35" s="225"/>
      <c r="BJ35" s="225"/>
      <c r="BK35" s="225"/>
      <c r="BL35" s="225"/>
      <c r="BM35" s="225"/>
      <c r="BN35" s="225"/>
      <c r="BO35" s="225"/>
      <c r="BP35" s="225"/>
      <c r="BQ35" s="225"/>
      <c r="BR35" s="225"/>
      <c r="BS35" s="225"/>
      <c r="BT35" s="225"/>
      <c r="BU35" s="225"/>
      <c r="BV35" s="225"/>
      <c r="BW35" s="225"/>
      <c r="BX35" s="225"/>
      <c r="BY35" s="225"/>
      <c r="BZ35" s="225"/>
      <c r="CA35" s="225"/>
      <c r="CB35" s="225"/>
      <c r="CC35" s="225"/>
      <c r="CD35" s="225"/>
      <c r="CE35" s="225"/>
      <c r="CF35" s="225"/>
      <c r="CG35" s="225"/>
      <c r="CH35" s="225"/>
      <c r="CI35" s="225"/>
      <c r="CJ35" s="225"/>
      <c r="CK35" s="225"/>
      <c r="CL35" s="225"/>
      <c r="CM35" s="225"/>
      <c r="CN35" s="225"/>
      <c r="CO35" s="225"/>
      <c r="CP35" s="225"/>
      <c r="CQ35" s="225"/>
      <c r="CR35" s="225"/>
      <c r="CS35" s="225"/>
      <c r="CT35" s="225"/>
      <c r="CU35" s="225"/>
      <c r="CV35" s="225"/>
      <c r="CW35" s="225"/>
      <c r="CX35" s="225"/>
      <c r="CY35" s="225"/>
      <c r="CZ35" s="225"/>
      <c r="DA35" s="225"/>
      <c r="DB35" s="225"/>
      <c r="DC35" s="225"/>
      <c r="DD35" s="225"/>
      <c r="DE35" s="225"/>
      <c r="DF35" s="225"/>
      <c r="DG35" s="225"/>
      <c r="DH35" s="225"/>
      <c r="DI35" s="225"/>
      <c r="DJ35" s="225"/>
      <c r="DK35" s="225"/>
      <c r="DL35" s="225"/>
      <c r="DM35" s="225"/>
      <c r="DN35" s="225"/>
      <c r="DO35" s="225"/>
      <c r="DP35" s="225"/>
      <c r="DQ35" s="225"/>
      <c r="DR35" s="225"/>
      <c r="DS35" s="225"/>
      <c r="DT35" s="225"/>
      <c r="DU35" s="225"/>
      <c r="DV35" s="225"/>
      <c r="DW35" s="225"/>
      <c r="DX35" s="225"/>
      <c r="DY35" s="225"/>
      <c r="DZ35" s="225"/>
      <c r="EA35" s="225"/>
      <c r="EB35" s="225"/>
      <c r="EC35" s="225"/>
      <c r="ED35" s="225"/>
      <c r="EE35" s="225"/>
      <c r="EF35" s="225"/>
      <c r="EG35" s="225"/>
      <c r="EH35" s="225"/>
      <c r="EI35" s="225"/>
      <c r="EJ35" s="225"/>
      <c r="EK35" s="225"/>
      <c r="EL35" s="225"/>
      <c r="EM35" s="225"/>
      <c r="EN35" s="225"/>
      <c r="EO35" s="225"/>
      <c r="EP35" s="225"/>
      <c r="EQ35" s="225"/>
      <c r="ER35" s="225"/>
      <c r="ES35" s="225"/>
      <c r="ET35" s="225"/>
      <c r="EU35" s="225"/>
      <c r="EV35" s="225"/>
      <c r="EW35" s="225"/>
      <c r="EX35" s="225"/>
      <c r="EY35" s="225"/>
      <c r="EZ35" s="225"/>
      <c r="FA35" s="225"/>
      <c r="FB35" s="225"/>
      <c r="FC35" s="225"/>
      <c r="FD35" s="225"/>
      <c r="FE35" s="225"/>
      <c r="FF35" s="225"/>
      <c r="FG35" s="225"/>
      <c r="FH35" s="225"/>
      <c r="FI35" s="225"/>
      <c r="FJ35" s="225"/>
      <c r="FK35" s="225"/>
      <c r="FL35" s="225"/>
      <c r="FM35" s="225"/>
      <c r="FN35" s="225"/>
      <c r="FO35" s="225"/>
      <c r="FP35" s="225"/>
      <c r="FQ35" s="225"/>
      <c r="FR35" s="225"/>
      <c r="FS35" s="225"/>
      <c r="FT35" s="225"/>
      <c r="FU35" s="225"/>
      <c r="FV35" s="225"/>
      <c r="FW35" s="225"/>
      <c r="FX35" s="225"/>
      <c r="FY35" s="225"/>
      <c r="FZ35" s="225"/>
      <c r="GA35" s="225"/>
      <c r="GB35" s="225"/>
      <c r="GC35" s="225"/>
      <c r="GD35" s="225"/>
      <c r="GE35" s="225"/>
      <c r="GF35" s="225"/>
      <c r="GG35" s="225"/>
      <c r="GH35" s="225"/>
      <c r="GI35" s="225"/>
      <c r="GJ35" s="225"/>
      <c r="GK35" s="225"/>
      <c r="GL35" s="225"/>
      <c r="GM35" s="225"/>
      <c r="GN35" s="225"/>
      <c r="GO35" s="225"/>
      <c r="GP35" s="225"/>
      <c r="GQ35" s="225"/>
      <c r="GR35" s="225"/>
      <c r="GS35" s="225"/>
      <c r="GT35" s="225"/>
      <c r="GU35" s="225"/>
      <c r="GV35" s="225"/>
      <c r="GW35" s="225"/>
      <c r="GX35" s="225"/>
      <c r="GY35" s="225"/>
      <c r="GZ35" s="225"/>
      <c r="HA35" s="225"/>
      <c r="HB35" s="225"/>
      <c r="HC35" s="225"/>
      <c r="HD35" s="225"/>
      <c r="HE35" s="225"/>
      <c r="HF35" s="225"/>
      <c r="HG35" s="225"/>
      <c r="HH35" s="225"/>
      <c r="HI35" s="225"/>
      <c r="HJ35" s="225"/>
      <c r="HK35" s="225"/>
      <c r="HL35" s="225"/>
      <c r="HM35" s="225"/>
      <c r="HN35" s="225"/>
      <c r="HO35" s="225"/>
      <c r="HP35" s="225"/>
      <c r="HQ35" s="225"/>
      <c r="HR35" s="225"/>
      <c r="HS35" s="225"/>
      <c r="HT35" s="225"/>
      <c r="HU35" s="225"/>
      <c r="HV35" s="225"/>
      <c r="HW35" s="225"/>
      <c r="HX35" s="225"/>
      <c r="HY35" s="225"/>
      <c r="HZ35" s="225"/>
      <c r="IA35" s="225"/>
      <c r="IB35" s="225"/>
      <c r="IC35" s="225"/>
      <c r="ID35" s="225"/>
      <c r="IE35" s="225"/>
      <c r="IF35" s="225"/>
      <c r="IG35" s="225"/>
      <c r="IH35" s="225"/>
      <c r="II35" s="225"/>
      <c r="IJ35" s="225"/>
      <c r="IK35" s="225"/>
      <c r="IL35" s="225"/>
      <c r="IM35" s="225"/>
      <c r="IN35" s="225"/>
      <c r="IO35" s="225"/>
      <c r="IP35" s="225"/>
      <c r="IQ35" s="225"/>
      <c r="IR35" s="225"/>
      <c r="IS35" s="225"/>
      <c r="IT35" s="225"/>
    </row>
    <row r="36" spans="1:254" ht="15" customHeight="1">
      <c r="A36" s="234" t="s">
        <v>23</v>
      </c>
      <c r="B36" s="235" t="s">
        <v>24</v>
      </c>
      <c r="C36" s="149">
        <f>C38+C46</f>
        <v>45379000</v>
      </c>
      <c r="D36" s="233"/>
      <c r="E36" s="149">
        <f>E38+E46</f>
        <v>45379000</v>
      </c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  <c r="AH36" s="225"/>
      <c r="AI36" s="225"/>
      <c r="AJ36" s="225"/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225"/>
      <c r="AZ36" s="225"/>
      <c r="BA36" s="225"/>
      <c r="BB36" s="225"/>
      <c r="BC36" s="225"/>
      <c r="BD36" s="225"/>
      <c r="BE36" s="225"/>
      <c r="BF36" s="225"/>
      <c r="BG36" s="225"/>
      <c r="BH36" s="225"/>
      <c r="BI36" s="225"/>
      <c r="BJ36" s="225"/>
      <c r="BK36" s="225"/>
      <c r="BL36" s="225"/>
      <c r="BM36" s="225"/>
      <c r="BN36" s="225"/>
      <c r="BO36" s="225"/>
      <c r="BP36" s="225"/>
      <c r="BQ36" s="225"/>
      <c r="BR36" s="225"/>
      <c r="BS36" s="225"/>
      <c r="BT36" s="225"/>
      <c r="BU36" s="225"/>
      <c r="BV36" s="225"/>
      <c r="BW36" s="225"/>
      <c r="BX36" s="225"/>
      <c r="BY36" s="225"/>
      <c r="BZ36" s="225"/>
      <c r="CA36" s="225"/>
      <c r="CB36" s="225"/>
      <c r="CC36" s="225"/>
      <c r="CD36" s="225"/>
      <c r="CE36" s="225"/>
      <c r="CF36" s="225"/>
      <c r="CG36" s="225"/>
      <c r="CH36" s="225"/>
      <c r="CI36" s="225"/>
      <c r="CJ36" s="225"/>
      <c r="CK36" s="225"/>
      <c r="CL36" s="225"/>
      <c r="CM36" s="225"/>
      <c r="CN36" s="225"/>
      <c r="CO36" s="225"/>
      <c r="CP36" s="225"/>
      <c r="CQ36" s="225"/>
      <c r="CR36" s="225"/>
      <c r="CS36" s="225"/>
      <c r="CT36" s="225"/>
      <c r="CU36" s="225"/>
      <c r="CV36" s="225"/>
      <c r="CW36" s="225"/>
      <c r="CX36" s="225"/>
      <c r="CY36" s="225"/>
      <c r="CZ36" s="225"/>
      <c r="DA36" s="225"/>
      <c r="DB36" s="225"/>
      <c r="DC36" s="225"/>
      <c r="DD36" s="225"/>
      <c r="DE36" s="225"/>
      <c r="DF36" s="225"/>
      <c r="DG36" s="225"/>
      <c r="DH36" s="225"/>
      <c r="DI36" s="225"/>
      <c r="DJ36" s="225"/>
      <c r="DK36" s="225"/>
      <c r="DL36" s="225"/>
      <c r="DM36" s="225"/>
      <c r="DN36" s="225"/>
      <c r="DO36" s="225"/>
      <c r="DP36" s="225"/>
      <c r="DQ36" s="225"/>
      <c r="DR36" s="225"/>
      <c r="DS36" s="225"/>
      <c r="DT36" s="225"/>
      <c r="DU36" s="225"/>
      <c r="DV36" s="225"/>
      <c r="DW36" s="225"/>
      <c r="DX36" s="225"/>
      <c r="DY36" s="225"/>
      <c r="DZ36" s="225"/>
      <c r="EA36" s="225"/>
      <c r="EB36" s="225"/>
      <c r="EC36" s="225"/>
      <c r="ED36" s="225"/>
      <c r="EE36" s="225"/>
      <c r="EF36" s="225"/>
      <c r="EG36" s="225"/>
      <c r="EH36" s="225"/>
      <c r="EI36" s="225"/>
      <c r="EJ36" s="225"/>
      <c r="EK36" s="225"/>
      <c r="EL36" s="225"/>
      <c r="EM36" s="225"/>
      <c r="EN36" s="225"/>
      <c r="EO36" s="225"/>
      <c r="EP36" s="225"/>
      <c r="EQ36" s="225"/>
      <c r="ER36" s="225"/>
      <c r="ES36" s="225"/>
      <c r="ET36" s="225"/>
      <c r="EU36" s="225"/>
      <c r="EV36" s="225"/>
      <c r="EW36" s="225"/>
      <c r="EX36" s="225"/>
      <c r="EY36" s="225"/>
      <c r="EZ36" s="225"/>
      <c r="FA36" s="225"/>
      <c r="FB36" s="225"/>
      <c r="FC36" s="225"/>
      <c r="FD36" s="225"/>
      <c r="FE36" s="225"/>
      <c r="FF36" s="225"/>
      <c r="FG36" s="225"/>
      <c r="FH36" s="225"/>
      <c r="FI36" s="225"/>
      <c r="FJ36" s="225"/>
      <c r="FK36" s="225"/>
      <c r="FL36" s="225"/>
      <c r="FM36" s="225"/>
      <c r="FN36" s="225"/>
      <c r="FO36" s="225"/>
      <c r="FP36" s="225"/>
      <c r="FQ36" s="225"/>
      <c r="FR36" s="225"/>
      <c r="FS36" s="225"/>
      <c r="FT36" s="225"/>
      <c r="FU36" s="225"/>
      <c r="FV36" s="225"/>
      <c r="FW36" s="225"/>
      <c r="FX36" s="225"/>
      <c r="FY36" s="225"/>
      <c r="FZ36" s="225"/>
      <c r="GA36" s="225"/>
      <c r="GB36" s="225"/>
      <c r="GC36" s="225"/>
      <c r="GD36" s="225"/>
      <c r="GE36" s="225"/>
      <c r="GF36" s="225"/>
      <c r="GG36" s="225"/>
      <c r="GH36" s="225"/>
      <c r="GI36" s="225"/>
      <c r="GJ36" s="225"/>
      <c r="GK36" s="225"/>
      <c r="GL36" s="225"/>
      <c r="GM36" s="225"/>
      <c r="GN36" s="225"/>
      <c r="GO36" s="225"/>
      <c r="GP36" s="225"/>
      <c r="GQ36" s="225"/>
      <c r="GR36" s="225"/>
      <c r="GS36" s="225"/>
      <c r="GT36" s="225"/>
      <c r="GU36" s="225"/>
      <c r="GV36" s="225"/>
      <c r="GW36" s="225"/>
      <c r="GX36" s="225"/>
      <c r="GY36" s="225"/>
      <c r="GZ36" s="225"/>
      <c r="HA36" s="225"/>
      <c r="HB36" s="225"/>
      <c r="HC36" s="225"/>
      <c r="HD36" s="225"/>
      <c r="HE36" s="225"/>
      <c r="HF36" s="225"/>
      <c r="HG36" s="225"/>
      <c r="HH36" s="225"/>
      <c r="HI36" s="225"/>
      <c r="HJ36" s="225"/>
      <c r="HK36" s="225"/>
      <c r="HL36" s="225"/>
      <c r="HM36" s="225"/>
      <c r="HN36" s="225"/>
      <c r="HO36" s="225"/>
      <c r="HP36" s="225"/>
      <c r="HQ36" s="225"/>
      <c r="HR36" s="225"/>
      <c r="HS36" s="225"/>
      <c r="HT36" s="225"/>
      <c r="HU36" s="225"/>
      <c r="HV36" s="225"/>
      <c r="HW36" s="225"/>
      <c r="HX36" s="225"/>
      <c r="HY36" s="225"/>
      <c r="HZ36" s="225"/>
      <c r="IA36" s="225"/>
      <c r="IB36" s="225"/>
      <c r="IC36" s="225"/>
      <c r="ID36" s="225"/>
      <c r="IE36" s="225"/>
      <c r="IF36" s="225"/>
      <c r="IG36" s="225"/>
      <c r="IH36" s="225"/>
      <c r="II36" s="225"/>
      <c r="IJ36" s="225"/>
      <c r="IK36" s="225"/>
      <c r="IL36" s="225"/>
      <c r="IM36" s="225"/>
      <c r="IN36" s="225"/>
      <c r="IO36" s="225"/>
      <c r="IP36" s="225"/>
      <c r="IQ36" s="225"/>
      <c r="IR36" s="225"/>
      <c r="IS36" s="225"/>
      <c r="IT36" s="225"/>
    </row>
    <row r="37" spans="1:254" ht="9.9499999999999993" customHeight="1">
      <c r="A37" s="236"/>
      <c r="B37" s="227"/>
      <c r="C37" s="250"/>
      <c r="D37" s="233"/>
      <c r="E37" s="228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  <c r="AH37" s="225"/>
      <c r="AI37" s="225"/>
      <c r="AJ37" s="225"/>
      <c r="AK37" s="225"/>
      <c r="AL37" s="225"/>
      <c r="AM37" s="225"/>
      <c r="AN37" s="225"/>
      <c r="AO37" s="225"/>
      <c r="AP37" s="225"/>
      <c r="AQ37" s="225"/>
      <c r="AR37" s="225"/>
      <c r="AS37" s="225"/>
      <c r="AT37" s="225"/>
      <c r="AU37" s="225"/>
      <c r="AV37" s="225"/>
      <c r="AW37" s="225"/>
      <c r="AX37" s="225"/>
      <c r="AY37" s="225"/>
      <c r="AZ37" s="225"/>
      <c r="BA37" s="225"/>
      <c r="BB37" s="225"/>
      <c r="BC37" s="225"/>
      <c r="BD37" s="225"/>
      <c r="BE37" s="225"/>
      <c r="BF37" s="225"/>
      <c r="BG37" s="225"/>
      <c r="BH37" s="225"/>
      <c r="BI37" s="225"/>
      <c r="BJ37" s="225"/>
      <c r="BK37" s="225"/>
      <c r="BL37" s="225"/>
      <c r="BM37" s="225"/>
      <c r="BN37" s="225"/>
      <c r="BO37" s="225"/>
      <c r="BP37" s="225"/>
      <c r="BQ37" s="225"/>
      <c r="BR37" s="225"/>
      <c r="BS37" s="225"/>
      <c r="BT37" s="225"/>
      <c r="BU37" s="225"/>
      <c r="BV37" s="225"/>
      <c r="BW37" s="225"/>
      <c r="BX37" s="225"/>
      <c r="BY37" s="225"/>
      <c r="BZ37" s="225"/>
      <c r="CA37" s="225"/>
      <c r="CB37" s="225"/>
      <c r="CC37" s="225"/>
      <c r="CD37" s="225"/>
      <c r="CE37" s="225"/>
      <c r="CF37" s="225"/>
      <c r="CG37" s="225"/>
      <c r="CH37" s="225"/>
      <c r="CI37" s="225"/>
      <c r="CJ37" s="225"/>
      <c r="CK37" s="225"/>
      <c r="CL37" s="225"/>
      <c r="CM37" s="225"/>
      <c r="CN37" s="225"/>
      <c r="CO37" s="225"/>
      <c r="CP37" s="225"/>
      <c r="CQ37" s="225"/>
      <c r="CR37" s="225"/>
      <c r="CS37" s="225"/>
      <c r="CT37" s="225"/>
      <c r="CU37" s="225"/>
      <c r="CV37" s="225"/>
      <c r="CW37" s="225"/>
      <c r="CX37" s="225"/>
      <c r="CY37" s="225"/>
      <c r="CZ37" s="225"/>
      <c r="DA37" s="225"/>
      <c r="DB37" s="225"/>
      <c r="DC37" s="225"/>
      <c r="DD37" s="225"/>
      <c r="DE37" s="225"/>
      <c r="DF37" s="225"/>
      <c r="DG37" s="225"/>
      <c r="DH37" s="225"/>
      <c r="DI37" s="225"/>
      <c r="DJ37" s="225"/>
      <c r="DK37" s="225"/>
      <c r="DL37" s="225"/>
      <c r="DM37" s="225"/>
      <c r="DN37" s="225"/>
      <c r="DO37" s="225"/>
      <c r="DP37" s="225"/>
      <c r="DQ37" s="225"/>
      <c r="DR37" s="225"/>
      <c r="DS37" s="225"/>
      <c r="DT37" s="225"/>
      <c r="DU37" s="225"/>
      <c r="DV37" s="225"/>
      <c r="DW37" s="225"/>
      <c r="DX37" s="225"/>
      <c r="DY37" s="225"/>
      <c r="DZ37" s="225"/>
      <c r="EA37" s="225"/>
      <c r="EB37" s="225"/>
      <c r="EC37" s="225"/>
      <c r="ED37" s="225"/>
      <c r="EE37" s="225"/>
      <c r="EF37" s="225"/>
      <c r="EG37" s="225"/>
      <c r="EH37" s="225"/>
      <c r="EI37" s="225"/>
      <c r="EJ37" s="225"/>
      <c r="EK37" s="225"/>
      <c r="EL37" s="225"/>
      <c r="EM37" s="225"/>
      <c r="EN37" s="225"/>
      <c r="EO37" s="225"/>
      <c r="EP37" s="225"/>
      <c r="EQ37" s="225"/>
      <c r="ER37" s="225"/>
      <c r="ES37" s="225"/>
      <c r="ET37" s="225"/>
      <c r="EU37" s="225"/>
      <c r="EV37" s="225"/>
      <c r="EW37" s="225"/>
      <c r="EX37" s="225"/>
      <c r="EY37" s="225"/>
      <c r="EZ37" s="225"/>
      <c r="FA37" s="225"/>
      <c r="FB37" s="225"/>
      <c r="FC37" s="225"/>
      <c r="FD37" s="225"/>
      <c r="FE37" s="225"/>
      <c r="FF37" s="225"/>
      <c r="FG37" s="225"/>
      <c r="FH37" s="225"/>
      <c r="FI37" s="225"/>
      <c r="FJ37" s="225"/>
      <c r="FK37" s="225"/>
      <c r="FL37" s="225"/>
      <c r="FM37" s="225"/>
      <c r="FN37" s="225"/>
      <c r="FO37" s="225"/>
      <c r="FP37" s="225"/>
      <c r="FQ37" s="225"/>
      <c r="FR37" s="225"/>
      <c r="FS37" s="225"/>
      <c r="FT37" s="225"/>
      <c r="FU37" s="225"/>
      <c r="FV37" s="225"/>
      <c r="FW37" s="225"/>
      <c r="FX37" s="225"/>
      <c r="FY37" s="225"/>
      <c r="FZ37" s="225"/>
      <c r="GA37" s="225"/>
      <c r="GB37" s="225"/>
      <c r="GC37" s="225"/>
      <c r="GD37" s="225"/>
      <c r="GE37" s="225"/>
      <c r="GF37" s="225"/>
      <c r="GG37" s="225"/>
      <c r="GH37" s="225"/>
      <c r="GI37" s="225"/>
      <c r="GJ37" s="225"/>
      <c r="GK37" s="225"/>
      <c r="GL37" s="225"/>
      <c r="GM37" s="225"/>
      <c r="GN37" s="225"/>
      <c r="GO37" s="225"/>
      <c r="GP37" s="225"/>
      <c r="GQ37" s="225"/>
      <c r="GR37" s="225"/>
      <c r="GS37" s="225"/>
      <c r="GT37" s="225"/>
      <c r="GU37" s="225"/>
      <c r="GV37" s="225"/>
      <c r="GW37" s="225"/>
      <c r="GX37" s="225"/>
      <c r="GY37" s="225"/>
      <c r="GZ37" s="225"/>
      <c r="HA37" s="225"/>
      <c r="HB37" s="225"/>
      <c r="HC37" s="225"/>
      <c r="HD37" s="225"/>
      <c r="HE37" s="225"/>
      <c r="HF37" s="225"/>
      <c r="HG37" s="225"/>
      <c r="HH37" s="225"/>
      <c r="HI37" s="225"/>
      <c r="HJ37" s="225"/>
      <c r="HK37" s="225"/>
      <c r="HL37" s="225"/>
      <c r="HM37" s="225"/>
      <c r="HN37" s="225"/>
      <c r="HO37" s="225"/>
      <c r="HP37" s="225"/>
      <c r="HQ37" s="225"/>
      <c r="HR37" s="225"/>
      <c r="HS37" s="225"/>
      <c r="HT37" s="225"/>
      <c r="HU37" s="225"/>
      <c r="HV37" s="225"/>
      <c r="HW37" s="225"/>
      <c r="HX37" s="225"/>
      <c r="HY37" s="225"/>
      <c r="HZ37" s="225"/>
      <c r="IA37" s="225"/>
      <c r="IB37" s="225"/>
      <c r="IC37" s="225"/>
      <c r="ID37" s="225"/>
      <c r="IE37" s="225"/>
      <c r="IF37" s="225"/>
      <c r="IG37" s="225"/>
      <c r="IH37" s="225"/>
      <c r="II37" s="225"/>
      <c r="IJ37" s="225"/>
      <c r="IK37" s="225"/>
      <c r="IL37" s="225"/>
      <c r="IM37" s="225"/>
      <c r="IN37" s="225"/>
      <c r="IO37" s="225"/>
      <c r="IP37" s="225"/>
      <c r="IQ37" s="225"/>
      <c r="IR37" s="225"/>
      <c r="IS37" s="225"/>
      <c r="IT37" s="225"/>
    </row>
    <row r="38" spans="1:254" ht="12.75" customHeight="1">
      <c r="A38" s="237" t="s">
        <v>326</v>
      </c>
      <c r="B38" s="238" t="s">
        <v>49</v>
      </c>
      <c r="C38" s="239">
        <f>C40</f>
        <v>44984000</v>
      </c>
      <c r="D38" s="233"/>
      <c r="E38" s="239">
        <f>E40</f>
        <v>44984000</v>
      </c>
      <c r="F38" s="225"/>
      <c r="G38" s="225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225"/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225"/>
      <c r="AZ38" s="225"/>
      <c r="BA38" s="225"/>
      <c r="BB38" s="225"/>
      <c r="BC38" s="225"/>
      <c r="BD38" s="225"/>
      <c r="BE38" s="225"/>
      <c r="BF38" s="225"/>
      <c r="BG38" s="225"/>
      <c r="BH38" s="225"/>
      <c r="BI38" s="225"/>
      <c r="BJ38" s="225"/>
      <c r="BK38" s="225"/>
      <c r="BL38" s="225"/>
      <c r="BM38" s="225"/>
      <c r="BN38" s="225"/>
      <c r="BO38" s="225"/>
      <c r="BP38" s="225"/>
      <c r="BQ38" s="225"/>
      <c r="BR38" s="225"/>
      <c r="BS38" s="225"/>
      <c r="BT38" s="225"/>
      <c r="BU38" s="225"/>
      <c r="BV38" s="225"/>
      <c r="BW38" s="225"/>
      <c r="BX38" s="225"/>
      <c r="BY38" s="225"/>
      <c r="BZ38" s="225"/>
      <c r="CA38" s="225"/>
      <c r="CB38" s="225"/>
      <c r="CC38" s="225"/>
      <c r="CD38" s="225"/>
      <c r="CE38" s="225"/>
      <c r="CF38" s="225"/>
      <c r="CG38" s="225"/>
      <c r="CH38" s="225"/>
      <c r="CI38" s="225"/>
      <c r="CJ38" s="225"/>
      <c r="CK38" s="225"/>
      <c r="CL38" s="225"/>
      <c r="CM38" s="225"/>
      <c r="CN38" s="225"/>
      <c r="CO38" s="225"/>
      <c r="CP38" s="225"/>
      <c r="CQ38" s="225"/>
      <c r="CR38" s="225"/>
      <c r="CS38" s="225"/>
      <c r="CT38" s="225"/>
      <c r="CU38" s="225"/>
      <c r="CV38" s="225"/>
      <c r="CW38" s="225"/>
      <c r="CX38" s="225"/>
      <c r="CY38" s="225"/>
      <c r="CZ38" s="225"/>
      <c r="DA38" s="225"/>
      <c r="DB38" s="225"/>
      <c r="DC38" s="225"/>
      <c r="DD38" s="225"/>
      <c r="DE38" s="225"/>
      <c r="DF38" s="225"/>
      <c r="DG38" s="225"/>
      <c r="DH38" s="225"/>
      <c r="DI38" s="225"/>
      <c r="DJ38" s="225"/>
      <c r="DK38" s="225"/>
      <c r="DL38" s="225"/>
      <c r="DM38" s="225"/>
      <c r="DN38" s="225"/>
      <c r="DO38" s="225"/>
      <c r="DP38" s="225"/>
      <c r="DQ38" s="225"/>
      <c r="DR38" s="225"/>
      <c r="DS38" s="225"/>
      <c r="DT38" s="225"/>
      <c r="DU38" s="225"/>
      <c r="DV38" s="225"/>
      <c r="DW38" s="225"/>
      <c r="DX38" s="225"/>
      <c r="DY38" s="225"/>
      <c r="DZ38" s="225"/>
      <c r="EA38" s="225"/>
      <c r="EB38" s="225"/>
      <c r="EC38" s="225"/>
      <c r="ED38" s="225"/>
      <c r="EE38" s="225"/>
      <c r="EF38" s="225"/>
      <c r="EG38" s="225"/>
      <c r="EH38" s="225"/>
      <c r="EI38" s="225"/>
      <c r="EJ38" s="225"/>
      <c r="EK38" s="225"/>
      <c r="EL38" s="225"/>
      <c r="EM38" s="225"/>
      <c r="EN38" s="225"/>
      <c r="EO38" s="225"/>
      <c r="EP38" s="225"/>
      <c r="EQ38" s="225"/>
      <c r="ER38" s="225"/>
      <c r="ES38" s="225"/>
      <c r="ET38" s="225"/>
      <c r="EU38" s="225"/>
      <c r="EV38" s="225"/>
      <c r="EW38" s="225"/>
      <c r="EX38" s="225"/>
      <c r="EY38" s="225"/>
      <c r="EZ38" s="225"/>
      <c r="FA38" s="225"/>
      <c r="FB38" s="225"/>
      <c r="FC38" s="225"/>
      <c r="FD38" s="225"/>
      <c r="FE38" s="225"/>
      <c r="FF38" s="225"/>
      <c r="FG38" s="225"/>
      <c r="FH38" s="225"/>
      <c r="FI38" s="225"/>
      <c r="FJ38" s="225"/>
      <c r="FK38" s="225"/>
      <c r="FL38" s="225"/>
      <c r="FM38" s="225"/>
      <c r="FN38" s="225"/>
      <c r="FO38" s="225"/>
      <c r="FP38" s="225"/>
      <c r="FQ38" s="225"/>
      <c r="FR38" s="225"/>
      <c r="FS38" s="225"/>
      <c r="FT38" s="225"/>
      <c r="FU38" s="225"/>
      <c r="FV38" s="225"/>
      <c r="FW38" s="225"/>
      <c r="FX38" s="225"/>
      <c r="FY38" s="225"/>
      <c r="FZ38" s="225"/>
      <c r="GA38" s="225"/>
      <c r="GB38" s="225"/>
      <c r="GC38" s="225"/>
      <c r="GD38" s="225"/>
      <c r="GE38" s="225"/>
      <c r="GF38" s="225"/>
      <c r="GG38" s="225"/>
      <c r="GH38" s="225"/>
      <c r="GI38" s="225"/>
      <c r="GJ38" s="225"/>
      <c r="GK38" s="225"/>
      <c r="GL38" s="225"/>
      <c r="GM38" s="225"/>
      <c r="GN38" s="225"/>
      <c r="GO38" s="225"/>
      <c r="GP38" s="225"/>
      <c r="GQ38" s="225"/>
      <c r="GR38" s="225"/>
      <c r="GS38" s="225"/>
      <c r="GT38" s="225"/>
      <c r="GU38" s="225"/>
      <c r="GV38" s="225"/>
      <c r="GW38" s="225"/>
      <c r="GX38" s="225"/>
      <c r="GY38" s="225"/>
      <c r="GZ38" s="225"/>
      <c r="HA38" s="225"/>
      <c r="HB38" s="225"/>
      <c r="HC38" s="225"/>
      <c r="HD38" s="225"/>
      <c r="HE38" s="225"/>
      <c r="HF38" s="225"/>
      <c r="HG38" s="225"/>
      <c r="HH38" s="225"/>
      <c r="HI38" s="225"/>
      <c r="HJ38" s="225"/>
      <c r="HK38" s="225"/>
      <c r="HL38" s="225"/>
      <c r="HM38" s="225"/>
      <c r="HN38" s="225"/>
      <c r="HO38" s="225"/>
      <c r="HP38" s="225"/>
      <c r="HQ38" s="225"/>
      <c r="HR38" s="225"/>
      <c r="HS38" s="225"/>
      <c r="HT38" s="225"/>
      <c r="HU38" s="225"/>
      <c r="HV38" s="225"/>
      <c r="HW38" s="225"/>
      <c r="HX38" s="225"/>
      <c r="HY38" s="225"/>
      <c r="HZ38" s="225"/>
      <c r="IA38" s="225"/>
      <c r="IB38" s="225"/>
      <c r="IC38" s="225"/>
      <c r="ID38" s="225"/>
      <c r="IE38" s="225"/>
      <c r="IF38" s="225"/>
      <c r="IG38" s="225"/>
      <c r="IH38" s="225"/>
      <c r="II38" s="225"/>
      <c r="IJ38" s="225"/>
      <c r="IK38" s="225"/>
      <c r="IL38" s="225"/>
      <c r="IM38" s="225"/>
      <c r="IN38" s="225"/>
      <c r="IO38" s="225"/>
      <c r="IP38" s="225"/>
      <c r="IQ38" s="225"/>
      <c r="IR38" s="225"/>
      <c r="IS38" s="225"/>
      <c r="IT38" s="225"/>
    </row>
    <row r="39" spans="1:254" ht="9.9499999999999993" customHeight="1">
      <c r="A39" s="236"/>
      <c r="B39" s="227"/>
      <c r="C39" s="250"/>
      <c r="D39" s="233"/>
      <c r="E39" s="228"/>
      <c r="F39" s="225"/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  <c r="AH39" s="225"/>
      <c r="AI39" s="225"/>
      <c r="AJ39" s="225"/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225"/>
      <c r="AZ39" s="225"/>
      <c r="BA39" s="225"/>
      <c r="BB39" s="225"/>
      <c r="BC39" s="225"/>
      <c r="BD39" s="225"/>
      <c r="BE39" s="225"/>
      <c r="BF39" s="225"/>
      <c r="BG39" s="225"/>
      <c r="BH39" s="225"/>
      <c r="BI39" s="225"/>
      <c r="BJ39" s="225"/>
      <c r="BK39" s="225"/>
      <c r="BL39" s="225"/>
      <c r="BM39" s="225"/>
      <c r="BN39" s="225"/>
      <c r="BO39" s="225"/>
      <c r="BP39" s="225"/>
      <c r="BQ39" s="225"/>
      <c r="BR39" s="225"/>
      <c r="BS39" s="225"/>
      <c r="BT39" s="225"/>
      <c r="BU39" s="225"/>
      <c r="BV39" s="225"/>
      <c r="BW39" s="225"/>
      <c r="BX39" s="225"/>
      <c r="BY39" s="225"/>
      <c r="BZ39" s="225"/>
      <c r="CA39" s="225"/>
      <c r="CB39" s="225"/>
      <c r="CC39" s="225"/>
      <c r="CD39" s="225"/>
      <c r="CE39" s="225"/>
      <c r="CF39" s="225"/>
      <c r="CG39" s="225"/>
      <c r="CH39" s="225"/>
      <c r="CI39" s="225"/>
      <c r="CJ39" s="225"/>
      <c r="CK39" s="225"/>
      <c r="CL39" s="225"/>
      <c r="CM39" s="225"/>
      <c r="CN39" s="225"/>
      <c r="CO39" s="225"/>
      <c r="CP39" s="225"/>
      <c r="CQ39" s="225"/>
      <c r="CR39" s="225"/>
      <c r="CS39" s="225"/>
      <c r="CT39" s="225"/>
      <c r="CU39" s="225"/>
      <c r="CV39" s="225"/>
      <c r="CW39" s="225"/>
      <c r="CX39" s="225"/>
      <c r="CY39" s="225"/>
      <c r="CZ39" s="225"/>
      <c r="DA39" s="225"/>
      <c r="DB39" s="225"/>
      <c r="DC39" s="225"/>
      <c r="DD39" s="225"/>
      <c r="DE39" s="225"/>
      <c r="DF39" s="225"/>
      <c r="DG39" s="225"/>
      <c r="DH39" s="225"/>
      <c r="DI39" s="225"/>
      <c r="DJ39" s="225"/>
      <c r="DK39" s="225"/>
      <c r="DL39" s="225"/>
      <c r="DM39" s="225"/>
      <c r="DN39" s="225"/>
      <c r="DO39" s="225"/>
      <c r="DP39" s="225"/>
      <c r="DQ39" s="225"/>
      <c r="DR39" s="225"/>
      <c r="DS39" s="225"/>
      <c r="DT39" s="225"/>
      <c r="DU39" s="225"/>
      <c r="DV39" s="225"/>
      <c r="DW39" s="225"/>
      <c r="DX39" s="225"/>
      <c r="DY39" s="225"/>
      <c r="DZ39" s="225"/>
      <c r="EA39" s="225"/>
      <c r="EB39" s="225"/>
      <c r="EC39" s="225"/>
      <c r="ED39" s="225"/>
      <c r="EE39" s="225"/>
      <c r="EF39" s="225"/>
      <c r="EG39" s="225"/>
      <c r="EH39" s="225"/>
      <c r="EI39" s="225"/>
      <c r="EJ39" s="225"/>
      <c r="EK39" s="225"/>
      <c r="EL39" s="225"/>
      <c r="EM39" s="225"/>
      <c r="EN39" s="225"/>
      <c r="EO39" s="225"/>
      <c r="EP39" s="225"/>
      <c r="EQ39" s="225"/>
      <c r="ER39" s="225"/>
      <c r="ES39" s="225"/>
      <c r="ET39" s="225"/>
      <c r="EU39" s="225"/>
      <c r="EV39" s="225"/>
      <c r="EW39" s="225"/>
      <c r="EX39" s="225"/>
      <c r="EY39" s="225"/>
      <c r="EZ39" s="225"/>
      <c r="FA39" s="225"/>
      <c r="FB39" s="225"/>
      <c r="FC39" s="225"/>
      <c r="FD39" s="225"/>
      <c r="FE39" s="225"/>
      <c r="FF39" s="225"/>
      <c r="FG39" s="225"/>
      <c r="FH39" s="225"/>
      <c r="FI39" s="225"/>
      <c r="FJ39" s="225"/>
      <c r="FK39" s="225"/>
      <c r="FL39" s="225"/>
      <c r="FM39" s="225"/>
      <c r="FN39" s="225"/>
      <c r="FO39" s="225"/>
      <c r="FP39" s="225"/>
      <c r="FQ39" s="225"/>
      <c r="FR39" s="225"/>
      <c r="FS39" s="225"/>
      <c r="FT39" s="225"/>
      <c r="FU39" s="225"/>
      <c r="FV39" s="225"/>
      <c r="FW39" s="225"/>
      <c r="FX39" s="225"/>
      <c r="FY39" s="225"/>
      <c r="FZ39" s="225"/>
      <c r="GA39" s="225"/>
      <c r="GB39" s="225"/>
      <c r="GC39" s="225"/>
      <c r="GD39" s="225"/>
      <c r="GE39" s="225"/>
      <c r="GF39" s="225"/>
      <c r="GG39" s="225"/>
      <c r="GH39" s="225"/>
      <c r="GI39" s="225"/>
      <c r="GJ39" s="225"/>
      <c r="GK39" s="225"/>
      <c r="GL39" s="225"/>
      <c r="GM39" s="225"/>
      <c r="GN39" s="225"/>
      <c r="GO39" s="225"/>
      <c r="GP39" s="225"/>
      <c r="GQ39" s="225"/>
      <c r="GR39" s="225"/>
      <c r="GS39" s="225"/>
      <c r="GT39" s="225"/>
      <c r="GU39" s="225"/>
      <c r="GV39" s="225"/>
      <c r="GW39" s="225"/>
      <c r="GX39" s="225"/>
      <c r="GY39" s="225"/>
      <c r="GZ39" s="225"/>
      <c r="HA39" s="225"/>
      <c r="HB39" s="225"/>
      <c r="HC39" s="225"/>
      <c r="HD39" s="225"/>
      <c r="HE39" s="225"/>
      <c r="HF39" s="225"/>
      <c r="HG39" s="225"/>
      <c r="HH39" s="225"/>
      <c r="HI39" s="225"/>
      <c r="HJ39" s="225"/>
      <c r="HK39" s="225"/>
      <c r="HL39" s="225"/>
      <c r="HM39" s="225"/>
      <c r="HN39" s="225"/>
      <c r="HO39" s="225"/>
      <c r="HP39" s="225"/>
      <c r="HQ39" s="225"/>
      <c r="HR39" s="225"/>
      <c r="HS39" s="225"/>
      <c r="HT39" s="225"/>
      <c r="HU39" s="225"/>
      <c r="HV39" s="225"/>
      <c r="HW39" s="225"/>
      <c r="HX39" s="225"/>
      <c r="HY39" s="225"/>
      <c r="HZ39" s="225"/>
      <c r="IA39" s="225"/>
      <c r="IB39" s="225"/>
      <c r="IC39" s="225"/>
      <c r="ID39" s="225"/>
      <c r="IE39" s="225"/>
      <c r="IF39" s="225"/>
      <c r="IG39" s="225"/>
      <c r="IH39" s="225"/>
      <c r="II39" s="225"/>
      <c r="IJ39" s="225"/>
      <c r="IK39" s="225"/>
      <c r="IL39" s="225"/>
      <c r="IM39" s="225"/>
      <c r="IN39" s="225"/>
      <c r="IO39" s="225"/>
      <c r="IP39" s="225"/>
      <c r="IQ39" s="225"/>
      <c r="IR39" s="225"/>
      <c r="IS39" s="225"/>
      <c r="IT39" s="225"/>
    </row>
    <row r="40" spans="1:254" ht="12.75" customHeight="1">
      <c r="A40" s="925" t="s">
        <v>683</v>
      </c>
      <c r="B40" s="926"/>
      <c r="C40" s="240">
        <f>C42</f>
        <v>44984000</v>
      </c>
      <c r="D40" s="233"/>
      <c r="E40" s="240">
        <f>E44</f>
        <v>44984000</v>
      </c>
      <c r="F40" s="225"/>
      <c r="G40" s="225"/>
      <c r="H40" s="225"/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5"/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225"/>
      <c r="AZ40" s="225"/>
      <c r="BA40" s="225"/>
      <c r="BB40" s="225"/>
      <c r="BC40" s="225"/>
      <c r="BD40" s="225"/>
      <c r="BE40" s="225"/>
      <c r="BF40" s="225"/>
      <c r="BG40" s="225"/>
      <c r="BH40" s="225"/>
      <c r="BI40" s="225"/>
      <c r="BJ40" s="225"/>
      <c r="BK40" s="225"/>
      <c r="BL40" s="225"/>
      <c r="BM40" s="225"/>
      <c r="BN40" s="225"/>
      <c r="BO40" s="225"/>
      <c r="BP40" s="225"/>
      <c r="BQ40" s="225"/>
      <c r="BR40" s="225"/>
      <c r="BS40" s="225"/>
      <c r="BT40" s="225"/>
      <c r="BU40" s="225"/>
      <c r="BV40" s="225"/>
      <c r="BW40" s="225"/>
      <c r="BX40" s="225"/>
      <c r="BY40" s="225"/>
      <c r="BZ40" s="225"/>
      <c r="CA40" s="225"/>
      <c r="CB40" s="225"/>
      <c r="CC40" s="225"/>
      <c r="CD40" s="225"/>
      <c r="CE40" s="225"/>
      <c r="CF40" s="225"/>
      <c r="CG40" s="225"/>
      <c r="CH40" s="225"/>
      <c r="CI40" s="225"/>
      <c r="CJ40" s="225"/>
      <c r="CK40" s="225"/>
      <c r="CL40" s="225"/>
      <c r="CM40" s="225"/>
      <c r="CN40" s="225"/>
      <c r="CO40" s="225"/>
      <c r="CP40" s="225"/>
      <c r="CQ40" s="225"/>
      <c r="CR40" s="225"/>
      <c r="CS40" s="225"/>
      <c r="CT40" s="225"/>
      <c r="CU40" s="225"/>
      <c r="CV40" s="225"/>
      <c r="CW40" s="225"/>
      <c r="CX40" s="225"/>
      <c r="CY40" s="225"/>
      <c r="CZ40" s="225"/>
      <c r="DA40" s="225"/>
      <c r="DB40" s="225"/>
      <c r="DC40" s="225"/>
      <c r="DD40" s="225"/>
      <c r="DE40" s="225"/>
      <c r="DF40" s="225"/>
      <c r="DG40" s="225"/>
      <c r="DH40" s="225"/>
      <c r="DI40" s="225"/>
      <c r="DJ40" s="225"/>
      <c r="DK40" s="225"/>
      <c r="DL40" s="225"/>
      <c r="DM40" s="225"/>
      <c r="DN40" s="225"/>
      <c r="DO40" s="225"/>
      <c r="DP40" s="225"/>
      <c r="DQ40" s="225"/>
      <c r="DR40" s="225"/>
      <c r="DS40" s="225"/>
      <c r="DT40" s="225"/>
      <c r="DU40" s="225"/>
      <c r="DV40" s="225"/>
      <c r="DW40" s="225"/>
      <c r="DX40" s="225"/>
      <c r="DY40" s="225"/>
      <c r="DZ40" s="225"/>
      <c r="EA40" s="225"/>
      <c r="EB40" s="225"/>
      <c r="EC40" s="225"/>
      <c r="ED40" s="225"/>
      <c r="EE40" s="225"/>
      <c r="EF40" s="225"/>
      <c r="EG40" s="225"/>
      <c r="EH40" s="225"/>
      <c r="EI40" s="225"/>
      <c r="EJ40" s="225"/>
      <c r="EK40" s="225"/>
      <c r="EL40" s="225"/>
      <c r="EM40" s="225"/>
      <c r="EN40" s="225"/>
      <c r="EO40" s="225"/>
      <c r="EP40" s="225"/>
      <c r="EQ40" s="225"/>
      <c r="ER40" s="225"/>
      <c r="ES40" s="225"/>
      <c r="ET40" s="225"/>
      <c r="EU40" s="225"/>
      <c r="EV40" s="225"/>
      <c r="EW40" s="225"/>
      <c r="EX40" s="225"/>
      <c r="EY40" s="225"/>
      <c r="EZ40" s="225"/>
      <c r="FA40" s="225"/>
      <c r="FB40" s="225"/>
      <c r="FC40" s="225"/>
      <c r="FD40" s="225"/>
      <c r="FE40" s="225"/>
      <c r="FF40" s="225"/>
      <c r="FG40" s="225"/>
      <c r="FH40" s="225"/>
      <c r="FI40" s="225"/>
      <c r="FJ40" s="225"/>
      <c r="FK40" s="225"/>
      <c r="FL40" s="225"/>
      <c r="FM40" s="225"/>
      <c r="FN40" s="225"/>
      <c r="FO40" s="225"/>
      <c r="FP40" s="225"/>
      <c r="FQ40" s="225"/>
      <c r="FR40" s="225"/>
      <c r="FS40" s="225"/>
      <c r="FT40" s="225"/>
      <c r="FU40" s="225"/>
      <c r="FV40" s="225"/>
      <c r="FW40" s="225"/>
      <c r="FX40" s="225"/>
      <c r="FY40" s="225"/>
      <c r="FZ40" s="225"/>
      <c r="GA40" s="225"/>
      <c r="GB40" s="225"/>
      <c r="GC40" s="225"/>
      <c r="GD40" s="225"/>
      <c r="GE40" s="225"/>
      <c r="GF40" s="225"/>
      <c r="GG40" s="225"/>
      <c r="GH40" s="225"/>
      <c r="GI40" s="225"/>
      <c r="GJ40" s="225"/>
      <c r="GK40" s="225"/>
      <c r="GL40" s="225"/>
      <c r="GM40" s="225"/>
      <c r="GN40" s="225"/>
      <c r="GO40" s="225"/>
      <c r="GP40" s="225"/>
      <c r="GQ40" s="225"/>
      <c r="GR40" s="225"/>
      <c r="GS40" s="225"/>
      <c r="GT40" s="225"/>
      <c r="GU40" s="225"/>
      <c r="GV40" s="225"/>
      <c r="GW40" s="225"/>
      <c r="GX40" s="225"/>
      <c r="GY40" s="225"/>
      <c r="GZ40" s="225"/>
      <c r="HA40" s="225"/>
      <c r="HB40" s="225"/>
      <c r="HC40" s="225"/>
      <c r="HD40" s="225"/>
      <c r="HE40" s="225"/>
      <c r="HF40" s="225"/>
      <c r="HG40" s="225"/>
      <c r="HH40" s="225"/>
      <c r="HI40" s="225"/>
      <c r="HJ40" s="225"/>
      <c r="HK40" s="225"/>
      <c r="HL40" s="225"/>
      <c r="HM40" s="225"/>
      <c r="HN40" s="225"/>
      <c r="HO40" s="225"/>
      <c r="HP40" s="225"/>
      <c r="HQ40" s="225"/>
      <c r="HR40" s="225"/>
      <c r="HS40" s="225"/>
      <c r="HT40" s="225"/>
      <c r="HU40" s="225"/>
      <c r="HV40" s="225"/>
      <c r="HW40" s="225"/>
      <c r="HX40" s="225"/>
      <c r="HY40" s="225"/>
      <c r="HZ40" s="225"/>
      <c r="IA40" s="225"/>
      <c r="IB40" s="225"/>
      <c r="IC40" s="225"/>
      <c r="ID40" s="225"/>
      <c r="IE40" s="225"/>
      <c r="IF40" s="225"/>
      <c r="IG40" s="225"/>
      <c r="IH40" s="225"/>
      <c r="II40" s="225"/>
      <c r="IJ40" s="225"/>
      <c r="IK40" s="225"/>
      <c r="IL40" s="225"/>
      <c r="IM40" s="225"/>
      <c r="IN40" s="225"/>
      <c r="IO40" s="225"/>
      <c r="IP40" s="225"/>
      <c r="IQ40" s="225"/>
      <c r="IR40" s="225"/>
      <c r="IS40" s="225"/>
      <c r="IT40" s="225"/>
    </row>
    <row r="41" spans="1:254" ht="9.9499999999999993" customHeight="1">
      <c r="A41" s="251"/>
      <c r="B41" s="252"/>
      <c r="C41" s="239"/>
      <c r="D41" s="233"/>
      <c r="E41" s="253"/>
      <c r="F41" s="225"/>
      <c r="G41" s="225"/>
      <c r="H41" s="225"/>
      <c r="I41" s="225"/>
      <c r="J41" s="225"/>
      <c r="K41" s="225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225"/>
      <c r="AZ41" s="225"/>
      <c r="BA41" s="225"/>
      <c r="BB41" s="225"/>
      <c r="BC41" s="225"/>
      <c r="BD41" s="225"/>
      <c r="BE41" s="225"/>
      <c r="BF41" s="225"/>
      <c r="BG41" s="225"/>
      <c r="BH41" s="225"/>
      <c r="BI41" s="225"/>
      <c r="BJ41" s="225"/>
      <c r="BK41" s="225"/>
      <c r="BL41" s="225"/>
      <c r="BM41" s="225"/>
      <c r="BN41" s="225"/>
      <c r="BO41" s="225"/>
      <c r="BP41" s="225"/>
      <c r="BQ41" s="225"/>
      <c r="BR41" s="225"/>
      <c r="BS41" s="225"/>
      <c r="BT41" s="225"/>
      <c r="BU41" s="225"/>
      <c r="BV41" s="225"/>
      <c r="BW41" s="225"/>
      <c r="BX41" s="225"/>
      <c r="BY41" s="225"/>
      <c r="BZ41" s="225"/>
      <c r="CA41" s="225"/>
      <c r="CB41" s="225"/>
      <c r="CC41" s="225"/>
      <c r="CD41" s="225"/>
      <c r="CE41" s="225"/>
      <c r="CF41" s="225"/>
      <c r="CG41" s="225"/>
      <c r="CH41" s="225"/>
      <c r="CI41" s="225"/>
      <c r="CJ41" s="225"/>
      <c r="CK41" s="225"/>
      <c r="CL41" s="225"/>
      <c r="CM41" s="225"/>
      <c r="CN41" s="225"/>
      <c r="CO41" s="225"/>
      <c r="CP41" s="225"/>
      <c r="CQ41" s="225"/>
      <c r="CR41" s="225"/>
      <c r="CS41" s="225"/>
      <c r="CT41" s="225"/>
      <c r="CU41" s="225"/>
      <c r="CV41" s="225"/>
      <c r="CW41" s="225"/>
      <c r="CX41" s="225"/>
      <c r="CY41" s="225"/>
      <c r="CZ41" s="225"/>
      <c r="DA41" s="225"/>
      <c r="DB41" s="225"/>
      <c r="DC41" s="225"/>
      <c r="DD41" s="225"/>
      <c r="DE41" s="225"/>
      <c r="DF41" s="225"/>
      <c r="DG41" s="225"/>
      <c r="DH41" s="225"/>
      <c r="DI41" s="225"/>
      <c r="DJ41" s="225"/>
      <c r="DK41" s="225"/>
      <c r="DL41" s="225"/>
      <c r="DM41" s="225"/>
      <c r="DN41" s="225"/>
      <c r="DO41" s="225"/>
      <c r="DP41" s="225"/>
      <c r="DQ41" s="225"/>
      <c r="DR41" s="225"/>
      <c r="DS41" s="225"/>
      <c r="DT41" s="225"/>
      <c r="DU41" s="225"/>
      <c r="DV41" s="225"/>
      <c r="DW41" s="225"/>
      <c r="DX41" s="225"/>
      <c r="DY41" s="225"/>
      <c r="DZ41" s="225"/>
      <c r="EA41" s="225"/>
      <c r="EB41" s="225"/>
      <c r="EC41" s="225"/>
      <c r="ED41" s="225"/>
      <c r="EE41" s="225"/>
      <c r="EF41" s="225"/>
      <c r="EG41" s="225"/>
      <c r="EH41" s="225"/>
      <c r="EI41" s="225"/>
      <c r="EJ41" s="225"/>
      <c r="EK41" s="225"/>
      <c r="EL41" s="225"/>
      <c r="EM41" s="225"/>
      <c r="EN41" s="225"/>
      <c r="EO41" s="225"/>
      <c r="EP41" s="225"/>
      <c r="EQ41" s="225"/>
      <c r="ER41" s="225"/>
      <c r="ES41" s="225"/>
      <c r="ET41" s="225"/>
      <c r="EU41" s="225"/>
      <c r="EV41" s="225"/>
      <c r="EW41" s="225"/>
      <c r="EX41" s="225"/>
      <c r="EY41" s="225"/>
      <c r="EZ41" s="225"/>
      <c r="FA41" s="225"/>
      <c r="FB41" s="225"/>
      <c r="FC41" s="225"/>
      <c r="FD41" s="225"/>
      <c r="FE41" s="225"/>
      <c r="FF41" s="225"/>
      <c r="FG41" s="225"/>
      <c r="FH41" s="225"/>
      <c r="FI41" s="225"/>
      <c r="FJ41" s="225"/>
      <c r="FK41" s="225"/>
      <c r="FL41" s="225"/>
      <c r="FM41" s="225"/>
      <c r="FN41" s="225"/>
      <c r="FO41" s="225"/>
      <c r="FP41" s="225"/>
      <c r="FQ41" s="225"/>
      <c r="FR41" s="225"/>
      <c r="FS41" s="225"/>
      <c r="FT41" s="225"/>
      <c r="FU41" s="225"/>
      <c r="FV41" s="225"/>
      <c r="FW41" s="225"/>
      <c r="FX41" s="225"/>
      <c r="FY41" s="225"/>
      <c r="FZ41" s="225"/>
      <c r="GA41" s="225"/>
      <c r="GB41" s="225"/>
      <c r="GC41" s="225"/>
      <c r="GD41" s="225"/>
      <c r="GE41" s="225"/>
      <c r="GF41" s="225"/>
      <c r="GG41" s="225"/>
      <c r="GH41" s="225"/>
      <c r="GI41" s="225"/>
      <c r="GJ41" s="225"/>
      <c r="GK41" s="225"/>
      <c r="GL41" s="225"/>
      <c r="GM41" s="225"/>
      <c r="GN41" s="225"/>
      <c r="GO41" s="225"/>
      <c r="GP41" s="225"/>
      <c r="GQ41" s="225"/>
      <c r="GR41" s="225"/>
      <c r="GS41" s="225"/>
      <c r="GT41" s="225"/>
      <c r="GU41" s="225"/>
      <c r="GV41" s="225"/>
      <c r="GW41" s="225"/>
      <c r="GX41" s="225"/>
      <c r="GY41" s="225"/>
      <c r="GZ41" s="225"/>
      <c r="HA41" s="225"/>
      <c r="HB41" s="225"/>
      <c r="HC41" s="225"/>
      <c r="HD41" s="225"/>
      <c r="HE41" s="225"/>
      <c r="HF41" s="225"/>
      <c r="HG41" s="225"/>
      <c r="HH41" s="225"/>
      <c r="HI41" s="225"/>
      <c r="HJ41" s="225"/>
      <c r="HK41" s="225"/>
      <c r="HL41" s="225"/>
      <c r="HM41" s="225"/>
      <c r="HN41" s="225"/>
      <c r="HO41" s="225"/>
      <c r="HP41" s="225"/>
      <c r="HQ41" s="225"/>
      <c r="HR41" s="225"/>
      <c r="HS41" s="225"/>
      <c r="HT41" s="225"/>
      <c r="HU41" s="225"/>
      <c r="HV41" s="225"/>
      <c r="HW41" s="225"/>
      <c r="HX41" s="225"/>
      <c r="HY41" s="225"/>
      <c r="HZ41" s="225"/>
      <c r="IA41" s="225"/>
      <c r="IB41" s="225"/>
      <c r="IC41" s="225"/>
      <c r="ID41" s="225"/>
      <c r="IE41" s="225"/>
      <c r="IF41" s="225"/>
      <c r="IG41" s="225"/>
      <c r="IH41" s="225"/>
      <c r="II41" s="225"/>
      <c r="IJ41" s="225"/>
      <c r="IK41" s="225"/>
      <c r="IL41" s="225"/>
      <c r="IM41" s="225"/>
      <c r="IN41" s="225"/>
      <c r="IO41" s="225"/>
      <c r="IP41" s="225"/>
      <c r="IQ41" s="225"/>
      <c r="IR41" s="225"/>
      <c r="IS41" s="225"/>
      <c r="IT41" s="225"/>
    </row>
    <row r="42" spans="1:254" ht="12.75" customHeight="1">
      <c r="A42" s="243"/>
      <c r="B42" s="244" t="s">
        <v>680</v>
      </c>
      <c r="C42" s="228">
        <v>44984000</v>
      </c>
      <c r="D42" s="233"/>
      <c r="E42" s="245" t="s">
        <v>492</v>
      </c>
      <c r="F42" s="225"/>
      <c r="G42" s="225"/>
      <c r="H42" s="225"/>
      <c r="I42" s="225"/>
      <c r="J42" s="225"/>
      <c r="K42" s="225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  <c r="AH42" s="225"/>
      <c r="AI42" s="225"/>
      <c r="AJ42" s="225"/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225"/>
      <c r="AZ42" s="225"/>
      <c r="BA42" s="225"/>
      <c r="BB42" s="225"/>
      <c r="BC42" s="225"/>
      <c r="BD42" s="225"/>
      <c r="BE42" s="225"/>
      <c r="BF42" s="225"/>
      <c r="BG42" s="225"/>
      <c r="BH42" s="225"/>
      <c r="BI42" s="225"/>
      <c r="BJ42" s="225"/>
      <c r="BK42" s="225"/>
      <c r="BL42" s="225"/>
      <c r="BM42" s="225"/>
      <c r="BN42" s="225"/>
      <c r="BO42" s="225"/>
      <c r="BP42" s="225"/>
      <c r="BQ42" s="225"/>
      <c r="BR42" s="225"/>
      <c r="BS42" s="225"/>
      <c r="BT42" s="225"/>
      <c r="BU42" s="225"/>
      <c r="BV42" s="225"/>
      <c r="BW42" s="225"/>
      <c r="BX42" s="225"/>
      <c r="BY42" s="225"/>
      <c r="BZ42" s="225"/>
      <c r="CA42" s="225"/>
      <c r="CB42" s="225"/>
      <c r="CC42" s="225"/>
      <c r="CD42" s="225"/>
      <c r="CE42" s="225"/>
      <c r="CF42" s="225"/>
      <c r="CG42" s="225"/>
      <c r="CH42" s="225"/>
      <c r="CI42" s="225"/>
      <c r="CJ42" s="225"/>
      <c r="CK42" s="225"/>
      <c r="CL42" s="225"/>
      <c r="CM42" s="225"/>
      <c r="CN42" s="225"/>
      <c r="CO42" s="225"/>
      <c r="CP42" s="225"/>
      <c r="CQ42" s="225"/>
      <c r="CR42" s="225"/>
      <c r="CS42" s="225"/>
      <c r="CT42" s="225"/>
      <c r="CU42" s="225"/>
      <c r="CV42" s="225"/>
      <c r="CW42" s="225"/>
      <c r="CX42" s="225"/>
      <c r="CY42" s="225"/>
      <c r="CZ42" s="225"/>
      <c r="DA42" s="225"/>
      <c r="DB42" s="225"/>
      <c r="DC42" s="225"/>
      <c r="DD42" s="225"/>
      <c r="DE42" s="225"/>
      <c r="DF42" s="225"/>
      <c r="DG42" s="225"/>
      <c r="DH42" s="225"/>
      <c r="DI42" s="225"/>
      <c r="DJ42" s="225"/>
      <c r="DK42" s="225"/>
      <c r="DL42" s="225"/>
      <c r="DM42" s="225"/>
      <c r="DN42" s="225"/>
      <c r="DO42" s="225"/>
      <c r="DP42" s="225"/>
      <c r="DQ42" s="225"/>
      <c r="DR42" s="225"/>
      <c r="DS42" s="225"/>
      <c r="DT42" s="225"/>
      <c r="DU42" s="225"/>
      <c r="DV42" s="225"/>
      <c r="DW42" s="225"/>
      <c r="DX42" s="225"/>
      <c r="DY42" s="225"/>
      <c r="DZ42" s="225"/>
      <c r="EA42" s="225"/>
      <c r="EB42" s="225"/>
      <c r="EC42" s="225"/>
      <c r="ED42" s="225"/>
      <c r="EE42" s="225"/>
      <c r="EF42" s="225"/>
      <c r="EG42" s="225"/>
      <c r="EH42" s="225"/>
      <c r="EI42" s="225"/>
      <c r="EJ42" s="225"/>
      <c r="EK42" s="225"/>
      <c r="EL42" s="225"/>
      <c r="EM42" s="225"/>
      <c r="EN42" s="225"/>
      <c r="EO42" s="225"/>
      <c r="EP42" s="225"/>
      <c r="EQ42" s="225"/>
      <c r="ER42" s="225"/>
      <c r="ES42" s="225"/>
      <c r="ET42" s="225"/>
      <c r="EU42" s="225"/>
      <c r="EV42" s="225"/>
      <c r="EW42" s="225"/>
      <c r="EX42" s="225"/>
      <c r="EY42" s="225"/>
      <c r="EZ42" s="225"/>
      <c r="FA42" s="225"/>
      <c r="FB42" s="225"/>
      <c r="FC42" s="225"/>
      <c r="FD42" s="225"/>
      <c r="FE42" s="225"/>
      <c r="FF42" s="225"/>
      <c r="FG42" s="225"/>
      <c r="FH42" s="225"/>
      <c r="FI42" s="225"/>
      <c r="FJ42" s="225"/>
      <c r="FK42" s="225"/>
      <c r="FL42" s="225"/>
      <c r="FM42" s="225"/>
      <c r="FN42" s="225"/>
      <c r="FO42" s="225"/>
      <c r="FP42" s="225"/>
      <c r="FQ42" s="225"/>
      <c r="FR42" s="225"/>
      <c r="FS42" s="225"/>
      <c r="FT42" s="225"/>
      <c r="FU42" s="225"/>
      <c r="FV42" s="225"/>
      <c r="FW42" s="225"/>
      <c r="FX42" s="225"/>
      <c r="FY42" s="225"/>
      <c r="FZ42" s="225"/>
      <c r="GA42" s="225"/>
      <c r="GB42" s="225"/>
      <c r="GC42" s="225"/>
      <c r="GD42" s="225"/>
      <c r="GE42" s="225"/>
      <c r="GF42" s="225"/>
      <c r="GG42" s="225"/>
      <c r="GH42" s="225"/>
      <c r="GI42" s="225"/>
      <c r="GJ42" s="225"/>
      <c r="GK42" s="225"/>
      <c r="GL42" s="225"/>
      <c r="GM42" s="225"/>
      <c r="GN42" s="225"/>
      <c r="GO42" s="225"/>
      <c r="GP42" s="225"/>
      <c r="GQ42" s="225"/>
      <c r="GR42" s="225"/>
      <c r="GS42" s="225"/>
      <c r="GT42" s="225"/>
      <c r="GU42" s="225"/>
      <c r="GV42" s="225"/>
      <c r="GW42" s="225"/>
      <c r="GX42" s="225"/>
      <c r="GY42" s="225"/>
      <c r="GZ42" s="225"/>
      <c r="HA42" s="225"/>
      <c r="HB42" s="225"/>
      <c r="HC42" s="225"/>
      <c r="HD42" s="225"/>
      <c r="HE42" s="225"/>
      <c r="HF42" s="225"/>
      <c r="HG42" s="225"/>
      <c r="HH42" s="225"/>
      <c r="HI42" s="225"/>
      <c r="HJ42" s="225"/>
      <c r="HK42" s="225"/>
      <c r="HL42" s="225"/>
      <c r="HM42" s="225"/>
      <c r="HN42" s="225"/>
      <c r="HO42" s="225"/>
      <c r="HP42" s="225"/>
      <c r="HQ42" s="225"/>
      <c r="HR42" s="225"/>
      <c r="HS42" s="225"/>
      <c r="HT42" s="225"/>
      <c r="HU42" s="225"/>
      <c r="HV42" s="225"/>
      <c r="HW42" s="225"/>
      <c r="HX42" s="225"/>
      <c r="HY42" s="225"/>
      <c r="HZ42" s="225"/>
      <c r="IA42" s="225"/>
      <c r="IB42" s="225"/>
      <c r="IC42" s="225"/>
      <c r="ID42" s="225"/>
      <c r="IE42" s="225"/>
      <c r="IF42" s="225"/>
      <c r="IG42" s="225"/>
      <c r="IH42" s="225"/>
      <c r="II42" s="225"/>
      <c r="IJ42" s="225"/>
      <c r="IK42" s="225"/>
      <c r="IL42" s="225"/>
      <c r="IM42" s="225"/>
      <c r="IN42" s="225"/>
      <c r="IO42" s="225"/>
      <c r="IP42" s="225"/>
      <c r="IQ42" s="225"/>
      <c r="IR42" s="225"/>
      <c r="IS42" s="225"/>
      <c r="IT42" s="225"/>
    </row>
    <row r="43" spans="1:254" ht="9.9499999999999993" customHeight="1">
      <c r="A43" s="226"/>
      <c r="B43" s="246"/>
      <c r="C43" s="228"/>
      <c r="D43" s="233"/>
      <c r="E43" s="228"/>
      <c r="F43" s="225"/>
      <c r="G43" s="225"/>
      <c r="H43" s="225"/>
      <c r="I43" s="225"/>
      <c r="J43" s="225"/>
      <c r="K43" s="225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225"/>
      <c r="AZ43" s="225"/>
      <c r="BA43" s="225"/>
      <c r="BB43" s="225"/>
      <c r="BC43" s="225"/>
      <c r="BD43" s="225"/>
      <c r="BE43" s="225"/>
      <c r="BF43" s="225"/>
      <c r="BG43" s="225"/>
      <c r="BH43" s="225"/>
      <c r="BI43" s="225"/>
      <c r="BJ43" s="225"/>
      <c r="BK43" s="225"/>
      <c r="BL43" s="225"/>
      <c r="BM43" s="225"/>
      <c r="BN43" s="225"/>
      <c r="BO43" s="225"/>
      <c r="BP43" s="225"/>
      <c r="BQ43" s="225"/>
      <c r="BR43" s="225"/>
      <c r="BS43" s="225"/>
      <c r="BT43" s="225"/>
      <c r="BU43" s="225"/>
      <c r="BV43" s="225"/>
      <c r="BW43" s="225"/>
      <c r="BX43" s="225"/>
      <c r="BY43" s="225"/>
      <c r="BZ43" s="225"/>
      <c r="CA43" s="225"/>
      <c r="CB43" s="225"/>
      <c r="CC43" s="225"/>
      <c r="CD43" s="225"/>
      <c r="CE43" s="225"/>
      <c r="CF43" s="225"/>
      <c r="CG43" s="225"/>
      <c r="CH43" s="225"/>
      <c r="CI43" s="225"/>
      <c r="CJ43" s="225"/>
      <c r="CK43" s="225"/>
      <c r="CL43" s="225"/>
      <c r="CM43" s="225"/>
      <c r="CN43" s="225"/>
      <c r="CO43" s="225"/>
      <c r="CP43" s="225"/>
      <c r="CQ43" s="225"/>
      <c r="CR43" s="225"/>
      <c r="CS43" s="225"/>
      <c r="CT43" s="225"/>
      <c r="CU43" s="225"/>
      <c r="CV43" s="225"/>
      <c r="CW43" s="225"/>
      <c r="CX43" s="225"/>
      <c r="CY43" s="225"/>
      <c r="CZ43" s="225"/>
      <c r="DA43" s="225"/>
      <c r="DB43" s="225"/>
      <c r="DC43" s="225"/>
      <c r="DD43" s="225"/>
      <c r="DE43" s="225"/>
      <c r="DF43" s="225"/>
      <c r="DG43" s="225"/>
      <c r="DH43" s="225"/>
      <c r="DI43" s="225"/>
      <c r="DJ43" s="225"/>
      <c r="DK43" s="225"/>
      <c r="DL43" s="225"/>
      <c r="DM43" s="225"/>
      <c r="DN43" s="225"/>
      <c r="DO43" s="225"/>
      <c r="DP43" s="225"/>
      <c r="DQ43" s="225"/>
      <c r="DR43" s="225"/>
      <c r="DS43" s="225"/>
      <c r="DT43" s="225"/>
      <c r="DU43" s="225"/>
      <c r="DV43" s="225"/>
      <c r="DW43" s="225"/>
      <c r="DX43" s="225"/>
      <c r="DY43" s="225"/>
      <c r="DZ43" s="225"/>
      <c r="EA43" s="225"/>
      <c r="EB43" s="225"/>
      <c r="EC43" s="225"/>
      <c r="ED43" s="225"/>
      <c r="EE43" s="225"/>
      <c r="EF43" s="225"/>
      <c r="EG43" s="225"/>
      <c r="EH43" s="225"/>
      <c r="EI43" s="225"/>
      <c r="EJ43" s="225"/>
      <c r="EK43" s="225"/>
      <c r="EL43" s="225"/>
      <c r="EM43" s="225"/>
      <c r="EN43" s="225"/>
      <c r="EO43" s="225"/>
      <c r="EP43" s="225"/>
      <c r="EQ43" s="225"/>
      <c r="ER43" s="225"/>
      <c r="ES43" s="225"/>
      <c r="ET43" s="225"/>
      <c r="EU43" s="225"/>
      <c r="EV43" s="225"/>
      <c r="EW43" s="225"/>
      <c r="EX43" s="225"/>
      <c r="EY43" s="225"/>
      <c r="EZ43" s="225"/>
      <c r="FA43" s="225"/>
      <c r="FB43" s="225"/>
      <c r="FC43" s="225"/>
      <c r="FD43" s="225"/>
      <c r="FE43" s="225"/>
      <c r="FF43" s="225"/>
      <c r="FG43" s="225"/>
      <c r="FH43" s="225"/>
      <c r="FI43" s="225"/>
      <c r="FJ43" s="225"/>
      <c r="FK43" s="225"/>
      <c r="FL43" s="225"/>
      <c r="FM43" s="225"/>
      <c r="FN43" s="225"/>
      <c r="FO43" s="225"/>
      <c r="FP43" s="225"/>
      <c r="FQ43" s="225"/>
      <c r="FR43" s="225"/>
      <c r="FS43" s="225"/>
      <c r="FT43" s="225"/>
      <c r="FU43" s="225"/>
      <c r="FV43" s="225"/>
      <c r="FW43" s="225"/>
      <c r="FX43" s="225"/>
      <c r="FY43" s="225"/>
      <c r="FZ43" s="225"/>
      <c r="GA43" s="225"/>
      <c r="GB43" s="225"/>
      <c r="GC43" s="225"/>
      <c r="GD43" s="225"/>
      <c r="GE43" s="225"/>
      <c r="GF43" s="225"/>
      <c r="GG43" s="225"/>
      <c r="GH43" s="225"/>
      <c r="GI43" s="225"/>
      <c r="GJ43" s="225"/>
      <c r="GK43" s="225"/>
      <c r="GL43" s="225"/>
      <c r="GM43" s="225"/>
      <c r="GN43" s="225"/>
      <c r="GO43" s="225"/>
      <c r="GP43" s="225"/>
      <c r="GQ43" s="225"/>
      <c r="GR43" s="225"/>
      <c r="GS43" s="225"/>
      <c r="GT43" s="225"/>
      <c r="GU43" s="225"/>
      <c r="GV43" s="225"/>
      <c r="GW43" s="225"/>
      <c r="GX43" s="225"/>
      <c r="GY43" s="225"/>
      <c r="GZ43" s="225"/>
      <c r="HA43" s="225"/>
      <c r="HB43" s="225"/>
      <c r="HC43" s="225"/>
      <c r="HD43" s="225"/>
      <c r="HE43" s="225"/>
      <c r="HF43" s="225"/>
      <c r="HG43" s="225"/>
      <c r="HH43" s="225"/>
      <c r="HI43" s="225"/>
      <c r="HJ43" s="225"/>
      <c r="HK43" s="225"/>
      <c r="HL43" s="225"/>
      <c r="HM43" s="225"/>
      <c r="HN43" s="225"/>
      <c r="HO43" s="225"/>
      <c r="HP43" s="225"/>
      <c r="HQ43" s="225"/>
      <c r="HR43" s="225"/>
      <c r="HS43" s="225"/>
      <c r="HT43" s="225"/>
      <c r="HU43" s="225"/>
      <c r="HV43" s="225"/>
      <c r="HW43" s="225"/>
      <c r="HX43" s="225"/>
      <c r="HY43" s="225"/>
      <c r="HZ43" s="225"/>
      <c r="IA43" s="225"/>
      <c r="IB43" s="225"/>
      <c r="IC43" s="225"/>
      <c r="ID43" s="225"/>
      <c r="IE43" s="225"/>
      <c r="IF43" s="225"/>
      <c r="IG43" s="225"/>
      <c r="IH43" s="225"/>
      <c r="II43" s="225"/>
      <c r="IJ43" s="225"/>
      <c r="IK43" s="225"/>
      <c r="IL43" s="225"/>
      <c r="IM43" s="225"/>
      <c r="IN43" s="225"/>
      <c r="IO43" s="225"/>
      <c r="IP43" s="225"/>
      <c r="IQ43" s="225"/>
      <c r="IR43" s="225"/>
      <c r="IS43" s="225"/>
      <c r="IT43" s="225"/>
    </row>
    <row r="44" spans="1:254" ht="12.75" customHeight="1">
      <c r="A44" s="243"/>
      <c r="B44" s="247" t="s">
        <v>684</v>
      </c>
      <c r="C44" s="245" t="s">
        <v>492</v>
      </c>
      <c r="D44" s="233"/>
      <c r="E44" s="228">
        <v>44984000</v>
      </c>
      <c r="F44" s="225"/>
      <c r="G44" s="225"/>
      <c r="H44" s="225"/>
      <c r="I44" s="225"/>
      <c r="J44" s="225"/>
      <c r="K44" s="225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  <c r="AH44" s="225"/>
      <c r="AI44" s="225"/>
      <c r="AJ44" s="225"/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225"/>
      <c r="AZ44" s="225"/>
      <c r="BA44" s="225"/>
      <c r="BB44" s="225"/>
      <c r="BC44" s="225"/>
      <c r="BD44" s="225"/>
      <c r="BE44" s="225"/>
      <c r="BF44" s="225"/>
      <c r="BG44" s="225"/>
      <c r="BH44" s="225"/>
      <c r="BI44" s="225"/>
      <c r="BJ44" s="225"/>
      <c r="BK44" s="225"/>
      <c r="BL44" s="225"/>
      <c r="BM44" s="225"/>
      <c r="BN44" s="225"/>
      <c r="BO44" s="225"/>
      <c r="BP44" s="225"/>
      <c r="BQ44" s="225"/>
      <c r="BR44" s="225"/>
      <c r="BS44" s="225"/>
      <c r="BT44" s="225"/>
      <c r="BU44" s="225"/>
      <c r="BV44" s="225"/>
      <c r="BW44" s="225"/>
      <c r="BX44" s="225"/>
      <c r="BY44" s="225"/>
      <c r="BZ44" s="225"/>
      <c r="CA44" s="225"/>
      <c r="CB44" s="225"/>
      <c r="CC44" s="225"/>
      <c r="CD44" s="225"/>
      <c r="CE44" s="225"/>
      <c r="CF44" s="225"/>
      <c r="CG44" s="225"/>
      <c r="CH44" s="225"/>
      <c r="CI44" s="225"/>
      <c r="CJ44" s="225"/>
      <c r="CK44" s="225"/>
      <c r="CL44" s="225"/>
      <c r="CM44" s="225"/>
      <c r="CN44" s="225"/>
      <c r="CO44" s="225"/>
      <c r="CP44" s="225"/>
      <c r="CQ44" s="225"/>
      <c r="CR44" s="225"/>
      <c r="CS44" s="225"/>
      <c r="CT44" s="225"/>
      <c r="CU44" s="225"/>
      <c r="CV44" s="225"/>
      <c r="CW44" s="225"/>
      <c r="CX44" s="225"/>
      <c r="CY44" s="225"/>
      <c r="CZ44" s="225"/>
      <c r="DA44" s="225"/>
      <c r="DB44" s="225"/>
      <c r="DC44" s="225"/>
      <c r="DD44" s="225"/>
      <c r="DE44" s="225"/>
      <c r="DF44" s="225"/>
      <c r="DG44" s="225"/>
      <c r="DH44" s="225"/>
      <c r="DI44" s="225"/>
      <c r="DJ44" s="225"/>
      <c r="DK44" s="225"/>
      <c r="DL44" s="225"/>
      <c r="DM44" s="225"/>
      <c r="DN44" s="225"/>
      <c r="DO44" s="225"/>
      <c r="DP44" s="225"/>
      <c r="DQ44" s="225"/>
      <c r="DR44" s="225"/>
      <c r="DS44" s="225"/>
      <c r="DT44" s="225"/>
      <c r="DU44" s="225"/>
      <c r="DV44" s="225"/>
      <c r="DW44" s="225"/>
      <c r="DX44" s="225"/>
      <c r="DY44" s="225"/>
      <c r="DZ44" s="225"/>
      <c r="EA44" s="225"/>
      <c r="EB44" s="225"/>
      <c r="EC44" s="225"/>
      <c r="ED44" s="225"/>
      <c r="EE44" s="225"/>
      <c r="EF44" s="225"/>
      <c r="EG44" s="225"/>
      <c r="EH44" s="225"/>
      <c r="EI44" s="225"/>
      <c r="EJ44" s="225"/>
      <c r="EK44" s="225"/>
      <c r="EL44" s="225"/>
      <c r="EM44" s="225"/>
      <c r="EN44" s="225"/>
      <c r="EO44" s="225"/>
      <c r="EP44" s="225"/>
      <c r="EQ44" s="225"/>
      <c r="ER44" s="225"/>
      <c r="ES44" s="225"/>
      <c r="ET44" s="225"/>
      <c r="EU44" s="225"/>
      <c r="EV44" s="225"/>
      <c r="EW44" s="225"/>
      <c r="EX44" s="225"/>
      <c r="EY44" s="225"/>
      <c r="EZ44" s="225"/>
      <c r="FA44" s="225"/>
      <c r="FB44" s="225"/>
      <c r="FC44" s="225"/>
      <c r="FD44" s="225"/>
      <c r="FE44" s="225"/>
      <c r="FF44" s="225"/>
      <c r="FG44" s="225"/>
      <c r="FH44" s="225"/>
      <c r="FI44" s="225"/>
      <c r="FJ44" s="225"/>
      <c r="FK44" s="225"/>
      <c r="FL44" s="225"/>
      <c r="FM44" s="225"/>
      <c r="FN44" s="225"/>
      <c r="FO44" s="225"/>
      <c r="FP44" s="225"/>
      <c r="FQ44" s="225"/>
      <c r="FR44" s="225"/>
      <c r="FS44" s="225"/>
      <c r="FT44" s="225"/>
      <c r="FU44" s="225"/>
      <c r="FV44" s="225"/>
      <c r="FW44" s="225"/>
      <c r="FX44" s="225"/>
      <c r="FY44" s="225"/>
      <c r="FZ44" s="225"/>
      <c r="GA44" s="225"/>
      <c r="GB44" s="225"/>
      <c r="GC44" s="225"/>
      <c r="GD44" s="225"/>
      <c r="GE44" s="225"/>
      <c r="GF44" s="225"/>
      <c r="GG44" s="225"/>
      <c r="GH44" s="225"/>
      <c r="GI44" s="225"/>
      <c r="GJ44" s="225"/>
      <c r="GK44" s="225"/>
      <c r="GL44" s="225"/>
      <c r="GM44" s="225"/>
      <c r="GN44" s="225"/>
      <c r="GO44" s="225"/>
      <c r="GP44" s="225"/>
      <c r="GQ44" s="225"/>
      <c r="GR44" s="225"/>
      <c r="GS44" s="225"/>
      <c r="GT44" s="225"/>
      <c r="GU44" s="225"/>
      <c r="GV44" s="225"/>
      <c r="GW44" s="225"/>
      <c r="GX44" s="225"/>
      <c r="GY44" s="225"/>
      <c r="GZ44" s="225"/>
      <c r="HA44" s="225"/>
      <c r="HB44" s="225"/>
      <c r="HC44" s="225"/>
      <c r="HD44" s="225"/>
      <c r="HE44" s="225"/>
      <c r="HF44" s="225"/>
      <c r="HG44" s="225"/>
      <c r="HH44" s="225"/>
      <c r="HI44" s="225"/>
      <c r="HJ44" s="225"/>
      <c r="HK44" s="225"/>
      <c r="HL44" s="225"/>
      <c r="HM44" s="225"/>
      <c r="HN44" s="225"/>
      <c r="HO44" s="225"/>
      <c r="HP44" s="225"/>
      <c r="HQ44" s="225"/>
      <c r="HR44" s="225"/>
      <c r="HS44" s="225"/>
      <c r="HT44" s="225"/>
      <c r="HU44" s="225"/>
      <c r="HV44" s="225"/>
      <c r="HW44" s="225"/>
      <c r="HX44" s="225"/>
      <c r="HY44" s="225"/>
      <c r="HZ44" s="225"/>
      <c r="IA44" s="225"/>
      <c r="IB44" s="225"/>
      <c r="IC44" s="225"/>
      <c r="ID44" s="225"/>
      <c r="IE44" s="225"/>
      <c r="IF44" s="225"/>
      <c r="IG44" s="225"/>
      <c r="IH44" s="225"/>
      <c r="II44" s="225"/>
      <c r="IJ44" s="225"/>
      <c r="IK44" s="225"/>
      <c r="IL44" s="225"/>
      <c r="IM44" s="225"/>
      <c r="IN44" s="225"/>
      <c r="IO44" s="225"/>
      <c r="IP44" s="225"/>
      <c r="IQ44" s="225"/>
      <c r="IR44" s="225"/>
      <c r="IS44" s="225"/>
      <c r="IT44" s="225"/>
    </row>
    <row r="45" spans="1:254" ht="9.9499999999999993" customHeight="1">
      <c r="A45" s="236"/>
      <c r="B45" s="227"/>
      <c r="C45" s="250"/>
      <c r="D45" s="233"/>
      <c r="E45" s="228"/>
      <c r="F45" s="225"/>
      <c r="G45" s="225"/>
      <c r="H45" s="225"/>
      <c r="I45" s="225"/>
      <c r="J45" s="225"/>
      <c r="K45" s="225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  <c r="AH45" s="225"/>
      <c r="AI45" s="225"/>
      <c r="AJ45" s="225"/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225"/>
      <c r="AZ45" s="225"/>
      <c r="BA45" s="225"/>
      <c r="BB45" s="225"/>
      <c r="BC45" s="225"/>
      <c r="BD45" s="225"/>
      <c r="BE45" s="225"/>
      <c r="BF45" s="225"/>
      <c r="BG45" s="225"/>
      <c r="BH45" s="225"/>
      <c r="BI45" s="225"/>
      <c r="BJ45" s="225"/>
      <c r="BK45" s="225"/>
      <c r="BL45" s="225"/>
      <c r="BM45" s="225"/>
      <c r="BN45" s="225"/>
      <c r="BO45" s="225"/>
      <c r="BP45" s="225"/>
      <c r="BQ45" s="225"/>
      <c r="BR45" s="225"/>
      <c r="BS45" s="225"/>
      <c r="BT45" s="225"/>
      <c r="BU45" s="225"/>
      <c r="BV45" s="225"/>
      <c r="BW45" s="225"/>
      <c r="BX45" s="225"/>
      <c r="BY45" s="225"/>
      <c r="BZ45" s="225"/>
      <c r="CA45" s="225"/>
      <c r="CB45" s="225"/>
      <c r="CC45" s="225"/>
      <c r="CD45" s="225"/>
      <c r="CE45" s="225"/>
      <c r="CF45" s="225"/>
      <c r="CG45" s="225"/>
      <c r="CH45" s="225"/>
      <c r="CI45" s="225"/>
      <c r="CJ45" s="225"/>
      <c r="CK45" s="225"/>
      <c r="CL45" s="225"/>
      <c r="CM45" s="225"/>
      <c r="CN45" s="225"/>
      <c r="CO45" s="225"/>
      <c r="CP45" s="225"/>
      <c r="CQ45" s="225"/>
      <c r="CR45" s="225"/>
      <c r="CS45" s="225"/>
      <c r="CT45" s="225"/>
      <c r="CU45" s="225"/>
      <c r="CV45" s="225"/>
      <c r="CW45" s="225"/>
      <c r="CX45" s="225"/>
      <c r="CY45" s="225"/>
      <c r="CZ45" s="225"/>
      <c r="DA45" s="225"/>
      <c r="DB45" s="225"/>
      <c r="DC45" s="225"/>
      <c r="DD45" s="225"/>
      <c r="DE45" s="225"/>
      <c r="DF45" s="225"/>
      <c r="DG45" s="225"/>
      <c r="DH45" s="225"/>
      <c r="DI45" s="225"/>
      <c r="DJ45" s="225"/>
      <c r="DK45" s="225"/>
      <c r="DL45" s="225"/>
      <c r="DM45" s="225"/>
      <c r="DN45" s="225"/>
      <c r="DO45" s="225"/>
      <c r="DP45" s="225"/>
      <c r="DQ45" s="225"/>
      <c r="DR45" s="225"/>
      <c r="DS45" s="225"/>
      <c r="DT45" s="225"/>
      <c r="DU45" s="225"/>
      <c r="DV45" s="225"/>
      <c r="DW45" s="225"/>
      <c r="DX45" s="225"/>
      <c r="DY45" s="225"/>
      <c r="DZ45" s="225"/>
      <c r="EA45" s="225"/>
      <c r="EB45" s="225"/>
      <c r="EC45" s="225"/>
      <c r="ED45" s="225"/>
      <c r="EE45" s="225"/>
      <c r="EF45" s="225"/>
      <c r="EG45" s="225"/>
      <c r="EH45" s="225"/>
      <c r="EI45" s="225"/>
      <c r="EJ45" s="225"/>
      <c r="EK45" s="225"/>
      <c r="EL45" s="225"/>
      <c r="EM45" s="225"/>
      <c r="EN45" s="225"/>
      <c r="EO45" s="225"/>
      <c r="EP45" s="225"/>
      <c r="EQ45" s="225"/>
      <c r="ER45" s="225"/>
      <c r="ES45" s="225"/>
      <c r="ET45" s="225"/>
      <c r="EU45" s="225"/>
      <c r="EV45" s="225"/>
      <c r="EW45" s="225"/>
      <c r="EX45" s="225"/>
      <c r="EY45" s="225"/>
      <c r="EZ45" s="225"/>
      <c r="FA45" s="225"/>
      <c r="FB45" s="225"/>
      <c r="FC45" s="225"/>
      <c r="FD45" s="225"/>
      <c r="FE45" s="225"/>
      <c r="FF45" s="225"/>
      <c r="FG45" s="225"/>
      <c r="FH45" s="225"/>
      <c r="FI45" s="225"/>
      <c r="FJ45" s="225"/>
      <c r="FK45" s="225"/>
      <c r="FL45" s="225"/>
      <c r="FM45" s="225"/>
      <c r="FN45" s="225"/>
      <c r="FO45" s="225"/>
      <c r="FP45" s="225"/>
      <c r="FQ45" s="225"/>
      <c r="FR45" s="225"/>
      <c r="FS45" s="225"/>
      <c r="FT45" s="225"/>
      <c r="FU45" s="225"/>
      <c r="FV45" s="225"/>
      <c r="FW45" s="225"/>
      <c r="FX45" s="225"/>
      <c r="FY45" s="225"/>
      <c r="FZ45" s="225"/>
      <c r="GA45" s="225"/>
      <c r="GB45" s="225"/>
      <c r="GC45" s="225"/>
      <c r="GD45" s="225"/>
      <c r="GE45" s="225"/>
      <c r="GF45" s="225"/>
      <c r="GG45" s="225"/>
      <c r="GH45" s="225"/>
      <c r="GI45" s="225"/>
      <c r="GJ45" s="225"/>
      <c r="GK45" s="225"/>
      <c r="GL45" s="225"/>
      <c r="GM45" s="225"/>
      <c r="GN45" s="225"/>
      <c r="GO45" s="225"/>
      <c r="GP45" s="225"/>
      <c r="GQ45" s="225"/>
      <c r="GR45" s="225"/>
      <c r="GS45" s="225"/>
      <c r="GT45" s="225"/>
      <c r="GU45" s="225"/>
      <c r="GV45" s="225"/>
      <c r="GW45" s="225"/>
      <c r="GX45" s="225"/>
      <c r="GY45" s="225"/>
      <c r="GZ45" s="225"/>
      <c r="HA45" s="225"/>
      <c r="HB45" s="225"/>
      <c r="HC45" s="225"/>
      <c r="HD45" s="225"/>
      <c r="HE45" s="225"/>
      <c r="HF45" s="225"/>
      <c r="HG45" s="225"/>
      <c r="HH45" s="225"/>
      <c r="HI45" s="225"/>
      <c r="HJ45" s="225"/>
      <c r="HK45" s="225"/>
      <c r="HL45" s="225"/>
      <c r="HM45" s="225"/>
      <c r="HN45" s="225"/>
      <c r="HO45" s="225"/>
      <c r="HP45" s="225"/>
      <c r="HQ45" s="225"/>
      <c r="HR45" s="225"/>
      <c r="HS45" s="225"/>
      <c r="HT45" s="225"/>
      <c r="HU45" s="225"/>
      <c r="HV45" s="225"/>
      <c r="HW45" s="225"/>
      <c r="HX45" s="225"/>
      <c r="HY45" s="225"/>
      <c r="HZ45" s="225"/>
      <c r="IA45" s="225"/>
      <c r="IB45" s="225"/>
      <c r="IC45" s="225"/>
      <c r="ID45" s="225"/>
      <c r="IE45" s="225"/>
      <c r="IF45" s="225"/>
      <c r="IG45" s="225"/>
      <c r="IH45" s="225"/>
      <c r="II45" s="225"/>
      <c r="IJ45" s="225"/>
      <c r="IK45" s="225"/>
      <c r="IL45" s="225"/>
      <c r="IM45" s="225"/>
      <c r="IN45" s="225"/>
      <c r="IO45" s="225"/>
      <c r="IP45" s="225"/>
      <c r="IQ45" s="225"/>
      <c r="IR45" s="225"/>
      <c r="IS45" s="225"/>
      <c r="IT45" s="225"/>
    </row>
    <row r="46" spans="1:254" ht="12.75" customHeight="1">
      <c r="A46" s="237" t="s">
        <v>331</v>
      </c>
      <c r="B46" s="238" t="s">
        <v>46</v>
      </c>
      <c r="C46" s="239">
        <f>C48</f>
        <v>395000</v>
      </c>
      <c r="D46" s="233"/>
      <c r="E46" s="239">
        <f>E48</f>
        <v>395000</v>
      </c>
      <c r="F46" s="225"/>
      <c r="G46" s="225"/>
      <c r="H46" s="225"/>
      <c r="I46" s="225"/>
      <c r="J46" s="225"/>
      <c r="K46" s="225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  <c r="AH46" s="225"/>
      <c r="AI46" s="225"/>
      <c r="AJ46" s="225"/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225"/>
      <c r="AZ46" s="225"/>
      <c r="BA46" s="225"/>
      <c r="BB46" s="225"/>
      <c r="BC46" s="225"/>
      <c r="BD46" s="225"/>
      <c r="BE46" s="225"/>
      <c r="BF46" s="225"/>
      <c r="BG46" s="225"/>
      <c r="BH46" s="225"/>
      <c r="BI46" s="225"/>
      <c r="BJ46" s="225"/>
      <c r="BK46" s="225"/>
      <c r="BL46" s="225"/>
      <c r="BM46" s="225"/>
      <c r="BN46" s="225"/>
      <c r="BO46" s="225"/>
      <c r="BP46" s="225"/>
      <c r="BQ46" s="225"/>
      <c r="BR46" s="225"/>
      <c r="BS46" s="225"/>
      <c r="BT46" s="225"/>
      <c r="BU46" s="225"/>
      <c r="BV46" s="225"/>
      <c r="BW46" s="225"/>
      <c r="BX46" s="225"/>
      <c r="BY46" s="225"/>
      <c r="BZ46" s="225"/>
      <c r="CA46" s="225"/>
      <c r="CB46" s="225"/>
      <c r="CC46" s="225"/>
      <c r="CD46" s="225"/>
      <c r="CE46" s="225"/>
      <c r="CF46" s="225"/>
      <c r="CG46" s="225"/>
      <c r="CH46" s="225"/>
      <c r="CI46" s="225"/>
      <c r="CJ46" s="225"/>
      <c r="CK46" s="225"/>
      <c r="CL46" s="225"/>
      <c r="CM46" s="225"/>
      <c r="CN46" s="225"/>
      <c r="CO46" s="225"/>
      <c r="CP46" s="225"/>
      <c r="CQ46" s="225"/>
      <c r="CR46" s="225"/>
      <c r="CS46" s="225"/>
      <c r="CT46" s="225"/>
      <c r="CU46" s="225"/>
      <c r="CV46" s="225"/>
      <c r="CW46" s="225"/>
      <c r="CX46" s="225"/>
      <c r="CY46" s="225"/>
      <c r="CZ46" s="225"/>
      <c r="DA46" s="225"/>
      <c r="DB46" s="225"/>
      <c r="DC46" s="225"/>
      <c r="DD46" s="225"/>
      <c r="DE46" s="225"/>
      <c r="DF46" s="225"/>
      <c r="DG46" s="225"/>
      <c r="DH46" s="225"/>
      <c r="DI46" s="225"/>
      <c r="DJ46" s="225"/>
      <c r="DK46" s="225"/>
      <c r="DL46" s="225"/>
      <c r="DM46" s="225"/>
      <c r="DN46" s="225"/>
      <c r="DO46" s="225"/>
      <c r="DP46" s="225"/>
      <c r="DQ46" s="225"/>
      <c r="DR46" s="225"/>
      <c r="DS46" s="225"/>
      <c r="DT46" s="225"/>
      <c r="DU46" s="225"/>
      <c r="DV46" s="225"/>
      <c r="DW46" s="225"/>
      <c r="DX46" s="225"/>
      <c r="DY46" s="225"/>
      <c r="DZ46" s="225"/>
      <c r="EA46" s="225"/>
      <c r="EB46" s="225"/>
      <c r="EC46" s="225"/>
      <c r="ED46" s="225"/>
      <c r="EE46" s="225"/>
      <c r="EF46" s="225"/>
      <c r="EG46" s="225"/>
      <c r="EH46" s="225"/>
      <c r="EI46" s="225"/>
      <c r="EJ46" s="225"/>
      <c r="EK46" s="225"/>
      <c r="EL46" s="225"/>
      <c r="EM46" s="225"/>
      <c r="EN46" s="225"/>
      <c r="EO46" s="225"/>
      <c r="EP46" s="225"/>
      <c r="EQ46" s="225"/>
      <c r="ER46" s="225"/>
      <c r="ES46" s="225"/>
      <c r="ET46" s="225"/>
      <c r="EU46" s="225"/>
      <c r="EV46" s="225"/>
      <c r="EW46" s="225"/>
      <c r="EX46" s="225"/>
      <c r="EY46" s="225"/>
      <c r="EZ46" s="225"/>
      <c r="FA46" s="225"/>
      <c r="FB46" s="225"/>
      <c r="FC46" s="225"/>
      <c r="FD46" s="225"/>
      <c r="FE46" s="225"/>
      <c r="FF46" s="225"/>
      <c r="FG46" s="225"/>
      <c r="FH46" s="225"/>
      <c r="FI46" s="225"/>
      <c r="FJ46" s="225"/>
      <c r="FK46" s="225"/>
      <c r="FL46" s="225"/>
      <c r="FM46" s="225"/>
      <c r="FN46" s="225"/>
      <c r="FO46" s="225"/>
      <c r="FP46" s="225"/>
      <c r="FQ46" s="225"/>
      <c r="FR46" s="225"/>
      <c r="FS46" s="225"/>
      <c r="FT46" s="225"/>
      <c r="FU46" s="225"/>
      <c r="FV46" s="225"/>
      <c r="FW46" s="225"/>
      <c r="FX46" s="225"/>
      <c r="FY46" s="225"/>
      <c r="FZ46" s="225"/>
      <c r="GA46" s="225"/>
      <c r="GB46" s="225"/>
      <c r="GC46" s="225"/>
      <c r="GD46" s="225"/>
      <c r="GE46" s="225"/>
      <c r="GF46" s="225"/>
      <c r="GG46" s="225"/>
      <c r="GH46" s="225"/>
      <c r="GI46" s="225"/>
      <c r="GJ46" s="225"/>
      <c r="GK46" s="225"/>
      <c r="GL46" s="225"/>
      <c r="GM46" s="225"/>
      <c r="GN46" s="225"/>
      <c r="GO46" s="225"/>
      <c r="GP46" s="225"/>
      <c r="GQ46" s="225"/>
      <c r="GR46" s="225"/>
      <c r="GS46" s="225"/>
      <c r="GT46" s="225"/>
      <c r="GU46" s="225"/>
      <c r="GV46" s="225"/>
      <c r="GW46" s="225"/>
      <c r="GX46" s="225"/>
      <c r="GY46" s="225"/>
      <c r="GZ46" s="225"/>
      <c r="HA46" s="225"/>
      <c r="HB46" s="225"/>
      <c r="HC46" s="225"/>
      <c r="HD46" s="225"/>
      <c r="HE46" s="225"/>
      <c r="HF46" s="225"/>
      <c r="HG46" s="225"/>
      <c r="HH46" s="225"/>
      <c r="HI46" s="225"/>
      <c r="HJ46" s="225"/>
      <c r="HK46" s="225"/>
      <c r="HL46" s="225"/>
      <c r="HM46" s="225"/>
      <c r="HN46" s="225"/>
      <c r="HO46" s="225"/>
      <c r="HP46" s="225"/>
      <c r="HQ46" s="225"/>
      <c r="HR46" s="225"/>
      <c r="HS46" s="225"/>
      <c r="HT46" s="225"/>
      <c r="HU46" s="225"/>
      <c r="HV46" s="225"/>
      <c r="HW46" s="225"/>
      <c r="HX46" s="225"/>
      <c r="HY46" s="225"/>
      <c r="HZ46" s="225"/>
      <c r="IA46" s="225"/>
      <c r="IB46" s="225"/>
      <c r="IC46" s="225"/>
      <c r="ID46" s="225"/>
      <c r="IE46" s="225"/>
      <c r="IF46" s="225"/>
      <c r="IG46" s="225"/>
      <c r="IH46" s="225"/>
      <c r="II46" s="225"/>
      <c r="IJ46" s="225"/>
      <c r="IK46" s="225"/>
      <c r="IL46" s="225"/>
      <c r="IM46" s="225"/>
      <c r="IN46" s="225"/>
      <c r="IO46" s="225"/>
      <c r="IP46" s="225"/>
      <c r="IQ46" s="225"/>
      <c r="IR46" s="225"/>
      <c r="IS46" s="225"/>
      <c r="IT46" s="225"/>
    </row>
    <row r="47" spans="1:254" ht="9.9499999999999993" customHeight="1">
      <c r="A47" s="254"/>
      <c r="B47" s="254"/>
      <c r="C47" s="250"/>
      <c r="D47" s="233"/>
      <c r="E47" s="228"/>
      <c r="F47" s="225"/>
      <c r="G47" s="225"/>
      <c r="H47" s="225"/>
      <c r="I47" s="225"/>
      <c r="J47" s="225"/>
      <c r="K47" s="225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  <c r="AH47" s="225"/>
      <c r="AI47" s="225"/>
      <c r="AJ47" s="225"/>
      <c r="AK47" s="225"/>
      <c r="AL47" s="225"/>
      <c r="AM47" s="225"/>
      <c r="AN47" s="225"/>
      <c r="AO47" s="225"/>
      <c r="AP47" s="225"/>
      <c r="AQ47" s="225"/>
      <c r="AR47" s="225"/>
      <c r="AS47" s="225"/>
      <c r="AT47" s="225"/>
      <c r="AU47" s="225"/>
      <c r="AV47" s="225"/>
      <c r="AW47" s="225"/>
      <c r="AX47" s="225"/>
      <c r="AY47" s="225"/>
      <c r="AZ47" s="225"/>
      <c r="BA47" s="225"/>
      <c r="BB47" s="225"/>
      <c r="BC47" s="225"/>
      <c r="BD47" s="225"/>
      <c r="BE47" s="225"/>
      <c r="BF47" s="225"/>
      <c r="BG47" s="225"/>
      <c r="BH47" s="225"/>
      <c r="BI47" s="225"/>
      <c r="BJ47" s="225"/>
      <c r="BK47" s="225"/>
      <c r="BL47" s="225"/>
      <c r="BM47" s="225"/>
      <c r="BN47" s="225"/>
      <c r="BO47" s="225"/>
      <c r="BP47" s="225"/>
      <c r="BQ47" s="225"/>
      <c r="BR47" s="225"/>
      <c r="BS47" s="225"/>
      <c r="BT47" s="225"/>
      <c r="BU47" s="225"/>
      <c r="BV47" s="225"/>
      <c r="BW47" s="225"/>
      <c r="BX47" s="225"/>
      <c r="BY47" s="225"/>
      <c r="BZ47" s="225"/>
      <c r="CA47" s="225"/>
      <c r="CB47" s="225"/>
      <c r="CC47" s="225"/>
      <c r="CD47" s="225"/>
      <c r="CE47" s="225"/>
      <c r="CF47" s="225"/>
      <c r="CG47" s="225"/>
      <c r="CH47" s="225"/>
      <c r="CI47" s="225"/>
      <c r="CJ47" s="225"/>
      <c r="CK47" s="225"/>
      <c r="CL47" s="225"/>
      <c r="CM47" s="225"/>
      <c r="CN47" s="225"/>
      <c r="CO47" s="225"/>
      <c r="CP47" s="225"/>
      <c r="CQ47" s="225"/>
      <c r="CR47" s="225"/>
      <c r="CS47" s="225"/>
      <c r="CT47" s="225"/>
      <c r="CU47" s="225"/>
      <c r="CV47" s="225"/>
      <c r="CW47" s="225"/>
      <c r="CX47" s="225"/>
      <c r="CY47" s="225"/>
      <c r="CZ47" s="225"/>
      <c r="DA47" s="225"/>
      <c r="DB47" s="225"/>
      <c r="DC47" s="225"/>
      <c r="DD47" s="225"/>
      <c r="DE47" s="225"/>
      <c r="DF47" s="225"/>
      <c r="DG47" s="225"/>
      <c r="DH47" s="225"/>
      <c r="DI47" s="225"/>
      <c r="DJ47" s="225"/>
      <c r="DK47" s="225"/>
      <c r="DL47" s="225"/>
      <c r="DM47" s="225"/>
      <c r="DN47" s="225"/>
      <c r="DO47" s="225"/>
      <c r="DP47" s="225"/>
      <c r="DQ47" s="225"/>
      <c r="DR47" s="225"/>
      <c r="DS47" s="225"/>
      <c r="DT47" s="225"/>
      <c r="DU47" s="225"/>
      <c r="DV47" s="225"/>
      <c r="DW47" s="225"/>
      <c r="DX47" s="225"/>
      <c r="DY47" s="225"/>
      <c r="DZ47" s="225"/>
      <c r="EA47" s="225"/>
      <c r="EB47" s="225"/>
      <c r="EC47" s="225"/>
      <c r="ED47" s="225"/>
      <c r="EE47" s="225"/>
      <c r="EF47" s="225"/>
      <c r="EG47" s="225"/>
      <c r="EH47" s="225"/>
      <c r="EI47" s="225"/>
      <c r="EJ47" s="225"/>
      <c r="EK47" s="225"/>
      <c r="EL47" s="225"/>
      <c r="EM47" s="225"/>
      <c r="EN47" s="225"/>
      <c r="EO47" s="225"/>
      <c r="EP47" s="225"/>
      <c r="EQ47" s="225"/>
      <c r="ER47" s="225"/>
      <c r="ES47" s="225"/>
      <c r="ET47" s="225"/>
      <c r="EU47" s="225"/>
      <c r="EV47" s="225"/>
      <c r="EW47" s="225"/>
      <c r="EX47" s="225"/>
      <c r="EY47" s="225"/>
      <c r="EZ47" s="225"/>
      <c r="FA47" s="225"/>
      <c r="FB47" s="225"/>
      <c r="FC47" s="225"/>
      <c r="FD47" s="225"/>
      <c r="FE47" s="225"/>
      <c r="FF47" s="225"/>
      <c r="FG47" s="225"/>
      <c r="FH47" s="225"/>
      <c r="FI47" s="225"/>
      <c r="FJ47" s="225"/>
      <c r="FK47" s="225"/>
      <c r="FL47" s="225"/>
      <c r="FM47" s="225"/>
      <c r="FN47" s="225"/>
      <c r="FO47" s="225"/>
      <c r="FP47" s="225"/>
      <c r="FQ47" s="225"/>
      <c r="FR47" s="225"/>
      <c r="FS47" s="225"/>
      <c r="FT47" s="225"/>
      <c r="FU47" s="225"/>
      <c r="FV47" s="225"/>
      <c r="FW47" s="225"/>
      <c r="FX47" s="225"/>
      <c r="FY47" s="225"/>
      <c r="FZ47" s="225"/>
      <c r="GA47" s="225"/>
      <c r="GB47" s="225"/>
      <c r="GC47" s="225"/>
      <c r="GD47" s="225"/>
      <c r="GE47" s="225"/>
      <c r="GF47" s="225"/>
      <c r="GG47" s="225"/>
      <c r="GH47" s="225"/>
      <c r="GI47" s="225"/>
      <c r="GJ47" s="225"/>
      <c r="GK47" s="225"/>
      <c r="GL47" s="225"/>
      <c r="GM47" s="225"/>
      <c r="GN47" s="225"/>
      <c r="GO47" s="225"/>
      <c r="GP47" s="225"/>
      <c r="GQ47" s="225"/>
      <c r="GR47" s="225"/>
      <c r="GS47" s="225"/>
      <c r="GT47" s="225"/>
      <c r="GU47" s="225"/>
      <c r="GV47" s="225"/>
      <c r="GW47" s="225"/>
      <c r="GX47" s="225"/>
      <c r="GY47" s="225"/>
      <c r="GZ47" s="225"/>
      <c r="HA47" s="225"/>
      <c r="HB47" s="225"/>
      <c r="HC47" s="225"/>
      <c r="HD47" s="225"/>
      <c r="HE47" s="225"/>
      <c r="HF47" s="225"/>
      <c r="HG47" s="225"/>
      <c r="HH47" s="225"/>
      <c r="HI47" s="225"/>
      <c r="HJ47" s="225"/>
      <c r="HK47" s="225"/>
      <c r="HL47" s="225"/>
      <c r="HM47" s="225"/>
      <c r="HN47" s="225"/>
      <c r="HO47" s="225"/>
      <c r="HP47" s="225"/>
      <c r="HQ47" s="225"/>
      <c r="HR47" s="225"/>
      <c r="HS47" s="225"/>
      <c r="HT47" s="225"/>
      <c r="HU47" s="225"/>
      <c r="HV47" s="225"/>
      <c r="HW47" s="225"/>
      <c r="HX47" s="225"/>
      <c r="HY47" s="225"/>
      <c r="HZ47" s="225"/>
      <c r="IA47" s="225"/>
      <c r="IB47" s="225"/>
      <c r="IC47" s="225"/>
      <c r="ID47" s="225"/>
      <c r="IE47" s="225"/>
      <c r="IF47" s="225"/>
      <c r="IG47" s="225"/>
      <c r="IH47" s="225"/>
      <c r="II47" s="225"/>
      <c r="IJ47" s="225"/>
      <c r="IK47" s="225"/>
      <c r="IL47" s="225"/>
      <c r="IM47" s="225"/>
      <c r="IN47" s="225"/>
      <c r="IO47" s="225"/>
      <c r="IP47" s="225"/>
      <c r="IQ47" s="225"/>
      <c r="IR47" s="225"/>
      <c r="IS47" s="225"/>
      <c r="IT47" s="225"/>
    </row>
    <row r="48" spans="1:254" ht="12.75" customHeight="1">
      <c r="A48" s="925" t="s">
        <v>685</v>
      </c>
      <c r="B48" s="926"/>
      <c r="C48" s="240">
        <f>C50</f>
        <v>395000</v>
      </c>
      <c r="D48" s="233"/>
      <c r="E48" s="240">
        <f>E52+E54</f>
        <v>395000</v>
      </c>
      <c r="F48" s="225"/>
      <c r="G48" s="225"/>
      <c r="H48" s="225"/>
      <c r="I48" s="225"/>
      <c r="J48" s="225"/>
      <c r="K48" s="225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  <c r="AH48" s="225"/>
      <c r="AI48" s="225"/>
      <c r="AJ48" s="225"/>
      <c r="AK48" s="225"/>
      <c r="AL48" s="225"/>
      <c r="AM48" s="225"/>
      <c r="AN48" s="225"/>
      <c r="AO48" s="225"/>
      <c r="AP48" s="225"/>
      <c r="AQ48" s="225"/>
      <c r="AR48" s="225"/>
      <c r="AS48" s="225"/>
      <c r="AT48" s="225"/>
      <c r="AU48" s="225"/>
      <c r="AV48" s="225"/>
      <c r="AW48" s="225"/>
      <c r="AX48" s="225"/>
      <c r="AY48" s="225"/>
      <c r="AZ48" s="225"/>
      <c r="BA48" s="225"/>
      <c r="BB48" s="225"/>
      <c r="BC48" s="225"/>
      <c r="BD48" s="225"/>
      <c r="BE48" s="225"/>
      <c r="BF48" s="225"/>
      <c r="BG48" s="225"/>
      <c r="BH48" s="225"/>
      <c r="BI48" s="225"/>
      <c r="BJ48" s="225"/>
      <c r="BK48" s="225"/>
      <c r="BL48" s="225"/>
      <c r="BM48" s="225"/>
      <c r="BN48" s="225"/>
      <c r="BO48" s="225"/>
      <c r="BP48" s="225"/>
      <c r="BQ48" s="225"/>
      <c r="BR48" s="225"/>
      <c r="BS48" s="225"/>
      <c r="BT48" s="225"/>
      <c r="BU48" s="225"/>
      <c r="BV48" s="225"/>
      <c r="BW48" s="225"/>
      <c r="BX48" s="225"/>
      <c r="BY48" s="225"/>
      <c r="BZ48" s="225"/>
      <c r="CA48" s="225"/>
      <c r="CB48" s="225"/>
      <c r="CC48" s="225"/>
      <c r="CD48" s="225"/>
      <c r="CE48" s="225"/>
      <c r="CF48" s="225"/>
      <c r="CG48" s="225"/>
      <c r="CH48" s="225"/>
      <c r="CI48" s="225"/>
      <c r="CJ48" s="225"/>
      <c r="CK48" s="225"/>
      <c r="CL48" s="225"/>
      <c r="CM48" s="225"/>
      <c r="CN48" s="225"/>
      <c r="CO48" s="225"/>
      <c r="CP48" s="225"/>
      <c r="CQ48" s="225"/>
      <c r="CR48" s="225"/>
      <c r="CS48" s="225"/>
      <c r="CT48" s="225"/>
      <c r="CU48" s="225"/>
      <c r="CV48" s="225"/>
      <c r="CW48" s="225"/>
      <c r="CX48" s="225"/>
      <c r="CY48" s="225"/>
      <c r="CZ48" s="225"/>
      <c r="DA48" s="225"/>
      <c r="DB48" s="225"/>
      <c r="DC48" s="225"/>
      <c r="DD48" s="225"/>
      <c r="DE48" s="225"/>
      <c r="DF48" s="225"/>
      <c r="DG48" s="225"/>
      <c r="DH48" s="225"/>
      <c r="DI48" s="225"/>
      <c r="DJ48" s="225"/>
      <c r="DK48" s="225"/>
      <c r="DL48" s="225"/>
      <c r="DM48" s="225"/>
      <c r="DN48" s="225"/>
      <c r="DO48" s="225"/>
      <c r="DP48" s="225"/>
      <c r="DQ48" s="225"/>
      <c r="DR48" s="225"/>
      <c r="DS48" s="225"/>
      <c r="DT48" s="225"/>
      <c r="DU48" s="225"/>
      <c r="DV48" s="225"/>
      <c r="DW48" s="225"/>
      <c r="DX48" s="225"/>
      <c r="DY48" s="225"/>
      <c r="DZ48" s="225"/>
      <c r="EA48" s="225"/>
      <c r="EB48" s="225"/>
      <c r="EC48" s="225"/>
      <c r="ED48" s="225"/>
      <c r="EE48" s="225"/>
      <c r="EF48" s="225"/>
      <c r="EG48" s="225"/>
      <c r="EH48" s="225"/>
      <c r="EI48" s="225"/>
      <c r="EJ48" s="225"/>
      <c r="EK48" s="225"/>
      <c r="EL48" s="225"/>
      <c r="EM48" s="225"/>
      <c r="EN48" s="225"/>
      <c r="EO48" s="225"/>
      <c r="EP48" s="225"/>
      <c r="EQ48" s="225"/>
      <c r="ER48" s="225"/>
      <c r="ES48" s="225"/>
      <c r="ET48" s="225"/>
      <c r="EU48" s="225"/>
      <c r="EV48" s="225"/>
      <c r="EW48" s="225"/>
      <c r="EX48" s="225"/>
      <c r="EY48" s="225"/>
      <c r="EZ48" s="225"/>
      <c r="FA48" s="225"/>
      <c r="FB48" s="225"/>
      <c r="FC48" s="225"/>
      <c r="FD48" s="225"/>
      <c r="FE48" s="225"/>
      <c r="FF48" s="225"/>
      <c r="FG48" s="225"/>
      <c r="FH48" s="225"/>
      <c r="FI48" s="225"/>
      <c r="FJ48" s="225"/>
      <c r="FK48" s="225"/>
      <c r="FL48" s="225"/>
      <c r="FM48" s="225"/>
      <c r="FN48" s="225"/>
      <c r="FO48" s="225"/>
      <c r="FP48" s="225"/>
      <c r="FQ48" s="225"/>
      <c r="FR48" s="225"/>
      <c r="FS48" s="225"/>
      <c r="FT48" s="225"/>
      <c r="FU48" s="225"/>
      <c r="FV48" s="225"/>
      <c r="FW48" s="225"/>
      <c r="FX48" s="225"/>
      <c r="FY48" s="225"/>
      <c r="FZ48" s="225"/>
      <c r="GA48" s="225"/>
      <c r="GB48" s="225"/>
      <c r="GC48" s="225"/>
      <c r="GD48" s="225"/>
      <c r="GE48" s="225"/>
      <c r="GF48" s="225"/>
      <c r="GG48" s="225"/>
      <c r="GH48" s="225"/>
      <c r="GI48" s="225"/>
      <c r="GJ48" s="225"/>
      <c r="GK48" s="225"/>
      <c r="GL48" s="225"/>
      <c r="GM48" s="225"/>
      <c r="GN48" s="225"/>
      <c r="GO48" s="225"/>
      <c r="GP48" s="225"/>
      <c r="GQ48" s="225"/>
      <c r="GR48" s="225"/>
      <c r="GS48" s="225"/>
      <c r="GT48" s="225"/>
      <c r="GU48" s="225"/>
      <c r="GV48" s="225"/>
      <c r="GW48" s="225"/>
      <c r="GX48" s="225"/>
      <c r="GY48" s="225"/>
      <c r="GZ48" s="225"/>
      <c r="HA48" s="225"/>
      <c r="HB48" s="225"/>
      <c r="HC48" s="225"/>
      <c r="HD48" s="225"/>
      <c r="HE48" s="225"/>
      <c r="HF48" s="225"/>
      <c r="HG48" s="225"/>
      <c r="HH48" s="225"/>
      <c r="HI48" s="225"/>
      <c r="HJ48" s="225"/>
      <c r="HK48" s="225"/>
      <c r="HL48" s="225"/>
      <c r="HM48" s="225"/>
      <c r="HN48" s="225"/>
      <c r="HO48" s="225"/>
      <c r="HP48" s="225"/>
      <c r="HQ48" s="225"/>
      <c r="HR48" s="225"/>
      <c r="HS48" s="225"/>
      <c r="HT48" s="225"/>
      <c r="HU48" s="225"/>
      <c r="HV48" s="225"/>
      <c r="HW48" s="225"/>
      <c r="HX48" s="225"/>
      <c r="HY48" s="225"/>
      <c r="HZ48" s="225"/>
      <c r="IA48" s="225"/>
      <c r="IB48" s="225"/>
      <c r="IC48" s="225"/>
      <c r="ID48" s="225"/>
      <c r="IE48" s="225"/>
      <c r="IF48" s="225"/>
      <c r="IG48" s="225"/>
      <c r="IH48" s="225"/>
      <c r="II48" s="225"/>
      <c r="IJ48" s="225"/>
      <c r="IK48" s="225"/>
      <c r="IL48" s="225"/>
      <c r="IM48" s="225"/>
      <c r="IN48" s="225"/>
      <c r="IO48" s="225"/>
      <c r="IP48" s="225"/>
      <c r="IQ48" s="225"/>
      <c r="IR48" s="225"/>
      <c r="IS48" s="225"/>
      <c r="IT48" s="225"/>
    </row>
    <row r="49" spans="1:254" ht="9.9499999999999993" customHeight="1">
      <c r="A49" s="251"/>
      <c r="B49" s="252"/>
      <c r="C49" s="239"/>
      <c r="D49" s="233"/>
      <c r="E49" s="253"/>
      <c r="F49" s="225"/>
      <c r="G49" s="225"/>
      <c r="H49" s="225"/>
      <c r="I49" s="225"/>
      <c r="J49" s="225"/>
      <c r="K49" s="225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  <c r="AH49" s="225"/>
      <c r="AI49" s="225"/>
      <c r="AJ49" s="225"/>
      <c r="AK49" s="225"/>
      <c r="AL49" s="225"/>
      <c r="AM49" s="225"/>
      <c r="AN49" s="225"/>
      <c r="AO49" s="225"/>
      <c r="AP49" s="225"/>
      <c r="AQ49" s="225"/>
      <c r="AR49" s="225"/>
      <c r="AS49" s="225"/>
      <c r="AT49" s="225"/>
      <c r="AU49" s="225"/>
      <c r="AV49" s="225"/>
      <c r="AW49" s="225"/>
      <c r="AX49" s="225"/>
      <c r="AY49" s="225"/>
      <c r="AZ49" s="225"/>
      <c r="BA49" s="225"/>
      <c r="BB49" s="225"/>
      <c r="BC49" s="225"/>
      <c r="BD49" s="225"/>
      <c r="BE49" s="225"/>
      <c r="BF49" s="225"/>
      <c r="BG49" s="225"/>
      <c r="BH49" s="225"/>
      <c r="BI49" s="225"/>
      <c r="BJ49" s="225"/>
      <c r="BK49" s="225"/>
      <c r="BL49" s="225"/>
      <c r="BM49" s="225"/>
      <c r="BN49" s="225"/>
      <c r="BO49" s="225"/>
      <c r="BP49" s="225"/>
      <c r="BQ49" s="225"/>
      <c r="BR49" s="225"/>
      <c r="BS49" s="225"/>
      <c r="BT49" s="225"/>
      <c r="BU49" s="225"/>
      <c r="BV49" s="225"/>
      <c r="BW49" s="225"/>
      <c r="BX49" s="225"/>
      <c r="BY49" s="225"/>
      <c r="BZ49" s="225"/>
      <c r="CA49" s="225"/>
      <c r="CB49" s="225"/>
      <c r="CC49" s="225"/>
      <c r="CD49" s="225"/>
      <c r="CE49" s="225"/>
      <c r="CF49" s="225"/>
      <c r="CG49" s="225"/>
      <c r="CH49" s="225"/>
      <c r="CI49" s="225"/>
      <c r="CJ49" s="225"/>
      <c r="CK49" s="225"/>
      <c r="CL49" s="225"/>
      <c r="CM49" s="225"/>
      <c r="CN49" s="225"/>
      <c r="CO49" s="225"/>
      <c r="CP49" s="225"/>
      <c r="CQ49" s="225"/>
      <c r="CR49" s="225"/>
      <c r="CS49" s="225"/>
      <c r="CT49" s="225"/>
      <c r="CU49" s="225"/>
      <c r="CV49" s="225"/>
      <c r="CW49" s="225"/>
      <c r="CX49" s="225"/>
      <c r="CY49" s="225"/>
      <c r="CZ49" s="225"/>
      <c r="DA49" s="225"/>
      <c r="DB49" s="225"/>
      <c r="DC49" s="225"/>
      <c r="DD49" s="225"/>
      <c r="DE49" s="225"/>
      <c r="DF49" s="225"/>
      <c r="DG49" s="225"/>
      <c r="DH49" s="225"/>
      <c r="DI49" s="225"/>
      <c r="DJ49" s="225"/>
      <c r="DK49" s="225"/>
      <c r="DL49" s="225"/>
      <c r="DM49" s="225"/>
      <c r="DN49" s="225"/>
      <c r="DO49" s="225"/>
      <c r="DP49" s="225"/>
      <c r="DQ49" s="225"/>
      <c r="DR49" s="225"/>
      <c r="DS49" s="225"/>
      <c r="DT49" s="225"/>
      <c r="DU49" s="225"/>
      <c r="DV49" s="225"/>
      <c r="DW49" s="225"/>
      <c r="DX49" s="225"/>
      <c r="DY49" s="225"/>
      <c r="DZ49" s="225"/>
      <c r="EA49" s="225"/>
      <c r="EB49" s="225"/>
      <c r="EC49" s="225"/>
      <c r="ED49" s="225"/>
      <c r="EE49" s="225"/>
      <c r="EF49" s="225"/>
      <c r="EG49" s="225"/>
      <c r="EH49" s="225"/>
      <c r="EI49" s="225"/>
      <c r="EJ49" s="225"/>
      <c r="EK49" s="225"/>
      <c r="EL49" s="225"/>
      <c r="EM49" s="225"/>
      <c r="EN49" s="225"/>
      <c r="EO49" s="225"/>
      <c r="EP49" s="225"/>
      <c r="EQ49" s="225"/>
      <c r="ER49" s="225"/>
      <c r="ES49" s="225"/>
      <c r="ET49" s="225"/>
      <c r="EU49" s="225"/>
      <c r="EV49" s="225"/>
      <c r="EW49" s="225"/>
      <c r="EX49" s="225"/>
      <c r="EY49" s="225"/>
      <c r="EZ49" s="225"/>
      <c r="FA49" s="225"/>
      <c r="FB49" s="225"/>
      <c r="FC49" s="225"/>
      <c r="FD49" s="225"/>
      <c r="FE49" s="225"/>
      <c r="FF49" s="225"/>
      <c r="FG49" s="225"/>
      <c r="FH49" s="225"/>
      <c r="FI49" s="225"/>
      <c r="FJ49" s="225"/>
      <c r="FK49" s="225"/>
      <c r="FL49" s="225"/>
      <c r="FM49" s="225"/>
      <c r="FN49" s="225"/>
      <c r="FO49" s="225"/>
      <c r="FP49" s="225"/>
      <c r="FQ49" s="225"/>
      <c r="FR49" s="225"/>
      <c r="FS49" s="225"/>
      <c r="FT49" s="225"/>
      <c r="FU49" s="225"/>
      <c r="FV49" s="225"/>
      <c r="FW49" s="225"/>
      <c r="FX49" s="225"/>
      <c r="FY49" s="225"/>
      <c r="FZ49" s="225"/>
      <c r="GA49" s="225"/>
      <c r="GB49" s="225"/>
      <c r="GC49" s="225"/>
      <c r="GD49" s="225"/>
      <c r="GE49" s="225"/>
      <c r="GF49" s="225"/>
      <c r="GG49" s="225"/>
      <c r="GH49" s="225"/>
      <c r="GI49" s="225"/>
      <c r="GJ49" s="225"/>
      <c r="GK49" s="225"/>
      <c r="GL49" s="225"/>
      <c r="GM49" s="225"/>
      <c r="GN49" s="225"/>
      <c r="GO49" s="225"/>
      <c r="GP49" s="225"/>
      <c r="GQ49" s="225"/>
      <c r="GR49" s="225"/>
      <c r="GS49" s="225"/>
      <c r="GT49" s="225"/>
      <c r="GU49" s="225"/>
      <c r="GV49" s="225"/>
      <c r="GW49" s="225"/>
      <c r="GX49" s="225"/>
      <c r="GY49" s="225"/>
      <c r="GZ49" s="225"/>
      <c r="HA49" s="225"/>
      <c r="HB49" s="225"/>
      <c r="HC49" s="225"/>
      <c r="HD49" s="225"/>
      <c r="HE49" s="225"/>
      <c r="HF49" s="225"/>
      <c r="HG49" s="225"/>
      <c r="HH49" s="225"/>
      <c r="HI49" s="225"/>
      <c r="HJ49" s="225"/>
      <c r="HK49" s="225"/>
      <c r="HL49" s="225"/>
      <c r="HM49" s="225"/>
      <c r="HN49" s="225"/>
      <c r="HO49" s="225"/>
      <c r="HP49" s="225"/>
      <c r="HQ49" s="225"/>
      <c r="HR49" s="225"/>
      <c r="HS49" s="225"/>
      <c r="HT49" s="225"/>
      <c r="HU49" s="225"/>
      <c r="HV49" s="225"/>
      <c r="HW49" s="225"/>
      <c r="HX49" s="225"/>
      <c r="HY49" s="225"/>
      <c r="HZ49" s="225"/>
      <c r="IA49" s="225"/>
      <c r="IB49" s="225"/>
      <c r="IC49" s="225"/>
      <c r="ID49" s="225"/>
      <c r="IE49" s="225"/>
      <c r="IF49" s="225"/>
      <c r="IG49" s="225"/>
      <c r="IH49" s="225"/>
      <c r="II49" s="225"/>
      <c r="IJ49" s="225"/>
      <c r="IK49" s="225"/>
      <c r="IL49" s="225"/>
      <c r="IM49" s="225"/>
      <c r="IN49" s="225"/>
      <c r="IO49" s="225"/>
      <c r="IP49" s="225"/>
      <c r="IQ49" s="225"/>
      <c r="IR49" s="225"/>
      <c r="IS49" s="225"/>
      <c r="IT49" s="225"/>
    </row>
    <row r="50" spans="1:254" ht="12.75" customHeight="1">
      <c r="A50" s="243"/>
      <c r="B50" s="244" t="s">
        <v>680</v>
      </c>
      <c r="C50" s="228">
        <v>395000</v>
      </c>
      <c r="D50" s="233"/>
      <c r="E50" s="245" t="s">
        <v>492</v>
      </c>
      <c r="F50" s="225"/>
      <c r="G50" s="225"/>
      <c r="H50" s="225"/>
      <c r="I50" s="225"/>
      <c r="J50" s="225"/>
      <c r="K50" s="225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  <c r="AH50" s="225"/>
      <c r="AI50" s="225"/>
      <c r="AJ50" s="225"/>
      <c r="AK50" s="225"/>
      <c r="AL50" s="225"/>
      <c r="AM50" s="225"/>
      <c r="AN50" s="225"/>
      <c r="AO50" s="225"/>
      <c r="AP50" s="225"/>
      <c r="AQ50" s="225"/>
      <c r="AR50" s="225"/>
      <c r="AS50" s="225"/>
      <c r="AT50" s="225"/>
      <c r="AU50" s="225"/>
      <c r="AV50" s="225"/>
      <c r="AW50" s="225"/>
      <c r="AX50" s="225"/>
      <c r="AY50" s="225"/>
      <c r="AZ50" s="225"/>
      <c r="BA50" s="225"/>
      <c r="BB50" s="225"/>
      <c r="BC50" s="225"/>
      <c r="BD50" s="225"/>
      <c r="BE50" s="225"/>
      <c r="BF50" s="225"/>
      <c r="BG50" s="225"/>
      <c r="BH50" s="225"/>
      <c r="BI50" s="225"/>
      <c r="BJ50" s="225"/>
      <c r="BK50" s="225"/>
      <c r="BL50" s="225"/>
      <c r="BM50" s="225"/>
      <c r="BN50" s="225"/>
      <c r="BO50" s="225"/>
      <c r="BP50" s="225"/>
      <c r="BQ50" s="225"/>
      <c r="BR50" s="225"/>
      <c r="BS50" s="225"/>
      <c r="BT50" s="225"/>
      <c r="BU50" s="225"/>
      <c r="BV50" s="225"/>
      <c r="BW50" s="225"/>
      <c r="BX50" s="225"/>
      <c r="BY50" s="225"/>
      <c r="BZ50" s="225"/>
      <c r="CA50" s="225"/>
      <c r="CB50" s="225"/>
      <c r="CC50" s="225"/>
      <c r="CD50" s="225"/>
      <c r="CE50" s="225"/>
      <c r="CF50" s="225"/>
      <c r="CG50" s="225"/>
      <c r="CH50" s="225"/>
      <c r="CI50" s="225"/>
      <c r="CJ50" s="225"/>
      <c r="CK50" s="225"/>
      <c r="CL50" s="225"/>
      <c r="CM50" s="225"/>
      <c r="CN50" s="225"/>
      <c r="CO50" s="225"/>
      <c r="CP50" s="225"/>
      <c r="CQ50" s="225"/>
      <c r="CR50" s="225"/>
      <c r="CS50" s="225"/>
      <c r="CT50" s="225"/>
      <c r="CU50" s="225"/>
      <c r="CV50" s="225"/>
      <c r="CW50" s="225"/>
      <c r="CX50" s="225"/>
      <c r="CY50" s="225"/>
      <c r="CZ50" s="225"/>
      <c r="DA50" s="225"/>
      <c r="DB50" s="225"/>
      <c r="DC50" s="225"/>
      <c r="DD50" s="225"/>
      <c r="DE50" s="225"/>
      <c r="DF50" s="225"/>
      <c r="DG50" s="225"/>
      <c r="DH50" s="225"/>
      <c r="DI50" s="225"/>
      <c r="DJ50" s="225"/>
      <c r="DK50" s="225"/>
      <c r="DL50" s="225"/>
      <c r="DM50" s="225"/>
      <c r="DN50" s="225"/>
      <c r="DO50" s="225"/>
      <c r="DP50" s="225"/>
      <c r="DQ50" s="225"/>
      <c r="DR50" s="225"/>
      <c r="DS50" s="225"/>
      <c r="DT50" s="225"/>
      <c r="DU50" s="225"/>
      <c r="DV50" s="225"/>
      <c r="DW50" s="225"/>
      <c r="DX50" s="225"/>
      <c r="DY50" s="225"/>
      <c r="DZ50" s="225"/>
      <c r="EA50" s="225"/>
      <c r="EB50" s="225"/>
      <c r="EC50" s="225"/>
      <c r="ED50" s="225"/>
      <c r="EE50" s="225"/>
      <c r="EF50" s="225"/>
      <c r="EG50" s="225"/>
      <c r="EH50" s="225"/>
      <c r="EI50" s="225"/>
      <c r="EJ50" s="225"/>
      <c r="EK50" s="225"/>
      <c r="EL50" s="225"/>
      <c r="EM50" s="225"/>
      <c r="EN50" s="225"/>
      <c r="EO50" s="225"/>
      <c r="EP50" s="225"/>
      <c r="EQ50" s="225"/>
      <c r="ER50" s="225"/>
      <c r="ES50" s="225"/>
      <c r="ET50" s="225"/>
      <c r="EU50" s="225"/>
      <c r="EV50" s="225"/>
      <c r="EW50" s="225"/>
      <c r="EX50" s="225"/>
      <c r="EY50" s="225"/>
      <c r="EZ50" s="225"/>
      <c r="FA50" s="225"/>
      <c r="FB50" s="225"/>
      <c r="FC50" s="225"/>
      <c r="FD50" s="225"/>
      <c r="FE50" s="225"/>
      <c r="FF50" s="225"/>
      <c r="FG50" s="225"/>
      <c r="FH50" s="225"/>
      <c r="FI50" s="225"/>
      <c r="FJ50" s="225"/>
      <c r="FK50" s="225"/>
      <c r="FL50" s="225"/>
      <c r="FM50" s="225"/>
      <c r="FN50" s="225"/>
      <c r="FO50" s="225"/>
      <c r="FP50" s="225"/>
      <c r="FQ50" s="225"/>
      <c r="FR50" s="225"/>
      <c r="FS50" s="225"/>
      <c r="FT50" s="225"/>
      <c r="FU50" s="225"/>
      <c r="FV50" s="225"/>
      <c r="FW50" s="225"/>
      <c r="FX50" s="225"/>
      <c r="FY50" s="225"/>
      <c r="FZ50" s="225"/>
      <c r="GA50" s="225"/>
      <c r="GB50" s="225"/>
      <c r="GC50" s="225"/>
      <c r="GD50" s="225"/>
      <c r="GE50" s="225"/>
      <c r="GF50" s="225"/>
      <c r="GG50" s="225"/>
      <c r="GH50" s="225"/>
      <c r="GI50" s="225"/>
      <c r="GJ50" s="225"/>
      <c r="GK50" s="225"/>
      <c r="GL50" s="225"/>
      <c r="GM50" s="225"/>
      <c r="GN50" s="225"/>
      <c r="GO50" s="225"/>
      <c r="GP50" s="225"/>
      <c r="GQ50" s="225"/>
      <c r="GR50" s="225"/>
      <c r="GS50" s="225"/>
      <c r="GT50" s="225"/>
      <c r="GU50" s="225"/>
      <c r="GV50" s="225"/>
      <c r="GW50" s="225"/>
      <c r="GX50" s="225"/>
      <c r="GY50" s="225"/>
      <c r="GZ50" s="225"/>
      <c r="HA50" s="225"/>
      <c r="HB50" s="225"/>
      <c r="HC50" s="225"/>
      <c r="HD50" s="225"/>
      <c r="HE50" s="225"/>
      <c r="HF50" s="225"/>
      <c r="HG50" s="225"/>
      <c r="HH50" s="225"/>
      <c r="HI50" s="225"/>
      <c r="HJ50" s="225"/>
      <c r="HK50" s="225"/>
      <c r="HL50" s="225"/>
      <c r="HM50" s="225"/>
      <c r="HN50" s="225"/>
      <c r="HO50" s="225"/>
      <c r="HP50" s="225"/>
      <c r="HQ50" s="225"/>
      <c r="HR50" s="225"/>
      <c r="HS50" s="225"/>
      <c r="HT50" s="225"/>
      <c r="HU50" s="225"/>
      <c r="HV50" s="225"/>
      <c r="HW50" s="225"/>
      <c r="HX50" s="225"/>
      <c r="HY50" s="225"/>
      <c r="HZ50" s="225"/>
      <c r="IA50" s="225"/>
      <c r="IB50" s="225"/>
      <c r="IC50" s="225"/>
      <c r="ID50" s="225"/>
      <c r="IE50" s="225"/>
      <c r="IF50" s="225"/>
      <c r="IG50" s="225"/>
      <c r="IH50" s="225"/>
      <c r="II50" s="225"/>
      <c r="IJ50" s="225"/>
      <c r="IK50" s="225"/>
      <c r="IL50" s="225"/>
      <c r="IM50" s="225"/>
      <c r="IN50" s="225"/>
      <c r="IO50" s="225"/>
      <c r="IP50" s="225"/>
      <c r="IQ50" s="225"/>
      <c r="IR50" s="225"/>
      <c r="IS50" s="225"/>
      <c r="IT50" s="225"/>
    </row>
    <row r="51" spans="1:254" ht="9.9499999999999993" customHeight="1">
      <c r="A51" s="226"/>
      <c r="B51" s="255"/>
      <c r="C51" s="250"/>
      <c r="D51" s="233"/>
      <c r="E51" s="228"/>
      <c r="F51" s="225"/>
      <c r="G51" s="225"/>
      <c r="H51" s="225"/>
      <c r="I51" s="225"/>
      <c r="J51" s="225"/>
      <c r="K51" s="225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  <c r="AH51" s="225"/>
      <c r="AI51" s="225"/>
      <c r="AJ51" s="225"/>
      <c r="AK51" s="225"/>
      <c r="AL51" s="225"/>
      <c r="AM51" s="225"/>
      <c r="AN51" s="225"/>
      <c r="AO51" s="225"/>
      <c r="AP51" s="225"/>
      <c r="AQ51" s="225"/>
      <c r="AR51" s="225"/>
      <c r="AS51" s="225"/>
      <c r="AT51" s="225"/>
      <c r="AU51" s="225"/>
      <c r="AV51" s="225"/>
      <c r="AW51" s="225"/>
      <c r="AX51" s="225"/>
      <c r="AY51" s="225"/>
      <c r="AZ51" s="225"/>
      <c r="BA51" s="225"/>
      <c r="BB51" s="225"/>
      <c r="BC51" s="225"/>
      <c r="BD51" s="225"/>
      <c r="BE51" s="225"/>
      <c r="BF51" s="225"/>
      <c r="BG51" s="225"/>
      <c r="BH51" s="225"/>
      <c r="BI51" s="225"/>
      <c r="BJ51" s="225"/>
      <c r="BK51" s="225"/>
      <c r="BL51" s="225"/>
      <c r="BM51" s="225"/>
      <c r="BN51" s="225"/>
      <c r="BO51" s="225"/>
      <c r="BP51" s="225"/>
      <c r="BQ51" s="225"/>
      <c r="BR51" s="225"/>
      <c r="BS51" s="225"/>
      <c r="BT51" s="225"/>
      <c r="BU51" s="225"/>
      <c r="BV51" s="225"/>
      <c r="BW51" s="225"/>
      <c r="BX51" s="225"/>
      <c r="BY51" s="225"/>
      <c r="BZ51" s="225"/>
      <c r="CA51" s="225"/>
      <c r="CB51" s="225"/>
      <c r="CC51" s="225"/>
      <c r="CD51" s="225"/>
      <c r="CE51" s="225"/>
      <c r="CF51" s="225"/>
      <c r="CG51" s="225"/>
      <c r="CH51" s="225"/>
      <c r="CI51" s="225"/>
      <c r="CJ51" s="225"/>
      <c r="CK51" s="225"/>
      <c r="CL51" s="225"/>
      <c r="CM51" s="225"/>
      <c r="CN51" s="225"/>
      <c r="CO51" s="225"/>
      <c r="CP51" s="225"/>
      <c r="CQ51" s="225"/>
      <c r="CR51" s="225"/>
      <c r="CS51" s="225"/>
      <c r="CT51" s="225"/>
      <c r="CU51" s="225"/>
      <c r="CV51" s="225"/>
      <c r="CW51" s="225"/>
      <c r="CX51" s="225"/>
      <c r="CY51" s="225"/>
      <c r="CZ51" s="225"/>
      <c r="DA51" s="225"/>
      <c r="DB51" s="225"/>
      <c r="DC51" s="225"/>
      <c r="DD51" s="225"/>
      <c r="DE51" s="225"/>
      <c r="DF51" s="225"/>
      <c r="DG51" s="225"/>
      <c r="DH51" s="225"/>
      <c r="DI51" s="225"/>
      <c r="DJ51" s="225"/>
      <c r="DK51" s="225"/>
      <c r="DL51" s="225"/>
      <c r="DM51" s="225"/>
      <c r="DN51" s="225"/>
      <c r="DO51" s="225"/>
      <c r="DP51" s="225"/>
      <c r="DQ51" s="225"/>
      <c r="DR51" s="225"/>
      <c r="DS51" s="225"/>
      <c r="DT51" s="225"/>
      <c r="DU51" s="225"/>
      <c r="DV51" s="225"/>
      <c r="DW51" s="225"/>
      <c r="DX51" s="225"/>
      <c r="DY51" s="225"/>
      <c r="DZ51" s="225"/>
      <c r="EA51" s="225"/>
      <c r="EB51" s="225"/>
      <c r="EC51" s="225"/>
      <c r="ED51" s="225"/>
      <c r="EE51" s="225"/>
      <c r="EF51" s="225"/>
      <c r="EG51" s="225"/>
      <c r="EH51" s="225"/>
      <c r="EI51" s="225"/>
      <c r="EJ51" s="225"/>
      <c r="EK51" s="225"/>
      <c r="EL51" s="225"/>
      <c r="EM51" s="225"/>
      <c r="EN51" s="225"/>
      <c r="EO51" s="225"/>
      <c r="EP51" s="225"/>
      <c r="EQ51" s="225"/>
      <c r="ER51" s="225"/>
      <c r="ES51" s="225"/>
      <c r="ET51" s="225"/>
      <c r="EU51" s="225"/>
      <c r="EV51" s="225"/>
      <c r="EW51" s="225"/>
      <c r="EX51" s="225"/>
      <c r="EY51" s="225"/>
      <c r="EZ51" s="225"/>
      <c r="FA51" s="225"/>
      <c r="FB51" s="225"/>
      <c r="FC51" s="225"/>
      <c r="FD51" s="225"/>
      <c r="FE51" s="225"/>
      <c r="FF51" s="225"/>
      <c r="FG51" s="225"/>
      <c r="FH51" s="225"/>
      <c r="FI51" s="225"/>
      <c r="FJ51" s="225"/>
      <c r="FK51" s="225"/>
      <c r="FL51" s="225"/>
      <c r="FM51" s="225"/>
      <c r="FN51" s="225"/>
      <c r="FO51" s="225"/>
      <c r="FP51" s="225"/>
      <c r="FQ51" s="225"/>
      <c r="FR51" s="225"/>
      <c r="FS51" s="225"/>
      <c r="FT51" s="225"/>
      <c r="FU51" s="225"/>
      <c r="FV51" s="225"/>
      <c r="FW51" s="225"/>
      <c r="FX51" s="225"/>
      <c r="FY51" s="225"/>
      <c r="FZ51" s="225"/>
      <c r="GA51" s="225"/>
      <c r="GB51" s="225"/>
      <c r="GC51" s="225"/>
      <c r="GD51" s="225"/>
      <c r="GE51" s="225"/>
      <c r="GF51" s="225"/>
      <c r="GG51" s="225"/>
      <c r="GH51" s="225"/>
      <c r="GI51" s="225"/>
      <c r="GJ51" s="225"/>
      <c r="GK51" s="225"/>
      <c r="GL51" s="225"/>
      <c r="GM51" s="225"/>
      <c r="GN51" s="225"/>
      <c r="GO51" s="225"/>
      <c r="GP51" s="225"/>
      <c r="GQ51" s="225"/>
      <c r="GR51" s="225"/>
      <c r="GS51" s="225"/>
      <c r="GT51" s="225"/>
      <c r="GU51" s="225"/>
      <c r="GV51" s="225"/>
      <c r="GW51" s="225"/>
      <c r="GX51" s="225"/>
      <c r="GY51" s="225"/>
      <c r="GZ51" s="225"/>
      <c r="HA51" s="225"/>
      <c r="HB51" s="225"/>
      <c r="HC51" s="225"/>
      <c r="HD51" s="225"/>
      <c r="HE51" s="225"/>
      <c r="HF51" s="225"/>
      <c r="HG51" s="225"/>
      <c r="HH51" s="225"/>
      <c r="HI51" s="225"/>
      <c r="HJ51" s="225"/>
      <c r="HK51" s="225"/>
      <c r="HL51" s="225"/>
      <c r="HM51" s="225"/>
      <c r="HN51" s="225"/>
      <c r="HO51" s="225"/>
      <c r="HP51" s="225"/>
      <c r="HQ51" s="225"/>
      <c r="HR51" s="225"/>
      <c r="HS51" s="225"/>
      <c r="HT51" s="225"/>
      <c r="HU51" s="225"/>
      <c r="HV51" s="225"/>
      <c r="HW51" s="225"/>
      <c r="HX51" s="225"/>
      <c r="HY51" s="225"/>
      <c r="HZ51" s="225"/>
      <c r="IA51" s="225"/>
      <c r="IB51" s="225"/>
      <c r="IC51" s="225"/>
      <c r="ID51" s="225"/>
      <c r="IE51" s="225"/>
      <c r="IF51" s="225"/>
      <c r="IG51" s="225"/>
      <c r="IH51" s="225"/>
      <c r="II51" s="225"/>
      <c r="IJ51" s="225"/>
      <c r="IK51" s="225"/>
      <c r="IL51" s="225"/>
      <c r="IM51" s="225"/>
      <c r="IN51" s="225"/>
      <c r="IO51" s="225"/>
      <c r="IP51" s="225"/>
      <c r="IQ51" s="225"/>
      <c r="IR51" s="225"/>
      <c r="IS51" s="225"/>
      <c r="IT51" s="225"/>
    </row>
    <row r="52" spans="1:254" ht="12.75" customHeight="1">
      <c r="A52" s="243"/>
      <c r="B52" s="247" t="s">
        <v>313</v>
      </c>
      <c r="C52" s="245" t="s">
        <v>492</v>
      </c>
      <c r="D52" s="233"/>
      <c r="E52" s="228">
        <f>395000-130000</f>
        <v>265000</v>
      </c>
      <c r="F52" s="225"/>
      <c r="G52" s="225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  <c r="AH52" s="225"/>
      <c r="AI52" s="225"/>
      <c r="AJ52" s="225"/>
      <c r="AK52" s="225"/>
      <c r="AL52" s="225"/>
      <c r="AM52" s="225"/>
      <c r="AN52" s="225"/>
      <c r="AO52" s="225"/>
      <c r="AP52" s="225"/>
      <c r="AQ52" s="225"/>
      <c r="AR52" s="225"/>
      <c r="AS52" s="225"/>
      <c r="AT52" s="225"/>
      <c r="AU52" s="225"/>
      <c r="AV52" s="225"/>
      <c r="AW52" s="225"/>
      <c r="AX52" s="225"/>
      <c r="AY52" s="225"/>
      <c r="AZ52" s="225"/>
      <c r="BA52" s="225"/>
      <c r="BB52" s="225"/>
      <c r="BC52" s="225"/>
      <c r="BD52" s="225"/>
      <c r="BE52" s="225"/>
      <c r="BF52" s="225"/>
      <c r="BG52" s="225"/>
      <c r="BH52" s="225"/>
      <c r="BI52" s="225"/>
      <c r="BJ52" s="225"/>
      <c r="BK52" s="225"/>
      <c r="BL52" s="225"/>
      <c r="BM52" s="225"/>
      <c r="BN52" s="225"/>
      <c r="BO52" s="225"/>
      <c r="BP52" s="225"/>
      <c r="BQ52" s="225"/>
      <c r="BR52" s="225"/>
      <c r="BS52" s="225"/>
      <c r="BT52" s="225"/>
      <c r="BU52" s="225"/>
      <c r="BV52" s="225"/>
      <c r="BW52" s="225"/>
      <c r="BX52" s="225"/>
      <c r="BY52" s="225"/>
      <c r="BZ52" s="225"/>
      <c r="CA52" s="225"/>
      <c r="CB52" s="225"/>
      <c r="CC52" s="225"/>
      <c r="CD52" s="225"/>
      <c r="CE52" s="225"/>
      <c r="CF52" s="225"/>
      <c r="CG52" s="225"/>
      <c r="CH52" s="225"/>
      <c r="CI52" s="225"/>
      <c r="CJ52" s="225"/>
      <c r="CK52" s="225"/>
      <c r="CL52" s="225"/>
      <c r="CM52" s="225"/>
      <c r="CN52" s="225"/>
      <c r="CO52" s="225"/>
      <c r="CP52" s="225"/>
      <c r="CQ52" s="225"/>
      <c r="CR52" s="225"/>
      <c r="CS52" s="225"/>
      <c r="CT52" s="225"/>
      <c r="CU52" s="225"/>
      <c r="CV52" s="225"/>
      <c r="CW52" s="225"/>
      <c r="CX52" s="225"/>
      <c r="CY52" s="225"/>
      <c r="CZ52" s="225"/>
      <c r="DA52" s="225"/>
      <c r="DB52" s="225"/>
      <c r="DC52" s="225"/>
      <c r="DD52" s="225"/>
      <c r="DE52" s="225"/>
      <c r="DF52" s="225"/>
      <c r="DG52" s="225"/>
      <c r="DH52" s="225"/>
      <c r="DI52" s="225"/>
      <c r="DJ52" s="225"/>
      <c r="DK52" s="225"/>
      <c r="DL52" s="225"/>
      <c r="DM52" s="225"/>
      <c r="DN52" s="225"/>
      <c r="DO52" s="225"/>
      <c r="DP52" s="225"/>
      <c r="DQ52" s="225"/>
      <c r="DR52" s="225"/>
      <c r="DS52" s="225"/>
      <c r="DT52" s="225"/>
      <c r="DU52" s="225"/>
      <c r="DV52" s="225"/>
      <c r="DW52" s="225"/>
      <c r="DX52" s="225"/>
      <c r="DY52" s="225"/>
      <c r="DZ52" s="225"/>
      <c r="EA52" s="225"/>
      <c r="EB52" s="225"/>
      <c r="EC52" s="225"/>
      <c r="ED52" s="225"/>
      <c r="EE52" s="225"/>
      <c r="EF52" s="225"/>
      <c r="EG52" s="225"/>
      <c r="EH52" s="225"/>
      <c r="EI52" s="225"/>
      <c r="EJ52" s="225"/>
      <c r="EK52" s="225"/>
      <c r="EL52" s="225"/>
      <c r="EM52" s="225"/>
      <c r="EN52" s="225"/>
      <c r="EO52" s="225"/>
      <c r="EP52" s="225"/>
      <c r="EQ52" s="225"/>
      <c r="ER52" s="225"/>
      <c r="ES52" s="225"/>
      <c r="ET52" s="225"/>
      <c r="EU52" s="225"/>
      <c r="EV52" s="225"/>
      <c r="EW52" s="225"/>
      <c r="EX52" s="225"/>
      <c r="EY52" s="225"/>
      <c r="EZ52" s="225"/>
      <c r="FA52" s="225"/>
      <c r="FB52" s="225"/>
      <c r="FC52" s="225"/>
      <c r="FD52" s="225"/>
      <c r="FE52" s="225"/>
      <c r="FF52" s="225"/>
      <c r="FG52" s="225"/>
      <c r="FH52" s="225"/>
      <c r="FI52" s="225"/>
      <c r="FJ52" s="225"/>
      <c r="FK52" s="225"/>
      <c r="FL52" s="225"/>
      <c r="FM52" s="225"/>
      <c r="FN52" s="225"/>
      <c r="FO52" s="225"/>
      <c r="FP52" s="225"/>
      <c r="FQ52" s="225"/>
      <c r="FR52" s="225"/>
      <c r="FS52" s="225"/>
      <c r="FT52" s="225"/>
      <c r="FU52" s="225"/>
      <c r="FV52" s="225"/>
      <c r="FW52" s="225"/>
      <c r="FX52" s="225"/>
      <c r="FY52" s="225"/>
      <c r="FZ52" s="225"/>
      <c r="GA52" s="225"/>
      <c r="GB52" s="225"/>
      <c r="GC52" s="225"/>
      <c r="GD52" s="225"/>
      <c r="GE52" s="225"/>
      <c r="GF52" s="225"/>
      <c r="GG52" s="225"/>
      <c r="GH52" s="225"/>
      <c r="GI52" s="225"/>
      <c r="GJ52" s="225"/>
      <c r="GK52" s="225"/>
      <c r="GL52" s="225"/>
      <c r="GM52" s="225"/>
      <c r="GN52" s="225"/>
      <c r="GO52" s="225"/>
      <c r="GP52" s="225"/>
      <c r="GQ52" s="225"/>
      <c r="GR52" s="225"/>
      <c r="GS52" s="225"/>
      <c r="GT52" s="225"/>
      <c r="GU52" s="225"/>
      <c r="GV52" s="225"/>
      <c r="GW52" s="225"/>
      <c r="GX52" s="225"/>
      <c r="GY52" s="225"/>
      <c r="GZ52" s="225"/>
      <c r="HA52" s="225"/>
      <c r="HB52" s="225"/>
      <c r="HC52" s="225"/>
      <c r="HD52" s="225"/>
      <c r="HE52" s="225"/>
      <c r="HF52" s="225"/>
      <c r="HG52" s="225"/>
      <c r="HH52" s="225"/>
      <c r="HI52" s="225"/>
      <c r="HJ52" s="225"/>
      <c r="HK52" s="225"/>
      <c r="HL52" s="225"/>
      <c r="HM52" s="225"/>
      <c r="HN52" s="225"/>
      <c r="HO52" s="225"/>
      <c r="HP52" s="225"/>
      <c r="HQ52" s="225"/>
      <c r="HR52" s="225"/>
      <c r="HS52" s="225"/>
      <c r="HT52" s="225"/>
      <c r="HU52" s="225"/>
      <c r="HV52" s="225"/>
      <c r="HW52" s="225"/>
      <c r="HX52" s="225"/>
      <c r="HY52" s="225"/>
      <c r="HZ52" s="225"/>
      <c r="IA52" s="225"/>
      <c r="IB52" s="225"/>
      <c r="IC52" s="225"/>
      <c r="ID52" s="225"/>
      <c r="IE52" s="225"/>
      <c r="IF52" s="225"/>
      <c r="IG52" s="225"/>
      <c r="IH52" s="225"/>
      <c r="II52" s="225"/>
      <c r="IJ52" s="225"/>
      <c r="IK52" s="225"/>
      <c r="IL52" s="225"/>
      <c r="IM52" s="225"/>
      <c r="IN52" s="225"/>
      <c r="IO52" s="225"/>
      <c r="IP52" s="225"/>
      <c r="IQ52" s="225"/>
      <c r="IR52" s="225"/>
      <c r="IS52" s="225"/>
      <c r="IT52" s="225"/>
    </row>
    <row r="53" spans="1:254" ht="9.9499999999999993" customHeight="1">
      <c r="A53" s="226"/>
      <c r="B53" s="248"/>
      <c r="C53" s="250"/>
      <c r="D53" s="233"/>
      <c r="E53" s="228"/>
      <c r="F53" s="225"/>
      <c r="G53" s="225"/>
      <c r="H53" s="225"/>
      <c r="I53" s="225"/>
      <c r="J53" s="225"/>
      <c r="K53" s="225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  <c r="AH53" s="225"/>
      <c r="AI53" s="225"/>
      <c r="AJ53" s="225"/>
      <c r="AK53" s="225"/>
      <c r="AL53" s="225"/>
      <c r="AM53" s="225"/>
      <c r="AN53" s="225"/>
      <c r="AO53" s="225"/>
      <c r="AP53" s="225"/>
      <c r="AQ53" s="225"/>
      <c r="AR53" s="225"/>
      <c r="AS53" s="225"/>
      <c r="AT53" s="225"/>
      <c r="AU53" s="225"/>
      <c r="AV53" s="225"/>
      <c r="AW53" s="225"/>
      <c r="AX53" s="225"/>
      <c r="AY53" s="225"/>
      <c r="AZ53" s="225"/>
      <c r="BA53" s="225"/>
      <c r="BB53" s="225"/>
      <c r="BC53" s="225"/>
      <c r="BD53" s="225"/>
      <c r="BE53" s="225"/>
      <c r="BF53" s="225"/>
      <c r="BG53" s="225"/>
      <c r="BH53" s="225"/>
      <c r="BI53" s="225"/>
      <c r="BJ53" s="225"/>
      <c r="BK53" s="225"/>
      <c r="BL53" s="225"/>
      <c r="BM53" s="225"/>
      <c r="BN53" s="225"/>
      <c r="BO53" s="225"/>
      <c r="BP53" s="225"/>
      <c r="BQ53" s="225"/>
      <c r="BR53" s="225"/>
      <c r="BS53" s="225"/>
      <c r="BT53" s="225"/>
      <c r="BU53" s="225"/>
      <c r="BV53" s="225"/>
      <c r="BW53" s="225"/>
      <c r="BX53" s="225"/>
      <c r="BY53" s="225"/>
      <c r="BZ53" s="225"/>
      <c r="CA53" s="225"/>
      <c r="CB53" s="225"/>
      <c r="CC53" s="225"/>
      <c r="CD53" s="225"/>
      <c r="CE53" s="225"/>
      <c r="CF53" s="225"/>
      <c r="CG53" s="225"/>
      <c r="CH53" s="225"/>
      <c r="CI53" s="225"/>
      <c r="CJ53" s="225"/>
      <c r="CK53" s="225"/>
      <c r="CL53" s="225"/>
      <c r="CM53" s="225"/>
      <c r="CN53" s="225"/>
      <c r="CO53" s="225"/>
      <c r="CP53" s="225"/>
      <c r="CQ53" s="225"/>
      <c r="CR53" s="225"/>
      <c r="CS53" s="225"/>
      <c r="CT53" s="225"/>
      <c r="CU53" s="225"/>
      <c r="CV53" s="225"/>
      <c r="CW53" s="225"/>
      <c r="CX53" s="225"/>
      <c r="CY53" s="225"/>
      <c r="CZ53" s="225"/>
      <c r="DA53" s="225"/>
      <c r="DB53" s="225"/>
      <c r="DC53" s="225"/>
      <c r="DD53" s="225"/>
      <c r="DE53" s="225"/>
      <c r="DF53" s="225"/>
      <c r="DG53" s="225"/>
      <c r="DH53" s="225"/>
      <c r="DI53" s="225"/>
      <c r="DJ53" s="225"/>
      <c r="DK53" s="225"/>
      <c r="DL53" s="225"/>
      <c r="DM53" s="225"/>
      <c r="DN53" s="225"/>
      <c r="DO53" s="225"/>
      <c r="DP53" s="225"/>
      <c r="DQ53" s="225"/>
      <c r="DR53" s="225"/>
      <c r="DS53" s="225"/>
      <c r="DT53" s="225"/>
      <c r="DU53" s="225"/>
      <c r="DV53" s="225"/>
      <c r="DW53" s="225"/>
      <c r="DX53" s="225"/>
      <c r="DY53" s="225"/>
      <c r="DZ53" s="225"/>
      <c r="EA53" s="225"/>
      <c r="EB53" s="225"/>
      <c r="EC53" s="225"/>
      <c r="ED53" s="225"/>
      <c r="EE53" s="225"/>
      <c r="EF53" s="225"/>
      <c r="EG53" s="225"/>
      <c r="EH53" s="225"/>
      <c r="EI53" s="225"/>
      <c r="EJ53" s="225"/>
      <c r="EK53" s="225"/>
      <c r="EL53" s="225"/>
      <c r="EM53" s="225"/>
      <c r="EN53" s="225"/>
      <c r="EO53" s="225"/>
      <c r="EP53" s="225"/>
      <c r="EQ53" s="225"/>
      <c r="ER53" s="225"/>
      <c r="ES53" s="225"/>
      <c r="ET53" s="225"/>
      <c r="EU53" s="225"/>
      <c r="EV53" s="225"/>
      <c r="EW53" s="225"/>
      <c r="EX53" s="225"/>
      <c r="EY53" s="225"/>
      <c r="EZ53" s="225"/>
      <c r="FA53" s="225"/>
      <c r="FB53" s="225"/>
      <c r="FC53" s="225"/>
      <c r="FD53" s="225"/>
      <c r="FE53" s="225"/>
      <c r="FF53" s="225"/>
      <c r="FG53" s="225"/>
      <c r="FH53" s="225"/>
      <c r="FI53" s="225"/>
      <c r="FJ53" s="225"/>
      <c r="FK53" s="225"/>
      <c r="FL53" s="225"/>
      <c r="FM53" s="225"/>
      <c r="FN53" s="225"/>
      <c r="FO53" s="225"/>
      <c r="FP53" s="225"/>
      <c r="FQ53" s="225"/>
      <c r="FR53" s="225"/>
      <c r="FS53" s="225"/>
      <c r="FT53" s="225"/>
      <c r="FU53" s="225"/>
      <c r="FV53" s="225"/>
      <c r="FW53" s="225"/>
      <c r="FX53" s="225"/>
      <c r="FY53" s="225"/>
      <c r="FZ53" s="225"/>
      <c r="GA53" s="225"/>
      <c r="GB53" s="225"/>
      <c r="GC53" s="225"/>
      <c r="GD53" s="225"/>
      <c r="GE53" s="225"/>
      <c r="GF53" s="225"/>
      <c r="GG53" s="225"/>
      <c r="GH53" s="225"/>
      <c r="GI53" s="225"/>
      <c r="GJ53" s="225"/>
      <c r="GK53" s="225"/>
      <c r="GL53" s="225"/>
      <c r="GM53" s="225"/>
      <c r="GN53" s="225"/>
      <c r="GO53" s="225"/>
      <c r="GP53" s="225"/>
      <c r="GQ53" s="225"/>
      <c r="GR53" s="225"/>
      <c r="GS53" s="225"/>
      <c r="GT53" s="225"/>
      <c r="GU53" s="225"/>
      <c r="GV53" s="225"/>
      <c r="GW53" s="225"/>
      <c r="GX53" s="225"/>
      <c r="GY53" s="225"/>
      <c r="GZ53" s="225"/>
      <c r="HA53" s="225"/>
      <c r="HB53" s="225"/>
      <c r="HC53" s="225"/>
      <c r="HD53" s="225"/>
      <c r="HE53" s="225"/>
      <c r="HF53" s="225"/>
      <c r="HG53" s="225"/>
      <c r="HH53" s="225"/>
      <c r="HI53" s="225"/>
      <c r="HJ53" s="225"/>
      <c r="HK53" s="225"/>
      <c r="HL53" s="225"/>
      <c r="HM53" s="225"/>
      <c r="HN53" s="225"/>
      <c r="HO53" s="225"/>
      <c r="HP53" s="225"/>
      <c r="HQ53" s="225"/>
      <c r="HR53" s="225"/>
      <c r="HS53" s="225"/>
      <c r="HT53" s="225"/>
      <c r="HU53" s="225"/>
      <c r="HV53" s="225"/>
      <c r="HW53" s="225"/>
      <c r="HX53" s="225"/>
      <c r="HY53" s="225"/>
      <c r="HZ53" s="225"/>
      <c r="IA53" s="225"/>
      <c r="IB53" s="225"/>
      <c r="IC53" s="225"/>
      <c r="ID53" s="225"/>
      <c r="IE53" s="225"/>
      <c r="IF53" s="225"/>
      <c r="IG53" s="225"/>
      <c r="IH53" s="225"/>
      <c r="II53" s="225"/>
      <c r="IJ53" s="225"/>
      <c r="IK53" s="225"/>
      <c r="IL53" s="225"/>
      <c r="IM53" s="225"/>
      <c r="IN53" s="225"/>
      <c r="IO53" s="225"/>
      <c r="IP53" s="225"/>
      <c r="IQ53" s="225"/>
      <c r="IR53" s="225"/>
      <c r="IS53" s="225"/>
      <c r="IT53" s="225"/>
    </row>
    <row r="54" spans="1:254" ht="12.75" customHeight="1">
      <c r="A54" s="243"/>
      <c r="B54" s="247" t="s">
        <v>682</v>
      </c>
      <c r="C54" s="245" t="s">
        <v>492</v>
      </c>
      <c r="D54" s="233"/>
      <c r="E54" s="228">
        <v>130000</v>
      </c>
      <c r="F54" s="225"/>
      <c r="G54" s="225"/>
      <c r="H54" s="225"/>
      <c r="I54" s="225"/>
      <c r="J54" s="225"/>
      <c r="K54" s="225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  <c r="AH54" s="225"/>
      <c r="AI54" s="225"/>
      <c r="AJ54" s="225"/>
      <c r="AK54" s="225"/>
      <c r="AL54" s="225"/>
      <c r="AM54" s="225"/>
      <c r="AN54" s="225"/>
      <c r="AO54" s="225"/>
      <c r="AP54" s="225"/>
      <c r="AQ54" s="225"/>
      <c r="AR54" s="225"/>
      <c r="AS54" s="225"/>
      <c r="AT54" s="225"/>
      <c r="AU54" s="225"/>
      <c r="AV54" s="225"/>
      <c r="AW54" s="225"/>
      <c r="AX54" s="225"/>
      <c r="AY54" s="225"/>
      <c r="AZ54" s="225"/>
      <c r="BA54" s="225"/>
      <c r="BB54" s="225"/>
      <c r="BC54" s="225"/>
      <c r="BD54" s="225"/>
      <c r="BE54" s="225"/>
      <c r="BF54" s="225"/>
      <c r="BG54" s="225"/>
      <c r="BH54" s="225"/>
      <c r="BI54" s="225"/>
      <c r="BJ54" s="225"/>
      <c r="BK54" s="225"/>
      <c r="BL54" s="225"/>
      <c r="BM54" s="225"/>
      <c r="BN54" s="225"/>
      <c r="BO54" s="225"/>
      <c r="BP54" s="225"/>
      <c r="BQ54" s="225"/>
      <c r="BR54" s="225"/>
      <c r="BS54" s="225"/>
      <c r="BT54" s="225"/>
      <c r="BU54" s="225"/>
      <c r="BV54" s="225"/>
      <c r="BW54" s="225"/>
      <c r="BX54" s="225"/>
      <c r="BY54" s="225"/>
      <c r="BZ54" s="225"/>
      <c r="CA54" s="225"/>
      <c r="CB54" s="225"/>
      <c r="CC54" s="225"/>
      <c r="CD54" s="225"/>
      <c r="CE54" s="225"/>
      <c r="CF54" s="225"/>
      <c r="CG54" s="225"/>
      <c r="CH54" s="225"/>
      <c r="CI54" s="225"/>
      <c r="CJ54" s="225"/>
      <c r="CK54" s="225"/>
      <c r="CL54" s="225"/>
      <c r="CM54" s="225"/>
      <c r="CN54" s="225"/>
      <c r="CO54" s="225"/>
      <c r="CP54" s="225"/>
      <c r="CQ54" s="225"/>
      <c r="CR54" s="225"/>
      <c r="CS54" s="225"/>
      <c r="CT54" s="225"/>
      <c r="CU54" s="225"/>
      <c r="CV54" s="225"/>
      <c r="CW54" s="225"/>
      <c r="CX54" s="225"/>
      <c r="CY54" s="225"/>
      <c r="CZ54" s="225"/>
      <c r="DA54" s="225"/>
      <c r="DB54" s="225"/>
      <c r="DC54" s="225"/>
      <c r="DD54" s="225"/>
      <c r="DE54" s="225"/>
      <c r="DF54" s="225"/>
      <c r="DG54" s="225"/>
      <c r="DH54" s="225"/>
      <c r="DI54" s="225"/>
      <c r="DJ54" s="225"/>
      <c r="DK54" s="225"/>
      <c r="DL54" s="225"/>
      <c r="DM54" s="225"/>
      <c r="DN54" s="225"/>
      <c r="DO54" s="225"/>
      <c r="DP54" s="225"/>
      <c r="DQ54" s="225"/>
      <c r="DR54" s="225"/>
      <c r="DS54" s="225"/>
      <c r="DT54" s="225"/>
      <c r="DU54" s="225"/>
      <c r="DV54" s="225"/>
      <c r="DW54" s="225"/>
      <c r="DX54" s="225"/>
      <c r="DY54" s="225"/>
      <c r="DZ54" s="225"/>
      <c r="EA54" s="225"/>
      <c r="EB54" s="225"/>
      <c r="EC54" s="225"/>
      <c r="ED54" s="225"/>
      <c r="EE54" s="225"/>
      <c r="EF54" s="225"/>
      <c r="EG54" s="225"/>
      <c r="EH54" s="225"/>
      <c r="EI54" s="225"/>
      <c r="EJ54" s="225"/>
      <c r="EK54" s="225"/>
      <c r="EL54" s="225"/>
      <c r="EM54" s="225"/>
      <c r="EN54" s="225"/>
      <c r="EO54" s="225"/>
      <c r="EP54" s="225"/>
      <c r="EQ54" s="225"/>
      <c r="ER54" s="225"/>
      <c r="ES54" s="225"/>
      <c r="ET54" s="225"/>
      <c r="EU54" s="225"/>
      <c r="EV54" s="225"/>
      <c r="EW54" s="225"/>
      <c r="EX54" s="225"/>
      <c r="EY54" s="225"/>
      <c r="EZ54" s="225"/>
      <c r="FA54" s="225"/>
      <c r="FB54" s="225"/>
      <c r="FC54" s="225"/>
      <c r="FD54" s="225"/>
      <c r="FE54" s="225"/>
      <c r="FF54" s="225"/>
      <c r="FG54" s="225"/>
      <c r="FH54" s="225"/>
      <c r="FI54" s="225"/>
      <c r="FJ54" s="225"/>
      <c r="FK54" s="225"/>
      <c r="FL54" s="225"/>
      <c r="FM54" s="225"/>
      <c r="FN54" s="225"/>
      <c r="FO54" s="225"/>
      <c r="FP54" s="225"/>
      <c r="FQ54" s="225"/>
      <c r="FR54" s="225"/>
      <c r="FS54" s="225"/>
      <c r="FT54" s="225"/>
      <c r="FU54" s="225"/>
      <c r="FV54" s="225"/>
      <c r="FW54" s="225"/>
      <c r="FX54" s="225"/>
      <c r="FY54" s="225"/>
      <c r="FZ54" s="225"/>
      <c r="GA54" s="225"/>
      <c r="GB54" s="225"/>
      <c r="GC54" s="225"/>
      <c r="GD54" s="225"/>
      <c r="GE54" s="225"/>
      <c r="GF54" s="225"/>
      <c r="GG54" s="225"/>
      <c r="GH54" s="225"/>
      <c r="GI54" s="225"/>
      <c r="GJ54" s="225"/>
      <c r="GK54" s="225"/>
      <c r="GL54" s="225"/>
      <c r="GM54" s="225"/>
      <c r="GN54" s="225"/>
      <c r="GO54" s="225"/>
      <c r="GP54" s="225"/>
      <c r="GQ54" s="225"/>
      <c r="GR54" s="225"/>
      <c r="GS54" s="225"/>
      <c r="GT54" s="225"/>
      <c r="GU54" s="225"/>
      <c r="GV54" s="225"/>
      <c r="GW54" s="225"/>
      <c r="GX54" s="225"/>
      <c r="GY54" s="225"/>
      <c r="GZ54" s="225"/>
      <c r="HA54" s="225"/>
      <c r="HB54" s="225"/>
      <c r="HC54" s="225"/>
      <c r="HD54" s="225"/>
      <c r="HE54" s="225"/>
      <c r="HF54" s="225"/>
      <c r="HG54" s="225"/>
      <c r="HH54" s="225"/>
      <c r="HI54" s="225"/>
      <c r="HJ54" s="225"/>
      <c r="HK54" s="225"/>
      <c r="HL54" s="225"/>
      <c r="HM54" s="225"/>
      <c r="HN54" s="225"/>
      <c r="HO54" s="225"/>
      <c r="HP54" s="225"/>
      <c r="HQ54" s="225"/>
      <c r="HR54" s="225"/>
      <c r="HS54" s="225"/>
      <c r="HT54" s="225"/>
      <c r="HU54" s="225"/>
      <c r="HV54" s="225"/>
      <c r="HW54" s="225"/>
      <c r="HX54" s="225"/>
      <c r="HY54" s="225"/>
      <c r="HZ54" s="225"/>
      <c r="IA54" s="225"/>
      <c r="IB54" s="225"/>
      <c r="IC54" s="225"/>
      <c r="ID54" s="225"/>
      <c r="IE54" s="225"/>
      <c r="IF54" s="225"/>
      <c r="IG54" s="225"/>
      <c r="IH54" s="225"/>
      <c r="II54" s="225"/>
      <c r="IJ54" s="225"/>
      <c r="IK54" s="225"/>
      <c r="IL54" s="225"/>
      <c r="IM54" s="225"/>
      <c r="IN54" s="225"/>
      <c r="IO54" s="225"/>
      <c r="IP54" s="225"/>
      <c r="IQ54" s="225"/>
      <c r="IR54" s="225"/>
      <c r="IS54" s="225"/>
      <c r="IT54" s="225"/>
    </row>
    <row r="55" spans="1:254" ht="9.9499999999999993" customHeight="1">
      <c r="A55" s="226"/>
      <c r="B55" s="246"/>
      <c r="C55" s="228"/>
      <c r="D55" s="233"/>
      <c r="E55" s="228"/>
      <c r="F55" s="225"/>
      <c r="G55" s="225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  <c r="AH55" s="225"/>
      <c r="AI55" s="225"/>
      <c r="AJ55" s="225"/>
      <c r="AK55" s="225"/>
      <c r="AL55" s="225"/>
      <c r="AM55" s="225"/>
      <c r="AN55" s="225"/>
      <c r="AO55" s="225"/>
      <c r="AP55" s="225"/>
      <c r="AQ55" s="225"/>
      <c r="AR55" s="225"/>
      <c r="AS55" s="225"/>
      <c r="AT55" s="225"/>
      <c r="AU55" s="225"/>
      <c r="AV55" s="225"/>
      <c r="AW55" s="225"/>
      <c r="AX55" s="225"/>
      <c r="AY55" s="225"/>
      <c r="AZ55" s="225"/>
      <c r="BA55" s="225"/>
      <c r="BB55" s="225"/>
      <c r="BC55" s="225"/>
      <c r="BD55" s="225"/>
      <c r="BE55" s="225"/>
      <c r="BF55" s="225"/>
      <c r="BG55" s="225"/>
      <c r="BH55" s="225"/>
      <c r="BI55" s="225"/>
      <c r="BJ55" s="225"/>
      <c r="BK55" s="225"/>
      <c r="BL55" s="225"/>
      <c r="BM55" s="225"/>
      <c r="BN55" s="225"/>
      <c r="BO55" s="225"/>
      <c r="BP55" s="225"/>
      <c r="BQ55" s="225"/>
      <c r="BR55" s="225"/>
      <c r="BS55" s="225"/>
      <c r="BT55" s="225"/>
      <c r="BU55" s="225"/>
      <c r="BV55" s="225"/>
      <c r="BW55" s="225"/>
      <c r="BX55" s="225"/>
      <c r="BY55" s="225"/>
      <c r="BZ55" s="225"/>
      <c r="CA55" s="225"/>
      <c r="CB55" s="225"/>
      <c r="CC55" s="225"/>
      <c r="CD55" s="225"/>
      <c r="CE55" s="225"/>
      <c r="CF55" s="225"/>
      <c r="CG55" s="225"/>
      <c r="CH55" s="225"/>
      <c r="CI55" s="225"/>
      <c r="CJ55" s="225"/>
      <c r="CK55" s="225"/>
      <c r="CL55" s="225"/>
      <c r="CM55" s="225"/>
      <c r="CN55" s="225"/>
      <c r="CO55" s="225"/>
      <c r="CP55" s="225"/>
      <c r="CQ55" s="225"/>
      <c r="CR55" s="225"/>
      <c r="CS55" s="225"/>
      <c r="CT55" s="225"/>
      <c r="CU55" s="225"/>
      <c r="CV55" s="225"/>
      <c r="CW55" s="225"/>
      <c r="CX55" s="225"/>
      <c r="CY55" s="225"/>
      <c r="CZ55" s="225"/>
      <c r="DA55" s="225"/>
      <c r="DB55" s="225"/>
      <c r="DC55" s="225"/>
      <c r="DD55" s="225"/>
      <c r="DE55" s="225"/>
      <c r="DF55" s="225"/>
      <c r="DG55" s="225"/>
      <c r="DH55" s="225"/>
      <c r="DI55" s="225"/>
      <c r="DJ55" s="225"/>
      <c r="DK55" s="225"/>
      <c r="DL55" s="225"/>
      <c r="DM55" s="225"/>
      <c r="DN55" s="225"/>
      <c r="DO55" s="225"/>
      <c r="DP55" s="225"/>
      <c r="DQ55" s="225"/>
      <c r="DR55" s="225"/>
      <c r="DS55" s="225"/>
      <c r="DT55" s="225"/>
      <c r="DU55" s="225"/>
      <c r="DV55" s="225"/>
      <c r="DW55" s="225"/>
      <c r="DX55" s="225"/>
      <c r="DY55" s="225"/>
      <c r="DZ55" s="225"/>
      <c r="EA55" s="225"/>
      <c r="EB55" s="225"/>
      <c r="EC55" s="225"/>
      <c r="ED55" s="225"/>
      <c r="EE55" s="225"/>
      <c r="EF55" s="225"/>
      <c r="EG55" s="225"/>
      <c r="EH55" s="225"/>
      <c r="EI55" s="225"/>
      <c r="EJ55" s="225"/>
      <c r="EK55" s="225"/>
      <c r="EL55" s="225"/>
      <c r="EM55" s="225"/>
      <c r="EN55" s="225"/>
      <c r="EO55" s="225"/>
      <c r="EP55" s="225"/>
      <c r="EQ55" s="225"/>
      <c r="ER55" s="225"/>
      <c r="ES55" s="225"/>
      <c r="ET55" s="225"/>
      <c r="EU55" s="225"/>
      <c r="EV55" s="225"/>
      <c r="EW55" s="225"/>
      <c r="EX55" s="225"/>
      <c r="EY55" s="225"/>
      <c r="EZ55" s="225"/>
      <c r="FA55" s="225"/>
      <c r="FB55" s="225"/>
      <c r="FC55" s="225"/>
      <c r="FD55" s="225"/>
      <c r="FE55" s="225"/>
      <c r="FF55" s="225"/>
      <c r="FG55" s="225"/>
      <c r="FH55" s="225"/>
      <c r="FI55" s="225"/>
      <c r="FJ55" s="225"/>
      <c r="FK55" s="225"/>
      <c r="FL55" s="225"/>
      <c r="FM55" s="225"/>
      <c r="FN55" s="225"/>
      <c r="FO55" s="225"/>
      <c r="FP55" s="225"/>
      <c r="FQ55" s="225"/>
      <c r="FR55" s="225"/>
      <c r="FS55" s="225"/>
      <c r="FT55" s="225"/>
      <c r="FU55" s="225"/>
      <c r="FV55" s="225"/>
      <c r="FW55" s="225"/>
      <c r="FX55" s="225"/>
      <c r="FY55" s="225"/>
      <c r="FZ55" s="225"/>
      <c r="GA55" s="225"/>
      <c r="GB55" s="225"/>
      <c r="GC55" s="225"/>
      <c r="GD55" s="225"/>
      <c r="GE55" s="225"/>
      <c r="GF55" s="225"/>
      <c r="GG55" s="225"/>
      <c r="GH55" s="225"/>
      <c r="GI55" s="225"/>
      <c r="GJ55" s="225"/>
      <c r="GK55" s="225"/>
      <c r="GL55" s="225"/>
      <c r="GM55" s="225"/>
      <c r="GN55" s="225"/>
      <c r="GO55" s="225"/>
      <c r="GP55" s="225"/>
      <c r="GQ55" s="225"/>
      <c r="GR55" s="225"/>
      <c r="GS55" s="225"/>
      <c r="GT55" s="225"/>
      <c r="GU55" s="225"/>
      <c r="GV55" s="225"/>
      <c r="GW55" s="225"/>
      <c r="GX55" s="225"/>
      <c r="GY55" s="225"/>
      <c r="GZ55" s="225"/>
      <c r="HA55" s="225"/>
      <c r="HB55" s="225"/>
      <c r="HC55" s="225"/>
      <c r="HD55" s="225"/>
      <c r="HE55" s="225"/>
      <c r="HF55" s="225"/>
      <c r="HG55" s="225"/>
      <c r="HH55" s="225"/>
      <c r="HI55" s="225"/>
      <c r="HJ55" s="225"/>
      <c r="HK55" s="225"/>
      <c r="HL55" s="225"/>
      <c r="HM55" s="225"/>
      <c r="HN55" s="225"/>
      <c r="HO55" s="225"/>
      <c r="HP55" s="225"/>
      <c r="HQ55" s="225"/>
      <c r="HR55" s="225"/>
      <c r="HS55" s="225"/>
      <c r="HT55" s="225"/>
      <c r="HU55" s="225"/>
      <c r="HV55" s="225"/>
      <c r="HW55" s="225"/>
      <c r="HX55" s="225"/>
      <c r="HY55" s="225"/>
      <c r="HZ55" s="225"/>
      <c r="IA55" s="225"/>
      <c r="IB55" s="225"/>
      <c r="IC55" s="225"/>
      <c r="ID55" s="225"/>
      <c r="IE55" s="225"/>
      <c r="IF55" s="225"/>
      <c r="IG55" s="225"/>
      <c r="IH55" s="225"/>
      <c r="II55" s="225"/>
      <c r="IJ55" s="225"/>
      <c r="IK55" s="225"/>
      <c r="IL55" s="225"/>
      <c r="IM55" s="225"/>
      <c r="IN55" s="225"/>
      <c r="IO55" s="225"/>
      <c r="IP55" s="225"/>
      <c r="IQ55" s="225"/>
      <c r="IR55" s="225"/>
      <c r="IS55" s="225"/>
      <c r="IT55" s="225"/>
    </row>
    <row r="56" spans="1:254" ht="15" customHeight="1">
      <c r="A56" s="234" t="s">
        <v>54</v>
      </c>
      <c r="B56" s="235" t="s">
        <v>55</v>
      </c>
      <c r="C56" s="149">
        <f>C58</f>
        <v>258000</v>
      </c>
      <c r="D56" s="233"/>
      <c r="E56" s="149">
        <f>E58</f>
        <v>258000</v>
      </c>
      <c r="F56" s="225"/>
      <c r="G56" s="225"/>
      <c r="H56" s="225"/>
      <c r="I56" s="225"/>
      <c r="J56" s="225"/>
      <c r="K56" s="225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  <c r="AH56" s="225"/>
      <c r="AI56" s="225"/>
      <c r="AJ56" s="225"/>
      <c r="AK56" s="225"/>
      <c r="AL56" s="225"/>
      <c r="AM56" s="225"/>
      <c r="AN56" s="225"/>
      <c r="AO56" s="225"/>
      <c r="AP56" s="225"/>
      <c r="AQ56" s="225"/>
      <c r="AR56" s="225"/>
      <c r="AS56" s="225"/>
      <c r="AT56" s="225"/>
      <c r="AU56" s="225"/>
      <c r="AV56" s="225"/>
      <c r="AW56" s="225"/>
      <c r="AX56" s="225"/>
      <c r="AY56" s="225"/>
      <c r="AZ56" s="225"/>
      <c r="BA56" s="225"/>
      <c r="BB56" s="225"/>
      <c r="BC56" s="225"/>
      <c r="BD56" s="225"/>
      <c r="BE56" s="225"/>
      <c r="BF56" s="225"/>
      <c r="BG56" s="225"/>
      <c r="BH56" s="225"/>
      <c r="BI56" s="225"/>
      <c r="BJ56" s="225"/>
      <c r="BK56" s="225"/>
      <c r="BL56" s="225"/>
      <c r="BM56" s="225"/>
      <c r="BN56" s="225"/>
      <c r="BO56" s="225"/>
      <c r="BP56" s="225"/>
      <c r="BQ56" s="225"/>
      <c r="BR56" s="225"/>
      <c r="BS56" s="225"/>
      <c r="BT56" s="225"/>
      <c r="BU56" s="225"/>
      <c r="BV56" s="225"/>
      <c r="BW56" s="225"/>
      <c r="BX56" s="225"/>
      <c r="BY56" s="225"/>
      <c r="BZ56" s="225"/>
      <c r="CA56" s="225"/>
      <c r="CB56" s="225"/>
      <c r="CC56" s="225"/>
      <c r="CD56" s="225"/>
      <c r="CE56" s="225"/>
      <c r="CF56" s="225"/>
      <c r="CG56" s="225"/>
      <c r="CH56" s="225"/>
      <c r="CI56" s="225"/>
      <c r="CJ56" s="225"/>
      <c r="CK56" s="225"/>
      <c r="CL56" s="225"/>
      <c r="CM56" s="225"/>
      <c r="CN56" s="225"/>
      <c r="CO56" s="225"/>
      <c r="CP56" s="225"/>
      <c r="CQ56" s="225"/>
      <c r="CR56" s="225"/>
      <c r="CS56" s="225"/>
      <c r="CT56" s="225"/>
      <c r="CU56" s="225"/>
      <c r="CV56" s="225"/>
      <c r="CW56" s="225"/>
      <c r="CX56" s="225"/>
      <c r="CY56" s="225"/>
      <c r="CZ56" s="225"/>
      <c r="DA56" s="225"/>
      <c r="DB56" s="225"/>
      <c r="DC56" s="225"/>
      <c r="DD56" s="225"/>
      <c r="DE56" s="225"/>
      <c r="DF56" s="225"/>
      <c r="DG56" s="225"/>
      <c r="DH56" s="225"/>
      <c r="DI56" s="225"/>
      <c r="DJ56" s="225"/>
      <c r="DK56" s="225"/>
      <c r="DL56" s="225"/>
      <c r="DM56" s="225"/>
      <c r="DN56" s="225"/>
      <c r="DO56" s="225"/>
      <c r="DP56" s="225"/>
      <c r="DQ56" s="225"/>
      <c r="DR56" s="225"/>
      <c r="DS56" s="225"/>
      <c r="DT56" s="225"/>
      <c r="DU56" s="225"/>
      <c r="DV56" s="225"/>
      <c r="DW56" s="225"/>
      <c r="DX56" s="225"/>
      <c r="DY56" s="225"/>
      <c r="DZ56" s="225"/>
      <c r="EA56" s="225"/>
      <c r="EB56" s="225"/>
      <c r="EC56" s="225"/>
      <c r="ED56" s="225"/>
      <c r="EE56" s="225"/>
      <c r="EF56" s="225"/>
      <c r="EG56" s="225"/>
      <c r="EH56" s="225"/>
      <c r="EI56" s="225"/>
      <c r="EJ56" s="225"/>
      <c r="EK56" s="225"/>
      <c r="EL56" s="225"/>
      <c r="EM56" s="225"/>
      <c r="EN56" s="225"/>
      <c r="EO56" s="225"/>
      <c r="EP56" s="225"/>
      <c r="EQ56" s="225"/>
      <c r="ER56" s="225"/>
      <c r="ES56" s="225"/>
      <c r="ET56" s="225"/>
      <c r="EU56" s="225"/>
      <c r="EV56" s="225"/>
      <c r="EW56" s="225"/>
      <c r="EX56" s="225"/>
      <c r="EY56" s="225"/>
      <c r="EZ56" s="225"/>
      <c r="FA56" s="225"/>
      <c r="FB56" s="225"/>
      <c r="FC56" s="225"/>
      <c r="FD56" s="225"/>
      <c r="FE56" s="225"/>
      <c r="FF56" s="225"/>
      <c r="FG56" s="225"/>
      <c r="FH56" s="225"/>
      <c r="FI56" s="225"/>
      <c r="FJ56" s="225"/>
      <c r="FK56" s="225"/>
      <c r="FL56" s="225"/>
      <c r="FM56" s="225"/>
      <c r="FN56" s="225"/>
      <c r="FO56" s="225"/>
      <c r="FP56" s="225"/>
      <c r="FQ56" s="225"/>
      <c r="FR56" s="225"/>
      <c r="FS56" s="225"/>
      <c r="FT56" s="225"/>
      <c r="FU56" s="225"/>
      <c r="FV56" s="225"/>
      <c r="FW56" s="225"/>
      <c r="FX56" s="225"/>
      <c r="FY56" s="225"/>
      <c r="FZ56" s="225"/>
      <c r="GA56" s="225"/>
      <c r="GB56" s="225"/>
      <c r="GC56" s="225"/>
      <c r="GD56" s="225"/>
      <c r="GE56" s="225"/>
      <c r="GF56" s="225"/>
      <c r="GG56" s="225"/>
      <c r="GH56" s="225"/>
      <c r="GI56" s="225"/>
      <c r="GJ56" s="225"/>
      <c r="GK56" s="225"/>
      <c r="GL56" s="225"/>
      <c r="GM56" s="225"/>
      <c r="GN56" s="225"/>
      <c r="GO56" s="225"/>
      <c r="GP56" s="225"/>
      <c r="GQ56" s="225"/>
      <c r="GR56" s="225"/>
      <c r="GS56" s="225"/>
      <c r="GT56" s="225"/>
      <c r="GU56" s="225"/>
      <c r="GV56" s="225"/>
      <c r="GW56" s="225"/>
      <c r="GX56" s="225"/>
      <c r="GY56" s="225"/>
      <c r="GZ56" s="225"/>
      <c r="HA56" s="225"/>
      <c r="HB56" s="225"/>
      <c r="HC56" s="225"/>
      <c r="HD56" s="225"/>
      <c r="HE56" s="225"/>
      <c r="HF56" s="225"/>
      <c r="HG56" s="225"/>
      <c r="HH56" s="225"/>
      <c r="HI56" s="225"/>
      <c r="HJ56" s="225"/>
      <c r="HK56" s="225"/>
      <c r="HL56" s="225"/>
      <c r="HM56" s="225"/>
      <c r="HN56" s="225"/>
      <c r="HO56" s="225"/>
      <c r="HP56" s="225"/>
      <c r="HQ56" s="225"/>
      <c r="HR56" s="225"/>
      <c r="HS56" s="225"/>
      <c r="HT56" s="225"/>
      <c r="HU56" s="225"/>
      <c r="HV56" s="225"/>
      <c r="HW56" s="225"/>
      <c r="HX56" s="225"/>
      <c r="HY56" s="225"/>
      <c r="HZ56" s="225"/>
      <c r="IA56" s="225"/>
      <c r="IB56" s="225"/>
      <c r="IC56" s="225"/>
      <c r="ID56" s="225"/>
      <c r="IE56" s="225"/>
      <c r="IF56" s="225"/>
      <c r="IG56" s="225"/>
      <c r="IH56" s="225"/>
      <c r="II56" s="225"/>
      <c r="IJ56" s="225"/>
      <c r="IK56" s="225"/>
      <c r="IL56" s="225"/>
      <c r="IM56" s="225"/>
      <c r="IN56" s="225"/>
      <c r="IO56" s="225"/>
      <c r="IP56" s="225"/>
      <c r="IQ56" s="225"/>
      <c r="IR56" s="225"/>
      <c r="IS56" s="225"/>
      <c r="IT56" s="225"/>
    </row>
    <row r="57" spans="1:254" ht="9.9499999999999993" customHeight="1">
      <c r="A57" s="236"/>
      <c r="B57" s="227"/>
      <c r="C57" s="250"/>
      <c r="D57" s="233"/>
      <c r="E57" s="228"/>
      <c r="F57" s="225"/>
      <c r="G57" s="225"/>
      <c r="H57" s="225"/>
      <c r="I57" s="225"/>
      <c r="J57" s="225"/>
      <c r="K57" s="225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  <c r="AH57" s="225"/>
      <c r="AI57" s="225"/>
      <c r="AJ57" s="225"/>
      <c r="AK57" s="225"/>
      <c r="AL57" s="225"/>
      <c r="AM57" s="225"/>
      <c r="AN57" s="225"/>
      <c r="AO57" s="225"/>
      <c r="AP57" s="225"/>
      <c r="AQ57" s="225"/>
      <c r="AR57" s="225"/>
      <c r="AS57" s="225"/>
      <c r="AT57" s="225"/>
      <c r="AU57" s="225"/>
      <c r="AV57" s="225"/>
      <c r="AW57" s="225"/>
      <c r="AX57" s="225"/>
      <c r="AY57" s="225"/>
      <c r="AZ57" s="225"/>
      <c r="BA57" s="225"/>
      <c r="BB57" s="225"/>
      <c r="BC57" s="225"/>
      <c r="BD57" s="225"/>
      <c r="BE57" s="225"/>
      <c r="BF57" s="225"/>
      <c r="BG57" s="225"/>
      <c r="BH57" s="225"/>
      <c r="BI57" s="225"/>
      <c r="BJ57" s="225"/>
      <c r="BK57" s="225"/>
      <c r="BL57" s="225"/>
      <c r="BM57" s="225"/>
      <c r="BN57" s="225"/>
      <c r="BO57" s="225"/>
      <c r="BP57" s="225"/>
      <c r="BQ57" s="225"/>
      <c r="BR57" s="225"/>
      <c r="BS57" s="225"/>
      <c r="BT57" s="225"/>
      <c r="BU57" s="225"/>
      <c r="BV57" s="225"/>
      <c r="BW57" s="225"/>
      <c r="BX57" s="225"/>
      <c r="BY57" s="225"/>
      <c r="BZ57" s="225"/>
      <c r="CA57" s="225"/>
      <c r="CB57" s="225"/>
      <c r="CC57" s="225"/>
      <c r="CD57" s="225"/>
      <c r="CE57" s="225"/>
      <c r="CF57" s="225"/>
      <c r="CG57" s="225"/>
      <c r="CH57" s="225"/>
      <c r="CI57" s="225"/>
      <c r="CJ57" s="225"/>
      <c r="CK57" s="225"/>
      <c r="CL57" s="225"/>
      <c r="CM57" s="225"/>
      <c r="CN57" s="225"/>
      <c r="CO57" s="225"/>
      <c r="CP57" s="225"/>
      <c r="CQ57" s="225"/>
      <c r="CR57" s="225"/>
      <c r="CS57" s="225"/>
      <c r="CT57" s="225"/>
      <c r="CU57" s="225"/>
      <c r="CV57" s="225"/>
      <c r="CW57" s="225"/>
      <c r="CX57" s="225"/>
      <c r="CY57" s="225"/>
      <c r="CZ57" s="225"/>
      <c r="DA57" s="225"/>
      <c r="DB57" s="225"/>
      <c r="DC57" s="225"/>
      <c r="DD57" s="225"/>
      <c r="DE57" s="225"/>
      <c r="DF57" s="225"/>
      <c r="DG57" s="225"/>
      <c r="DH57" s="225"/>
      <c r="DI57" s="225"/>
      <c r="DJ57" s="225"/>
      <c r="DK57" s="225"/>
      <c r="DL57" s="225"/>
      <c r="DM57" s="225"/>
      <c r="DN57" s="225"/>
      <c r="DO57" s="225"/>
      <c r="DP57" s="225"/>
      <c r="DQ57" s="225"/>
      <c r="DR57" s="225"/>
      <c r="DS57" s="225"/>
      <c r="DT57" s="225"/>
      <c r="DU57" s="225"/>
      <c r="DV57" s="225"/>
      <c r="DW57" s="225"/>
      <c r="DX57" s="225"/>
      <c r="DY57" s="225"/>
      <c r="DZ57" s="225"/>
      <c r="EA57" s="225"/>
      <c r="EB57" s="225"/>
      <c r="EC57" s="225"/>
      <c r="ED57" s="225"/>
      <c r="EE57" s="225"/>
      <c r="EF57" s="225"/>
      <c r="EG57" s="225"/>
      <c r="EH57" s="225"/>
      <c r="EI57" s="225"/>
      <c r="EJ57" s="225"/>
      <c r="EK57" s="225"/>
      <c r="EL57" s="225"/>
      <c r="EM57" s="225"/>
      <c r="EN57" s="225"/>
      <c r="EO57" s="225"/>
      <c r="EP57" s="225"/>
      <c r="EQ57" s="225"/>
      <c r="ER57" s="225"/>
      <c r="ES57" s="225"/>
      <c r="ET57" s="225"/>
      <c r="EU57" s="225"/>
      <c r="EV57" s="225"/>
      <c r="EW57" s="225"/>
      <c r="EX57" s="225"/>
      <c r="EY57" s="225"/>
      <c r="EZ57" s="225"/>
      <c r="FA57" s="225"/>
      <c r="FB57" s="225"/>
      <c r="FC57" s="225"/>
      <c r="FD57" s="225"/>
      <c r="FE57" s="225"/>
      <c r="FF57" s="225"/>
      <c r="FG57" s="225"/>
      <c r="FH57" s="225"/>
      <c r="FI57" s="225"/>
      <c r="FJ57" s="225"/>
      <c r="FK57" s="225"/>
      <c r="FL57" s="225"/>
      <c r="FM57" s="225"/>
      <c r="FN57" s="225"/>
      <c r="FO57" s="225"/>
      <c r="FP57" s="225"/>
      <c r="FQ57" s="225"/>
      <c r="FR57" s="225"/>
      <c r="FS57" s="225"/>
      <c r="FT57" s="225"/>
      <c r="FU57" s="225"/>
      <c r="FV57" s="225"/>
      <c r="FW57" s="225"/>
      <c r="FX57" s="225"/>
      <c r="FY57" s="225"/>
      <c r="FZ57" s="225"/>
      <c r="GA57" s="225"/>
      <c r="GB57" s="225"/>
      <c r="GC57" s="225"/>
      <c r="GD57" s="225"/>
      <c r="GE57" s="225"/>
      <c r="GF57" s="225"/>
      <c r="GG57" s="225"/>
      <c r="GH57" s="225"/>
      <c r="GI57" s="225"/>
      <c r="GJ57" s="225"/>
      <c r="GK57" s="225"/>
      <c r="GL57" s="225"/>
      <c r="GM57" s="225"/>
      <c r="GN57" s="225"/>
      <c r="GO57" s="225"/>
      <c r="GP57" s="225"/>
      <c r="GQ57" s="225"/>
      <c r="GR57" s="225"/>
      <c r="GS57" s="225"/>
      <c r="GT57" s="225"/>
      <c r="GU57" s="225"/>
      <c r="GV57" s="225"/>
      <c r="GW57" s="225"/>
      <c r="GX57" s="225"/>
      <c r="GY57" s="225"/>
      <c r="GZ57" s="225"/>
      <c r="HA57" s="225"/>
      <c r="HB57" s="225"/>
      <c r="HC57" s="225"/>
      <c r="HD57" s="225"/>
      <c r="HE57" s="225"/>
      <c r="HF57" s="225"/>
      <c r="HG57" s="225"/>
      <c r="HH57" s="225"/>
      <c r="HI57" s="225"/>
      <c r="HJ57" s="225"/>
      <c r="HK57" s="225"/>
      <c r="HL57" s="225"/>
      <c r="HM57" s="225"/>
      <c r="HN57" s="225"/>
      <c r="HO57" s="225"/>
      <c r="HP57" s="225"/>
      <c r="HQ57" s="225"/>
      <c r="HR57" s="225"/>
      <c r="HS57" s="225"/>
      <c r="HT57" s="225"/>
      <c r="HU57" s="225"/>
      <c r="HV57" s="225"/>
      <c r="HW57" s="225"/>
      <c r="HX57" s="225"/>
      <c r="HY57" s="225"/>
      <c r="HZ57" s="225"/>
      <c r="IA57" s="225"/>
      <c r="IB57" s="225"/>
      <c r="IC57" s="225"/>
      <c r="ID57" s="225"/>
      <c r="IE57" s="225"/>
      <c r="IF57" s="225"/>
      <c r="IG57" s="225"/>
      <c r="IH57" s="225"/>
      <c r="II57" s="225"/>
      <c r="IJ57" s="225"/>
      <c r="IK57" s="225"/>
      <c r="IL57" s="225"/>
      <c r="IM57" s="225"/>
      <c r="IN57" s="225"/>
      <c r="IO57" s="225"/>
      <c r="IP57" s="225"/>
      <c r="IQ57" s="225"/>
      <c r="IR57" s="225"/>
      <c r="IS57" s="225"/>
      <c r="IT57" s="225"/>
    </row>
    <row r="58" spans="1:254" ht="12.75" customHeight="1">
      <c r="A58" s="237" t="s">
        <v>332</v>
      </c>
      <c r="B58" s="238" t="s">
        <v>46</v>
      </c>
      <c r="C58" s="239">
        <f>C60</f>
        <v>258000</v>
      </c>
      <c r="D58" s="233"/>
      <c r="E58" s="239">
        <f>E60</f>
        <v>258000</v>
      </c>
      <c r="F58" s="225"/>
      <c r="G58" s="225"/>
      <c r="H58" s="225"/>
      <c r="I58" s="225"/>
      <c r="J58" s="225"/>
      <c r="K58" s="225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  <c r="AH58" s="225"/>
      <c r="AI58" s="225"/>
      <c r="AJ58" s="225"/>
      <c r="AK58" s="225"/>
      <c r="AL58" s="225"/>
      <c r="AM58" s="225"/>
      <c r="AN58" s="225"/>
      <c r="AO58" s="225"/>
      <c r="AP58" s="225"/>
      <c r="AQ58" s="225"/>
      <c r="AR58" s="225"/>
      <c r="AS58" s="225"/>
      <c r="AT58" s="225"/>
      <c r="AU58" s="225"/>
      <c r="AV58" s="225"/>
      <c r="AW58" s="225"/>
      <c r="AX58" s="225"/>
      <c r="AY58" s="225"/>
      <c r="AZ58" s="225"/>
      <c r="BA58" s="225"/>
      <c r="BB58" s="225"/>
      <c r="BC58" s="225"/>
      <c r="BD58" s="225"/>
      <c r="BE58" s="225"/>
      <c r="BF58" s="225"/>
      <c r="BG58" s="225"/>
      <c r="BH58" s="225"/>
      <c r="BI58" s="225"/>
      <c r="BJ58" s="225"/>
      <c r="BK58" s="225"/>
      <c r="BL58" s="225"/>
      <c r="BM58" s="225"/>
      <c r="BN58" s="225"/>
      <c r="BO58" s="225"/>
      <c r="BP58" s="225"/>
      <c r="BQ58" s="225"/>
      <c r="BR58" s="225"/>
      <c r="BS58" s="225"/>
      <c r="BT58" s="225"/>
      <c r="BU58" s="225"/>
      <c r="BV58" s="225"/>
      <c r="BW58" s="225"/>
      <c r="BX58" s="225"/>
      <c r="BY58" s="225"/>
      <c r="BZ58" s="225"/>
      <c r="CA58" s="225"/>
      <c r="CB58" s="225"/>
      <c r="CC58" s="225"/>
      <c r="CD58" s="225"/>
      <c r="CE58" s="225"/>
      <c r="CF58" s="225"/>
      <c r="CG58" s="225"/>
      <c r="CH58" s="225"/>
      <c r="CI58" s="225"/>
      <c r="CJ58" s="225"/>
      <c r="CK58" s="225"/>
      <c r="CL58" s="225"/>
      <c r="CM58" s="225"/>
      <c r="CN58" s="225"/>
      <c r="CO58" s="225"/>
      <c r="CP58" s="225"/>
      <c r="CQ58" s="225"/>
      <c r="CR58" s="225"/>
      <c r="CS58" s="225"/>
      <c r="CT58" s="225"/>
      <c r="CU58" s="225"/>
      <c r="CV58" s="225"/>
      <c r="CW58" s="225"/>
      <c r="CX58" s="225"/>
      <c r="CY58" s="225"/>
      <c r="CZ58" s="225"/>
      <c r="DA58" s="225"/>
      <c r="DB58" s="225"/>
      <c r="DC58" s="225"/>
      <c r="DD58" s="225"/>
      <c r="DE58" s="225"/>
      <c r="DF58" s="225"/>
      <c r="DG58" s="225"/>
      <c r="DH58" s="225"/>
      <c r="DI58" s="225"/>
      <c r="DJ58" s="225"/>
      <c r="DK58" s="225"/>
      <c r="DL58" s="225"/>
      <c r="DM58" s="225"/>
      <c r="DN58" s="225"/>
      <c r="DO58" s="225"/>
      <c r="DP58" s="225"/>
      <c r="DQ58" s="225"/>
      <c r="DR58" s="225"/>
      <c r="DS58" s="225"/>
      <c r="DT58" s="225"/>
      <c r="DU58" s="225"/>
      <c r="DV58" s="225"/>
      <c r="DW58" s="225"/>
      <c r="DX58" s="225"/>
      <c r="DY58" s="225"/>
      <c r="DZ58" s="225"/>
      <c r="EA58" s="225"/>
      <c r="EB58" s="225"/>
      <c r="EC58" s="225"/>
      <c r="ED58" s="225"/>
      <c r="EE58" s="225"/>
      <c r="EF58" s="225"/>
      <c r="EG58" s="225"/>
      <c r="EH58" s="225"/>
      <c r="EI58" s="225"/>
      <c r="EJ58" s="225"/>
      <c r="EK58" s="225"/>
      <c r="EL58" s="225"/>
      <c r="EM58" s="225"/>
      <c r="EN58" s="225"/>
      <c r="EO58" s="225"/>
      <c r="EP58" s="225"/>
      <c r="EQ58" s="225"/>
      <c r="ER58" s="225"/>
      <c r="ES58" s="225"/>
      <c r="ET58" s="225"/>
      <c r="EU58" s="225"/>
      <c r="EV58" s="225"/>
      <c r="EW58" s="225"/>
      <c r="EX58" s="225"/>
      <c r="EY58" s="225"/>
      <c r="EZ58" s="225"/>
      <c r="FA58" s="225"/>
      <c r="FB58" s="225"/>
      <c r="FC58" s="225"/>
      <c r="FD58" s="225"/>
      <c r="FE58" s="225"/>
      <c r="FF58" s="225"/>
      <c r="FG58" s="225"/>
      <c r="FH58" s="225"/>
      <c r="FI58" s="225"/>
      <c r="FJ58" s="225"/>
      <c r="FK58" s="225"/>
      <c r="FL58" s="225"/>
      <c r="FM58" s="225"/>
      <c r="FN58" s="225"/>
      <c r="FO58" s="225"/>
      <c r="FP58" s="225"/>
      <c r="FQ58" s="225"/>
      <c r="FR58" s="225"/>
      <c r="FS58" s="225"/>
      <c r="FT58" s="225"/>
      <c r="FU58" s="225"/>
      <c r="FV58" s="225"/>
      <c r="FW58" s="225"/>
      <c r="FX58" s="225"/>
      <c r="FY58" s="225"/>
      <c r="FZ58" s="225"/>
      <c r="GA58" s="225"/>
      <c r="GB58" s="225"/>
      <c r="GC58" s="225"/>
      <c r="GD58" s="225"/>
      <c r="GE58" s="225"/>
      <c r="GF58" s="225"/>
      <c r="GG58" s="225"/>
      <c r="GH58" s="225"/>
      <c r="GI58" s="225"/>
      <c r="GJ58" s="225"/>
      <c r="GK58" s="225"/>
      <c r="GL58" s="225"/>
      <c r="GM58" s="225"/>
      <c r="GN58" s="225"/>
      <c r="GO58" s="225"/>
      <c r="GP58" s="225"/>
      <c r="GQ58" s="225"/>
      <c r="GR58" s="225"/>
      <c r="GS58" s="225"/>
      <c r="GT58" s="225"/>
      <c r="GU58" s="225"/>
      <c r="GV58" s="225"/>
      <c r="GW58" s="225"/>
      <c r="GX58" s="225"/>
      <c r="GY58" s="225"/>
      <c r="GZ58" s="225"/>
      <c r="HA58" s="225"/>
      <c r="HB58" s="225"/>
      <c r="HC58" s="225"/>
      <c r="HD58" s="225"/>
      <c r="HE58" s="225"/>
      <c r="HF58" s="225"/>
      <c r="HG58" s="225"/>
      <c r="HH58" s="225"/>
      <c r="HI58" s="225"/>
      <c r="HJ58" s="225"/>
      <c r="HK58" s="225"/>
      <c r="HL58" s="225"/>
      <c r="HM58" s="225"/>
      <c r="HN58" s="225"/>
      <c r="HO58" s="225"/>
      <c r="HP58" s="225"/>
      <c r="HQ58" s="225"/>
      <c r="HR58" s="225"/>
      <c r="HS58" s="225"/>
      <c r="HT58" s="225"/>
      <c r="HU58" s="225"/>
      <c r="HV58" s="225"/>
      <c r="HW58" s="225"/>
      <c r="HX58" s="225"/>
      <c r="HY58" s="225"/>
      <c r="HZ58" s="225"/>
      <c r="IA58" s="225"/>
      <c r="IB58" s="225"/>
      <c r="IC58" s="225"/>
      <c r="ID58" s="225"/>
      <c r="IE58" s="225"/>
      <c r="IF58" s="225"/>
      <c r="IG58" s="225"/>
      <c r="IH58" s="225"/>
      <c r="II58" s="225"/>
      <c r="IJ58" s="225"/>
      <c r="IK58" s="225"/>
      <c r="IL58" s="225"/>
      <c r="IM58" s="225"/>
      <c r="IN58" s="225"/>
      <c r="IO58" s="225"/>
      <c r="IP58" s="225"/>
      <c r="IQ58" s="225"/>
      <c r="IR58" s="225"/>
      <c r="IS58" s="225"/>
      <c r="IT58" s="225"/>
    </row>
    <row r="59" spans="1:254" ht="9.9499999999999993" customHeight="1">
      <c r="A59" s="236"/>
      <c r="B59" s="227"/>
      <c r="C59" s="250"/>
      <c r="D59" s="233"/>
      <c r="E59" s="228"/>
      <c r="F59" s="225"/>
      <c r="G59" s="225"/>
      <c r="H59" s="225"/>
      <c r="I59" s="225"/>
      <c r="J59" s="225"/>
      <c r="K59" s="225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  <c r="AH59" s="225"/>
      <c r="AI59" s="225"/>
      <c r="AJ59" s="225"/>
      <c r="AK59" s="225"/>
      <c r="AL59" s="225"/>
      <c r="AM59" s="225"/>
      <c r="AN59" s="225"/>
      <c r="AO59" s="225"/>
      <c r="AP59" s="225"/>
      <c r="AQ59" s="225"/>
      <c r="AR59" s="225"/>
      <c r="AS59" s="225"/>
      <c r="AT59" s="225"/>
      <c r="AU59" s="225"/>
      <c r="AV59" s="225"/>
      <c r="AW59" s="225"/>
      <c r="AX59" s="225"/>
      <c r="AY59" s="225"/>
      <c r="AZ59" s="225"/>
      <c r="BA59" s="225"/>
      <c r="BB59" s="225"/>
      <c r="BC59" s="225"/>
      <c r="BD59" s="225"/>
      <c r="BE59" s="225"/>
      <c r="BF59" s="225"/>
      <c r="BG59" s="225"/>
      <c r="BH59" s="225"/>
      <c r="BI59" s="225"/>
      <c r="BJ59" s="225"/>
      <c r="BK59" s="225"/>
      <c r="BL59" s="225"/>
      <c r="BM59" s="225"/>
      <c r="BN59" s="225"/>
      <c r="BO59" s="225"/>
      <c r="BP59" s="225"/>
      <c r="BQ59" s="225"/>
      <c r="BR59" s="225"/>
      <c r="BS59" s="225"/>
      <c r="BT59" s="225"/>
      <c r="BU59" s="225"/>
      <c r="BV59" s="225"/>
      <c r="BW59" s="225"/>
      <c r="BX59" s="225"/>
      <c r="BY59" s="225"/>
      <c r="BZ59" s="225"/>
      <c r="CA59" s="225"/>
      <c r="CB59" s="225"/>
      <c r="CC59" s="225"/>
      <c r="CD59" s="225"/>
      <c r="CE59" s="225"/>
      <c r="CF59" s="225"/>
      <c r="CG59" s="225"/>
      <c r="CH59" s="225"/>
      <c r="CI59" s="225"/>
      <c r="CJ59" s="225"/>
      <c r="CK59" s="225"/>
      <c r="CL59" s="225"/>
      <c r="CM59" s="225"/>
      <c r="CN59" s="225"/>
      <c r="CO59" s="225"/>
      <c r="CP59" s="225"/>
      <c r="CQ59" s="225"/>
      <c r="CR59" s="225"/>
      <c r="CS59" s="225"/>
      <c r="CT59" s="225"/>
      <c r="CU59" s="225"/>
      <c r="CV59" s="225"/>
      <c r="CW59" s="225"/>
      <c r="CX59" s="225"/>
      <c r="CY59" s="225"/>
      <c r="CZ59" s="225"/>
      <c r="DA59" s="225"/>
      <c r="DB59" s="225"/>
      <c r="DC59" s="225"/>
      <c r="DD59" s="225"/>
      <c r="DE59" s="225"/>
      <c r="DF59" s="225"/>
      <c r="DG59" s="225"/>
      <c r="DH59" s="225"/>
      <c r="DI59" s="225"/>
      <c r="DJ59" s="225"/>
      <c r="DK59" s="225"/>
      <c r="DL59" s="225"/>
      <c r="DM59" s="225"/>
      <c r="DN59" s="225"/>
      <c r="DO59" s="225"/>
      <c r="DP59" s="225"/>
      <c r="DQ59" s="225"/>
      <c r="DR59" s="225"/>
      <c r="DS59" s="225"/>
      <c r="DT59" s="225"/>
      <c r="DU59" s="225"/>
      <c r="DV59" s="225"/>
      <c r="DW59" s="225"/>
      <c r="DX59" s="225"/>
      <c r="DY59" s="225"/>
      <c r="DZ59" s="225"/>
      <c r="EA59" s="225"/>
      <c r="EB59" s="225"/>
      <c r="EC59" s="225"/>
      <c r="ED59" s="225"/>
      <c r="EE59" s="225"/>
      <c r="EF59" s="225"/>
      <c r="EG59" s="225"/>
      <c r="EH59" s="225"/>
      <c r="EI59" s="225"/>
      <c r="EJ59" s="225"/>
      <c r="EK59" s="225"/>
      <c r="EL59" s="225"/>
      <c r="EM59" s="225"/>
      <c r="EN59" s="225"/>
      <c r="EO59" s="225"/>
      <c r="EP59" s="225"/>
      <c r="EQ59" s="225"/>
      <c r="ER59" s="225"/>
      <c r="ES59" s="225"/>
      <c r="ET59" s="225"/>
      <c r="EU59" s="225"/>
      <c r="EV59" s="225"/>
      <c r="EW59" s="225"/>
      <c r="EX59" s="225"/>
      <c r="EY59" s="225"/>
      <c r="EZ59" s="225"/>
      <c r="FA59" s="225"/>
      <c r="FB59" s="225"/>
      <c r="FC59" s="225"/>
      <c r="FD59" s="225"/>
      <c r="FE59" s="225"/>
      <c r="FF59" s="225"/>
      <c r="FG59" s="225"/>
      <c r="FH59" s="225"/>
      <c r="FI59" s="225"/>
      <c r="FJ59" s="225"/>
      <c r="FK59" s="225"/>
      <c r="FL59" s="225"/>
      <c r="FM59" s="225"/>
      <c r="FN59" s="225"/>
      <c r="FO59" s="225"/>
      <c r="FP59" s="225"/>
      <c r="FQ59" s="225"/>
      <c r="FR59" s="225"/>
      <c r="FS59" s="225"/>
      <c r="FT59" s="225"/>
      <c r="FU59" s="225"/>
      <c r="FV59" s="225"/>
      <c r="FW59" s="225"/>
      <c r="FX59" s="225"/>
      <c r="FY59" s="225"/>
      <c r="FZ59" s="225"/>
      <c r="GA59" s="225"/>
      <c r="GB59" s="225"/>
      <c r="GC59" s="225"/>
      <c r="GD59" s="225"/>
      <c r="GE59" s="225"/>
      <c r="GF59" s="225"/>
      <c r="GG59" s="225"/>
      <c r="GH59" s="225"/>
      <c r="GI59" s="225"/>
      <c r="GJ59" s="225"/>
      <c r="GK59" s="225"/>
      <c r="GL59" s="225"/>
      <c r="GM59" s="225"/>
      <c r="GN59" s="225"/>
      <c r="GO59" s="225"/>
      <c r="GP59" s="225"/>
      <c r="GQ59" s="225"/>
      <c r="GR59" s="225"/>
      <c r="GS59" s="225"/>
      <c r="GT59" s="225"/>
      <c r="GU59" s="225"/>
      <c r="GV59" s="225"/>
      <c r="GW59" s="225"/>
      <c r="GX59" s="225"/>
      <c r="GY59" s="225"/>
      <c r="GZ59" s="225"/>
      <c r="HA59" s="225"/>
      <c r="HB59" s="225"/>
      <c r="HC59" s="225"/>
      <c r="HD59" s="225"/>
      <c r="HE59" s="225"/>
      <c r="HF59" s="225"/>
      <c r="HG59" s="225"/>
      <c r="HH59" s="225"/>
      <c r="HI59" s="225"/>
      <c r="HJ59" s="225"/>
      <c r="HK59" s="225"/>
      <c r="HL59" s="225"/>
      <c r="HM59" s="225"/>
      <c r="HN59" s="225"/>
      <c r="HO59" s="225"/>
      <c r="HP59" s="225"/>
      <c r="HQ59" s="225"/>
      <c r="HR59" s="225"/>
      <c r="HS59" s="225"/>
      <c r="HT59" s="225"/>
      <c r="HU59" s="225"/>
      <c r="HV59" s="225"/>
      <c r="HW59" s="225"/>
      <c r="HX59" s="225"/>
      <c r="HY59" s="225"/>
      <c r="HZ59" s="225"/>
      <c r="IA59" s="225"/>
      <c r="IB59" s="225"/>
      <c r="IC59" s="225"/>
      <c r="ID59" s="225"/>
      <c r="IE59" s="225"/>
      <c r="IF59" s="225"/>
      <c r="IG59" s="225"/>
      <c r="IH59" s="225"/>
      <c r="II59" s="225"/>
      <c r="IJ59" s="225"/>
      <c r="IK59" s="225"/>
      <c r="IL59" s="225"/>
      <c r="IM59" s="225"/>
      <c r="IN59" s="225"/>
      <c r="IO59" s="225"/>
      <c r="IP59" s="225"/>
      <c r="IQ59" s="225"/>
      <c r="IR59" s="225"/>
      <c r="IS59" s="225"/>
      <c r="IT59" s="225"/>
    </row>
    <row r="60" spans="1:254" ht="12.75" customHeight="1">
      <c r="A60" s="925" t="s">
        <v>686</v>
      </c>
      <c r="B60" s="926"/>
      <c r="C60" s="240">
        <f>C62</f>
        <v>258000</v>
      </c>
      <c r="D60" s="233"/>
      <c r="E60" s="240">
        <f>E64</f>
        <v>258000</v>
      </c>
      <c r="F60" s="225"/>
      <c r="G60" s="225"/>
      <c r="H60" s="225"/>
      <c r="I60" s="225"/>
      <c r="J60" s="225"/>
      <c r="K60" s="225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  <c r="AH60" s="225"/>
      <c r="AI60" s="225"/>
      <c r="AJ60" s="225"/>
      <c r="AK60" s="225"/>
      <c r="AL60" s="225"/>
      <c r="AM60" s="225"/>
      <c r="AN60" s="225"/>
      <c r="AO60" s="225"/>
      <c r="AP60" s="225"/>
      <c r="AQ60" s="225"/>
      <c r="AR60" s="225"/>
      <c r="AS60" s="225"/>
      <c r="AT60" s="225"/>
      <c r="AU60" s="225"/>
      <c r="AV60" s="225"/>
      <c r="AW60" s="225"/>
      <c r="AX60" s="225"/>
      <c r="AY60" s="225"/>
      <c r="AZ60" s="225"/>
      <c r="BA60" s="225"/>
      <c r="BB60" s="225"/>
      <c r="BC60" s="225"/>
      <c r="BD60" s="225"/>
      <c r="BE60" s="225"/>
      <c r="BF60" s="225"/>
      <c r="BG60" s="225"/>
      <c r="BH60" s="225"/>
      <c r="BI60" s="225"/>
      <c r="BJ60" s="225"/>
      <c r="BK60" s="225"/>
      <c r="BL60" s="225"/>
      <c r="BM60" s="225"/>
      <c r="BN60" s="225"/>
      <c r="BO60" s="225"/>
      <c r="BP60" s="225"/>
      <c r="BQ60" s="225"/>
      <c r="BR60" s="225"/>
      <c r="BS60" s="225"/>
      <c r="BT60" s="225"/>
      <c r="BU60" s="225"/>
      <c r="BV60" s="225"/>
      <c r="BW60" s="225"/>
      <c r="BX60" s="225"/>
      <c r="BY60" s="225"/>
      <c r="BZ60" s="225"/>
      <c r="CA60" s="225"/>
      <c r="CB60" s="225"/>
      <c r="CC60" s="225"/>
      <c r="CD60" s="225"/>
      <c r="CE60" s="225"/>
      <c r="CF60" s="225"/>
      <c r="CG60" s="225"/>
      <c r="CH60" s="225"/>
      <c r="CI60" s="225"/>
      <c r="CJ60" s="225"/>
      <c r="CK60" s="225"/>
      <c r="CL60" s="225"/>
      <c r="CM60" s="225"/>
      <c r="CN60" s="225"/>
      <c r="CO60" s="225"/>
      <c r="CP60" s="225"/>
      <c r="CQ60" s="225"/>
      <c r="CR60" s="225"/>
      <c r="CS60" s="225"/>
      <c r="CT60" s="225"/>
      <c r="CU60" s="225"/>
      <c r="CV60" s="225"/>
      <c r="CW60" s="225"/>
      <c r="CX60" s="225"/>
      <c r="CY60" s="225"/>
      <c r="CZ60" s="225"/>
      <c r="DA60" s="225"/>
      <c r="DB60" s="225"/>
      <c r="DC60" s="225"/>
      <c r="DD60" s="225"/>
      <c r="DE60" s="225"/>
      <c r="DF60" s="225"/>
      <c r="DG60" s="225"/>
      <c r="DH60" s="225"/>
      <c r="DI60" s="225"/>
      <c r="DJ60" s="225"/>
      <c r="DK60" s="225"/>
      <c r="DL60" s="225"/>
      <c r="DM60" s="225"/>
      <c r="DN60" s="225"/>
      <c r="DO60" s="225"/>
      <c r="DP60" s="225"/>
      <c r="DQ60" s="225"/>
      <c r="DR60" s="225"/>
      <c r="DS60" s="225"/>
      <c r="DT60" s="225"/>
      <c r="DU60" s="225"/>
      <c r="DV60" s="225"/>
      <c r="DW60" s="225"/>
      <c r="DX60" s="225"/>
      <c r="DY60" s="225"/>
      <c r="DZ60" s="225"/>
      <c r="EA60" s="225"/>
      <c r="EB60" s="225"/>
      <c r="EC60" s="225"/>
      <c r="ED60" s="225"/>
      <c r="EE60" s="225"/>
      <c r="EF60" s="225"/>
      <c r="EG60" s="225"/>
      <c r="EH60" s="225"/>
      <c r="EI60" s="225"/>
      <c r="EJ60" s="225"/>
      <c r="EK60" s="225"/>
      <c r="EL60" s="225"/>
      <c r="EM60" s="225"/>
      <c r="EN60" s="225"/>
      <c r="EO60" s="225"/>
      <c r="EP60" s="225"/>
      <c r="EQ60" s="225"/>
      <c r="ER60" s="225"/>
      <c r="ES60" s="225"/>
      <c r="ET60" s="225"/>
      <c r="EU60" s="225"/>
      <c r="EV60" s="225"/>
      <c r="EW60" s="225"/>
      <c r="EX60" s="225"/>
      <c r="EY60" s="225"/>
      <c r="EZ60" s="225"/>
      <c r="FA60" s="225"/>
      <c r="FB60" s="225"/>
      <c r="FC60" s="225"/>
      <c r="FD60" s="225"/>
      <c r="FE60" s="225"/>
      <c r="FF60" s="225"/>
      <c r="FG60" s="225"/>
      <c r="FH60" s="225"/>
      <c r="FI60" s="225"/>
      <c r="FJ60" s="225"/>
      <c r="FK60" s="225"/>
      <c r="FL60" s="225"/>
      <c r="FM60" s="225"/>
      <c r="FN60" s="225"/>
      <c r="FO60" s="225"/>
      <c r="FP60" s="225"/>
      <c r="FQ60" s="225"/>
      <c r="FR60" s="225"/>
      <c r="FS60" s="225"/>
      <c r="FT60" s="225"/>
      <c r="FU60" s="225"/>
      <c r="FV60" s="225"/>
      <c r="FW60" s="225"/>
      <c r="FX60" s="225"/>
      <c r="FY60" s="225"/>
      <c r="FZ60" s="225"/>
      <c r="GA60" s="225"/>
      <c r="GB60" s="225"/>
      <c r="GC60" s="225"/>
      <c r="GD60" s="225"/>
      <c r="GE60" s="225"/>
      <c r="GF60" s="225"/>
      <c r="GG60" s="225"/>
      <c r="GH60" s="225"/>
      <c r="GI60" s="225"/>
      <c r="GJ60" s="225"/>
      <c r="GK60" s="225"/>
      <c r="GL60" s="225"/>
      <c r="GM60" s="225"/>
      <c r="GN60" s="225"/>
      <c r="GO60" s="225"/>
      <c r="GP60" s="225"/>
      <c r="GQ60" s="225"/>
      <c r="GR60" s="225"/>
      <c r="GS60" s="225"/>
      <c r="GT60" s="225"/>
      <c r="GU60" s="225"/>
      <c r="GV60" s="225"/>
      <c r="GW60" s="225"/>
      <c r="GX60" s="225"/>
      <c r="GY60" s="225"/>
      <c r="GZ60" s="225"/>
      <c r="HA60" s="225"/>
      <c r="HB60" s="225"/>
      <c r="HC60" s="225"/>
      <c r="HD60" s="225"/>
      <c r="HE60" s="225"/>
      <c r="HF60" s="225"/>
      <c r="HG60" s="225"/>
      <c r="HH60" s="225"/>
      <c r="HI60" s="225"/>
      <c r="HJ60" s="225"/>
      <c r="HK60" s="225"/>
      <c r="HL60" s="225"/>
      <c r="HM60" s="225"/>
      <c r="HN60" s="225"/>
      <c r="HO60" s="225"/>
      <c r="HP60" s="225"/>
      <c r="HQ60" s="225"/>
      <c r="HR60" s="225"/>
      <c r="HS60" s="225"/>
      <c r="HT60" s="225"/>
      <c r="HU60" s="225"/>
      <c r="HV60" s="225"/>
      <c r="HW60" s="225"/>
      <c r="HX60" s="225"/>
      <c r="HY60" s="225"/>
      <c r="HZ60" s="225"/>
      <c r="IA60" s="225"/>
      <c r="IB60" s="225"/>
      <c r="IC60" s="225"/>
      <c r="ID60" s="225"/>
      <c r="IE60" s="225"/>
      <c r="IF60" s="225"/>
      <c r="IG60" s="225"/>
      <c r="IH60" s="225"/>
      <c r="II60" s="225"/>
      <c r="IJ60" s="225"/>
      <c r="IK60" s="225"/>
      <c r="IL60" s="225"/>
      <c r="IM60" s="225"/>
      <c r="IN60" s="225"/>
      <c r="IO60" s="225"/>
      <c r="IP60" s="225"/>
      <c r="IQ60" s="225"/>
      <c r="IR60" s="225"/>
      <c r="IS60" s="225"/>
      <c r="IT60" s="225"/>
    </row>
    <row r="61" spans="1:254" ht="9.9499999999999993" customHeight="1">
      <c r="A61" s="251"/>
      <c r="B61" s="252"/>
      <c r="C61" s="239"/>
      <c r="D61" s="233"/>
      <c r="E61" s="253"/>
      <c r="F61" s="225"/>
      <c r="G61" s="225"/>
      <c r="H61" s="225"/>
      <c r="I61" s="225"/>
      <c r="J61" s="225"/>
      <c r="K61" s="225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  <c r="AH61" s="225"/>
      <c r="AI61" s="225"/>
      <c r="AJ61" s="225"/>
      <c r="AK61" s="225"/>
      <c r="AL61" s="225"/>
      <c r="AM61" s="225"/>
      <c r="AN61" s="225"/>
      <c r="AO61" s="225"/>
      <c r="AP61" s="225"/>
      <c r="AQ61" s="225"/>
      <c r="AR61" s="225"/>
      <c r="AS61" s="225"/>
      <c r="AT61" s="225"/>
      <c r="AU61" s="225"/>
      <c r="AV61" s="225"/>
      <c r="AW61" s="225"/>
      <c r="AX61" s="225"/>
      <c r="AY61" s="225"/>
      <c r="AZ61" s="225"/>
      <c r="BA61" s="225"/>
      <c r="BB61" s="225"/>
      <c r="BC61" s="225"/>
      <c r="BD61" s="225"/>
      <c r="BE61" s="225"/>
      <c r="BF61" s="225"/>
      <c r="BG61" s="225"/>
      <c r="BH61" s="225"/>
      <c r="BI61" s="225"/>
      <c r="BJ61" s="225"/>
      <c r="BK61" s="225"/>
      <c r="BL61" s="225"/>
      <c r="BM61" s="225"/>
      <c r="BN61" s="225"/>
      <c r="BO61" s="225"/>
      <c r="BP61" s="225"/>
      <c r="BQ61" s="225"/>
      <c r="BR61" s="225"/>
      <c r="BS61" s="225"/>
      <c r="BT61" s="225"/>
      <c r="BU61" s="225"/>
      <c r="BV61" s="225"/>
      <c r="BW61" s="225"/>
      <c r="BX61" s="225"/>
      <c r="BY61" s="225"/>
      <c r="BZ61" s="225"/>
      <c r="CA61" s="225"/>
      <c r="CB61" s="225"/>
      <c r="CC61" s="225"/>
      <c r="CD61" s="225"/>
      <c r="CE61" s="225"/>
      <c r="CF61" s="225"/>
      <c r="CG61" s="225"/>
      <c r="CH61" s="225"/>
      <c r="CI61" s="225"/>
      <c r="CJ61" s="225"/>
      <c r="CK61" s="225"/>
      <c r="CL61" s="225"/>
      <c r="CM61" s="225"/>
      <c r="CN61" s="225"/>
      <c r="CO61" s="225"/>
      <c r="CP61" s="225"/>
      <c r="CQ61" s="225"/>
      <c r="CR61" s="225"/>
      <c r="CS61" s="225"/>
      <c r="CT61" s="225"/>
      <c r="CU61" s="225"/>
      <c r="CV61" s="225"/>
      <c r="CW61" s="225"/>
      <c r="CX61" s="225"/>
      <c r="CY61" s="225"/>
      <c r="CZ61" s="225"/>
      <c r="DA61" s="225"/>
      <c r="DB61" s="225"/>
      <c r="DC61" s="225"/>
      <c r="DD61" s="225"/>
      <c r="DE61" s="225"/>
      <c r="DF61" s="225"/>
      <c r="DG61" s="225"/>
      <c r="DH61" s="225"/>
      <c r="DI61" s="225"/>
      <c r="DJ61" s="225"/>
      <c r="DK61" s="225"/>
      <c r="DL61" s="225"/>
      <c r="DM61" s="225"/>
      <c r="DN61" s="225"/>
      <c r="DO61" s="225"/>
      <c r="DP61" s="225"/>
      <c r="DQ61" s="225"/>
      <c r="DR61" s="225"/>
      <c r="DS61" s="225"/>
      <c r="DT61" s="225"/>
      <c r="DU61" s="225"/>
      <c r="DV61" s="225"/>
      <c r="DW61" s="225"/>
      <c r="DX61" s="225"/>
      <c r="DY61" s="225"/>
      <c r="DZ61" s="225"/>
      <c r="EA61" s="225"/>
      <c r="EB61" s="225"/>
      <c r="EC61" s="225"/>
      <c r="ED61" s="225"/>
      <c r="EE61" s="225"/>
      <c r="EF61" s="225"/>
      <c r="EG61" s="225"/>
      <c r="EH61" s="225"/>
      <c r="EI61" s="225"/>
      <c r="EJ61" s="225"/>
      <c r="EK61" s="225"/>
      <c r="EL61" s="225"/>
      <c r="EM61" s="225"/>
      <c r="EN61" s="225"/>
      <c r="EO61" s="225"/>
      <c r="EP61" s="225"/>
      <c r="EQ61" s="225"/>
      <c r="ER61" s="225"/>
      <c r="ES61" s="225"/>
      <c r="ET61" s="225"/>
      <c r="EU61" s="225"/>
      <c r="EV61" s="225"/>
      <c r="EW61" s="225"/>
      <c r="EX61" s="225"/>
      <c r="EY61" s="225"/>
      <c r="EZ61" s="225"/>
      <c r="FA61" s="225"/>
      <c r="FB61" s="225"/>
      <c r="FC61" s="225"/>
      <c r="FD61" s="225"/>
      <c r="FE61" s="225"/>
      <c r="FF61" s="225"/>
      <c r="FG61" s="225"/>
      <c r="FH61" s="225"/>
      <c r="FI61" s="225"/>
      <c r="FJ61" s="225"/>
      <c r="FK61" s="225"/>
      <c r="FL61" s="225"/>
      <c r="FM61" s="225"/>
      <c r="FN61" s="225"/>
      <c r="FO61" s="225"/>
      <c r="FP61" s="225"/>
      <c r="FQ61" s="225"/>
      <c r="FR61" s="225"/>
      <c r="FS61" s="225"/>
      <c r="FT61" s="225"/>
      <c r="FU61" s="225"/>
      <c r="FV61" s="225"/>
      <c r="FW61" s="225"/>
      <c r="FX61" s="225"/>
      <c r="FY61" s="225"/>
      <c r="FZ61" s="225"/>
      <c r="GA61" s="225"/>
      <c r="GB61" s="225"/>
      <c r="GC61" s="225"/>
      <c r="GD61" s="225"/>
      <c r="GE61" s="225"/>
      <c r="GF61" s="225"/>
      <c r="GG61" s="225"/>
      <c r="GH61" s="225"/>
      <c r="GI61" s="225"/>
      <c r="GJ61" s="225"/>
      <c r="GK61" s="225"/>
      <c r="GL61" s="225"/>
      <c r="GM61" s="225"/>
      <c r="GN61" s="225"/>
      <c r="GO61" s="225"/>
      <c r="GP61" s="225"/>
      <c r="GQ61" s="225"/>
      <c r="GR61" s="225"/>
      <c r="GS61" s="225"/>
      <c r="GT61" s="225"/>
      <c r="GU61" s="225"/>
      <c r="GV61" s="225"/>
      <c r="GW61" s="225"/>
      <c r="GX61" s="225"/>
      <c r="GY61" s="225"/>
      <c r="GZ61" s="225"/>
      <c r="HA61" s="225"/>
      <c r="HB61" s="225"/>
      <c r="HC61" s="225"/>
      <c r="HD61" s="225"/>
      <c r="HE61" s="225"/>
      <c r="HF61" s="225"/>
      <c r="HG61" s="225"/>
      <c r="HH61" s="225"/>
      <c r="HI61" s="225"/>
      <c r="HJ61" s="225"/>
      <c r="HK61" s="225"/>
      <c r="HL61" s="225"/>
      <c r="HM61" s="225"/>
      <c r="HN61" s="225"/>
      <c r="HO61" s="225"/>
      <c r="HP61" s="225"/>
      <c r="HQ61" s="225"/>
      <c r="HR61" s="225"/>
      <c r="HS61" s="225"/>
      <c r="HT61" s="225"/>
      <c r="HU61" s="225"/>
      <c r="HV61" s="225"/>
      <c r="HW61" s="225"/>
      <c r="HX61" s="225"/>
      <c r="HY61" s="225"/>
      <c r="HZ61" s="225"/>
      <c r="IA61" s="225"/>
      <c r="IB61" s="225"/>
      <c r="IC61" s="225"/>
      <c r="ID61" s="225"/>
      <c r="IE61" s="225"/>
      <c r="IF61" s="225"/>
      <c r="IG61" s="225"/>
      <c r="IH61" s="225"/>
      <c r="II61" s="225"/>
      <c r="IJ61" s="225"/>
      <c r="IK61" s="225"/>
      <c r="IL61" s="225"/>
      <c r="IM61" s="225"/>
      <c r="IN61" s="225"/>
      <c r="IO61" s="225"/>
      <c r="IP61" s="225"/>
      <c r="IQ61" s="225"/>
      <c r="IR61" s="225"/>
      <c r="IS61" s="225"/>
      <c r="IT61" s="225"/>
    </row>
    <row r="62" spans="1:254" ht="12.75" customHeight="1">
      <c r="A62" s="243"/>
      <c r="B62" s="244" t="s">
        <v>680</v>
      </c>
      <c r="C62" s="228">
        <v>258000</v>
      </c>
      <c r="D62" s="233"/>
      <c r="E62" s="245" t="s">
        <v>492</v>
      </c>
      <c r="F62" s="225"/>
      <c r="G62" s="225"/>
      <c r="H62" s="225"/>
      <c r="I62" s="225"/>
      <c r="J62" s="225"/>
      <c r="K62" s="225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  <c r="AH62" s="225"/>
      <c r="AI62" s="225"/>
      <c r="AJ62" s="225"/>
      <c r="AK62" s="225"/>
      <c r="AL62" s="225"/>
      <c r="AM62" s="225"/>
      <c r="AN62" s="225"/>
      <c r="AO62" s="225"/>
      <c r="AP62" s="225"/>
      <c r="AQ62" s="225"/>
      <c r="AR62" s="225"/>
      <c r="AS62" s="225"/>
      <c r="AT62" s="225"/>
      <c r="AU62" s="225"/>
      <c r="AV62" s="225"/>
      <c r="AW62" s="225"/>
      <c r="AX62" s="225"/>
      <c r="AY62" s="225"/>
      <c r="AZ62" s="225"/>
      <c r="BA62" s="225"/>
      <c r="BB62" s="225"/>
      <c r="BC62" s="225"/>
      <c r="BD62" s="225"/>
      <c r="BE62" s="225"/>
      <c r="BF62" s="225"/>
      <c r="BG62" s="225"/>
      <c r="BH62" s="225"/>
      <c r="BI62" s="225"/>
      <c r="BJ62" s="225"/>
      <c r="BK62" s="225"/>
      <c r="BL62" s="225"/>
      <c r="BM62" s="225"/>
      <c r="BN62" s="225"/>
      <c r="BO62" s="225"/>
      <c r="BP62" s="225"/>
      <c r="BQ62" s="225"/>
      <c r="BR62" s="225"/>
      <c r="BS62" s="225"/>
      <c r="BT62" s="225"/>
      <c r="BU62" s="225"/>
      <c r="BV62" s="225"/>
      <c r="BW62" s="225"/>
      <c r="BX62" s="225"/>
      <c r="BY62" s="225"/>
      <c r="BZ62" s="225"/>
      <c r="CA62" s="225"/>
      <c r="CB62" s="225"/>
      <c r="CC62" s="225"/>
      <c r="CD62" s="225"/>
      <c r="CE62" s="225"/>
      <c r="CF62" s="225"/>
      <c r="CG62" s="225"/>
      <c r="CH62" s="225"/>
      <c r="CI62" s="225"/>
      <c r="CJ62" s="225"/>
      <c r="CK62" s="225"/>
      <c r="CL62" s="225"/>
      <c r="CM62" s="225"/>
      <c r="CN62" s="225"/>
      <c r="CO62" s="225"/>
      <c r="CP62" s="225"/>
      <c r="CQ62" s="225"/>
      <c r="CR62" s="225"/>
      <c r="CS62" s="225"/>
      <c r="CT62" s="225"/>
      <c r="CU62" s="225"/>
      <c r="CV62" s="225"/>
      <c r="CW62" s="225"/>
      <c r="CX62" s="225"/>
      <c r="CY62" s="225"/>
      <c r="CZ62" s="225"/>
      <c r="DA62" s="225"/>
      <c r="DB62" s="225"/>
      <c r="DC62" s="225"/>
      <c r="DD62" s="225"/>
      <c r="DE62" s="225"/>
      <c r="DF62" s="225"/>
      <c r="DG62" s="225"/>
      <c r="DH62" s="225"/>
      <c r="DI62" s="225"/>
      <c r="DJ62" s="225"/>
      <c r="DK62" s="225"/>
      <c r="DL62" s="225"/>
      <c r="DM62" s="225"/>
      <c r="DN62" s="225"/>
      <c r="DO62" s="225"/>
      <c r="DP62" s="225"/>
      <c r="DQ62" s="225"/>
      <c r="DR62" s="225"/>
      <c r="DS62" s="225"/>
      <c r="DT62" s="225"/>
      <c r="DU62" s="225"/>
      <c r="DV62" s="225"/>
      <c r="DW62" s="225"/>
      <c r="DX62" s="225"/>
      <c r="DY62" s="225"/>
      <c r="DZ62" s="225"/>
      <c r="EA62" s="225"/>
      <c r="EB62" s="225"/>
      <c r="EC62" s="225"/>
      <c r="ED62" s="225"/>
      <c r="EE62" s="225"/>
      <c r="EF62" s="225"/>
      <c r="EG62" s="225"/>
      <c r="EH62" s="225"/>
      <c r="EI62" s="225"/>
      <c r="EJ62" s="225"/>
      <c r="EK62" s="225"/>
      <c r="EL62" s="225"/>
      <c r="EM62" s="225"/>
      <c r="EN62" s="225"/>
      <c r="EO62" s="225"/>
      <c r="EP62" s="225"/>
      <c r="EQ62" s="225"/>
      <c r="ER62" s="225"/>
      <c r="ES62" s="225"/>
      <c r="ET62" s="225"/>
      <c r="EU62" s="225"/>
      <c r="EV62" s="225"/>
      <c r="EW62" s="225"/>
      <c r="EX62" s="225"/>
      <c r="EY62" s="225"/>
      <c r="EZ62" s="225"/>
      <c r="FA62" s="225"/>
      <c r="FB62" s="225"/>
      <c r="FC62" s="225"/>
      <c r="FD62" s="225"/>
      <c r="FE62" s="225"/>
      <c r="FF62" s="225"/>
      <c r="FG62" s="225"/>
      <c r="FH62" s="225"/>
      <c r="FI62" s="225"/>
      <c r="FJ62" s="225"/>
      <c r="FK62" s="225"/>
      <c r="FL62" s="225"/>
      <c r="FM62" s="225"/>
      <c r="FN62" s="225"/>
      <c r="FO62" s="225"/>
      <c r="FP62" s="225"/>
      <c r="FQ62" s="225"/>
      <c r="FR62" s="225"/>
      <c r="FS62" s="225"/>
      <c r="FT62" s="225"/>
      <c r="FU62" s="225"/>
      <c r="FV62" s="225"/>
      <c r="FW62" s="225"/>
      <c r="FX62" s="225"/>
      <c r="FY62" s="225"/>
      <c r="FZ62" s="225"/>
      <c r="GA62" s="225"/>
      <c r="GB62" s="225"/>
      <c r="GC62" s="225"/>
      <c r="GD62" s="225"/>
      <c r="GE62" s="225"/>
      <c r="GF62" s="225"/>
      <c r="GG62" s="225"/>
      <c r="GH62" s="225"/>
      <c r="GI62" s="225"/>
      <c r="GJ62" s="225"/>
      <c r="GK62" s="225"/>
      <c r="GL62" s="225"/>
      <c r="GM62" s="225"/>
      <c r="GN62" s="225"/>
      <c r="GO62" s="225"/>
      <c r="GP62" s="225"/>
      <c r="GQ62" s="225"/>
      <c r="GR62" s="225"/>
      <c r="GS62" s="225"/>
      <c r="GT62" s="225"/>
      <c r="GU62" s="225"/>
      <c r="GV62" s="225"/>
      <c r="GW62" s="225"/>
      <c r="GX62" s="225"/>
      <c r="GY62" s="225"/>
      <c r="GZ62" s="225"/>
      <c r="HA62" s="225"/>
      <c r="HB62" s="225"/>
      <c r="HC62" s="225"/>
      <c r="HD62" s="225"/>
      <c r="HE62" s="225"/>
      <c r="HF62" s="225"/>
      <c r="HG62" s="225"/>
      <c r="HH62" s="225"/>
      <c r="HI62" s="225"/>
      <c r="HJ62" s="225"/>
      <c r="HK62" s="225"/>
      <c r="HL62" s="225"/>
      <c r="HM62" s="225"/>
      <c r="HN62" s="225"/>
      <c r="HO62" s="225"/>
      <c r="HP62" s="225"/>
      <c r="HQ62" s="225"/>
      <c r="HR62" s="225"/>
      <c r="HS62" s="225"/>
      <c r="HT62" s="225"/>
      <c r="HU62" s="225"/>
      <c r="HV62" s="225"/>
      <c r="HW62" s="225"/>
      <c r="HX62" s="225"/>
      <c r="HY62" s="225"/>
      <c r="HZ62" s="225"/>
      <c r="IA62" s="225"/>
      <c r="IB62" s="225"/>
      <c r="IC62" s="225"/>
      <c r="ID62" s="225"/>
      <c r="IE62" s="225"/>
      <c r="IF62" s="225"/>
      <c r="IG62" s="225"/>
      <c r="IH62" s="225"/>
      <c r="II62" s="225"/>
      <c r="IJ62" s="225"/>
      <c r="IK62" s="225"/>
      <c r="IL62" s="225"/>
      <c r="IM62" s="225"/>
      <c r="IN62" s="225"/>
      <c r="IO62" s="225"/>
      <c r="IP62" s="225"/>
      <c r="IQ62" s="225"/>
      <c r="IR62" s="225"/>
      <c r="IS62" s="225"/>
      <c r="IT62" s="225"/>
    </row>
    <row r="63" spans="1:254" ht="9.9499999999999993" customHeight="1">
      <c r="A63" s="226"/>
      <c r="B63" s="246"/>
      <c r="C63" s="228"/>
      <c r="D63" s="233"/>
      <c r="E63" s="228"/>
      <c r="F63" s="225"/>
      <c r="G63" s="225"/>
      <c r="H63" s="225"/>
      <c r="I63" s="225"/>
      <c r="J63" s="225"/>
      <c r="K63" s="225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  <c r="AH63" s="225"/>
      <c r="AI63" s="225"/>
      <c r="AJ63" s="225"/>
      <c r="AK63" s="225"/>
      <c r="AL63" s="225"/>
      <c r="AM63" s="225"/>
      <c r="AN63" s="225"/>
      <c r="AO63" s="225"/>
      <c r="AP63" s="225"/>
      <c r="AQ63" s="225"/>
      <c r="AR63" s="225"/>
      <c r="AS63" s="225"/>
      <c r="AT63" s="225"/>
      <c r="AU63" s="225"/>
      <c r="AV63" s="225"/>
      <c r="AW63" s="225"/>
      <c r="AX63" s="225"/>
      <c r="AY63" s="225"/>
      <c r="AZ63" s="225"/>
      <c r="BA63" s="225"/>
      <c r="BB63" s="225"/>
      <c r="BC63" s="225"/>
      <c r="BD63" s="225"/>
      <c r="BE63" s="225"/>
      <c r="BF63" s="225"/>
      <c r="BG63" s="225"/>
      <c r="BH63" s="225"/>
      <c r="BI63" s="225"/>
      <c r="BJ63" s="225"/>
      <c r="BK63" s="225"/>
      <c r="BL63" s="225"/>
      <c r="BM63" s="225"/>
      <c r="BN63" s="225"/>
      <c r="BO63" s="225"/>
      <c r="BP63" s="225"/>
      <c r="BQ63" s="225"/>
      <c r="BR63" s="225"/>
      <c r="BS63" s="225"/>
      <c r="BT63" s="225"/>
      <c r="BU63" s="225"/>
      <c r="BV63" s="225"/>
      <c r="BW63" s="225"/>
      <c r="BX63" s="225"/>
      <c r="BY63" s="225"/>
      <c r="BZ63" s="225"/>
      <c r="CA63" s="225"/>
      <c r="CB63" s="225"/>
      <c r="CC63" s="225"/>
      <c r="CD63" s="225"/>
      <c r="CE63" s="225"/>
      <c r="CF63" s="225"/>
      <c r="CG63" s="225"/>
      <c r="CH63" s="225"/>
      <c r="CI63" s="225"/>
      <c r="CJ63" s="225"/>
      <c r="CK63" s="225"/>
      <c r="CL63" s="225"/>
      <c r="CM63" s="225"/>
      <c r="CN63" s="225"/>
      <c r="CO63" s="225"/>
      <c r="CP63" s="225"/>
      <c r="CQ63" s="225"/>
      <c r="CR63" s="225"/>
      <c r="CS63" s="225"/>
      <c r="CT63" s="225"/>
      <c r="CU63" s="225"/>
      <c r="CV63" s="225"/>
      <c r="CW63" s="225"/>
      <c r="CX63" s="225"/>
      <c r="CY63" s="225"/>
      <c r="CZ63" s="225"/>
      <c r="DA63" s="225"/>
      <c r="DB63" s="225"/>
      <c r="DC63" s="225"/>
      <c r="DD63" s="225"/>
      <c r="DE63" s="225"/>
      <c r="DF63" s="225"/>
      <c r="DG63" s="225"/>
      <c r="DH63" s="225"/>
      <c r="DI63" s="225"/>
      <c r="DJ63" s="225"/>
      <c r="DK63" s="225"/>
      <c r="DL63" s="225"/>
      <c r="DM63" s="225"/>
      <c r="DN63" s="225"/>
      <c r="DO63" s="225"/>
      <c r="DP63" s="225"/>
      <c r="DQ63" s="225"/>
      <c r="DR63" s="225"/>
      <c r="DS63" s="225"/>
      <c r="DT63" s="225"/>
      <c r="DU63" s="225"/>
      <c r="DV63" s="225"/>
      <c r="DW63" s="225"/>
      <c r="DX63" s="225"/>
      <c r="DY63" s="225"/>
      <c r="DZ63" s="225"/>
      <c r="EA63" s="225"/>
      <c r="EB63" s="225"/>
      <c r="EC63" s="225"/>
      <c r="ED63" s="225"/>
      <c r="EE63" s="225"/>
      <c r="EF63" s="225"/>
      <c r="EG63" s="225"/>
      <c r="EH63" s="225"/>
      <c r="EI63" s="225"/>
      <c r="EJ63" s="225"/>
      <c r="EK63" s="225"/>
      <c r="EL63" s="225"/>
      <c r="EM63" s="225"/>
      <c r="EN63" s="225"/>
      <c r="EO63" s="225"/>
      <c r="EP63" s="225"/>
      <c r="EQ63" s="225"/>
      <c r="ER63" s="225"/>
      <c r="ES63" s="225"/>
      <c r="ET63" s="225"/>
      <c r="EU63" s="225"/>
      <c r="EV63" s="225"/>
      <c r="EW63" s="225"/>
      <c r="EX63" s="225"/>
      <c r="EY63" s="225"/>
      <c r="EZ63" s="225"/>
      <c r="FA63" s="225"/>
      <c r="FB63" s="225"/>
      <c r="FC63" s="225"/>
      <c r="FD63" s="225"/>
      <c r="FE63" s="225"/>
      <c r="FF63" s="225"/>
      <c r="FG63" s="225"/>
      <c r="FH63" s="225"/>
      <c r="FI63" s="225"/>
      <c r="FJ63" s="225"/>
      <c r="FK63" s="225"/>
      <c r="FL63" s="225"/>
      <c r="FM63" s="225"/>
      <c r="FN63" s="225"/>
      <c r="FO63" s="225"/>
      <c r="FP63" s="225"/>
      <c r="FQ63" s="225"/>
      <c r="FR63" s="225"/>
      <c r="FS63" s="225"/>
      <c r="FT63" s="225"/>
      <c r="FU63" s="225"/>
      <c r="FV63" s="225"/>
      <c r="FW63" s="225"/>
      <c r="FX63" s="225"/>
      <c r="FY63" s="225"/>
      <c r="FZ63" s="225"/>
      <c r="GA63" s="225"/>
      <c r="GB63" s="225"/>
      <c r="GC63" s="225"/>
      <c r="GD63" s="225"/>
      <c r="GE63" s="225"/>
      <c r="GF63" s="225"/>
      <c r="GG63" s="225"/>
      <c r="GH63" s="225"/>
      <c r="GI63" s="225"/>
      <c r="GJ63" s="225"/>
      <c r="GK63" s="225"/>
      <c r="GL63" s="225"/>
      <c r="GM63" s="225"/>
      <c r="GN63" s="225"/>
      <c r="GO63" s="225"/>
      <c r="GP63" s="225"/>
      <c r="GQ63" s="225"/>
      <c r="GR63" s="225"/>
      <c r="GS63" s="225"/>
      <c r="GT63" s="225"/>
      <c r="GU63" s="225"/>
      <c r="GV63" s="225"/>
      <c r="GW63" s="225"/>
      <c r="GX63" s="225"/>
      <c r="GY63" s="225"/>
      <c r="GZ63" s="225"/>
      <c r="HA63" s="225"/>
      <c r="HB63" s="225"/>
      <c r="HC63" s="225"/>
      <c r="HD63" s="225"/>
      <c r="HE63" s="225"/>
      <c r="HF63" s="225"/>
      <c r="HG63" s="225"/>
      <c r="HH63" s="225"/>
      <c r="HI63" s="225"/>
      <c r="HJ63" s="225"/>
      <c r="HK63" s="225"/>
      <c r="HL63" s="225"/>
      <c r="HM63" s="225"/>
      <c r="HN63" s="225"/>
      <c r="HO63" s="225"/>
      <c r="HP63" s="225"/>
      <c r="HQ63" s="225"/>
      <c r="HR63" s="225"/>
      <c r="HS63" s="225"/>
      <c r="HT63" s="225"/>
      <c r="HU63" s="225"/>
      <c r="HV63" s="225"/>
      <c r="HW63" s="225"/>
      <c r="HX63" s="225"/>
      <c r="HY63" s="225"/>
      <c r="HZ63" s="225"/>
      <c r="IA63" s="225"/>
      <c r="IB63" s="225"/>
      <c r="IC63" s="225"/>
      <c r="ID63" s="225"/>
      <c r="IE63" s="225"/>
      <c r="IF63" s="225"/>
      <c r="IG63" s="225"/>
      <c r="IH63" s="225"/>
      <c r="II63" s="225"/>
      <c r="IJ63" s="225"/>
      <c r="IK63" s="225"/>
      <c r="IL63" s="225"/>
      <c r="IM63" s="225"/>
      <c r="IN63" s="225"/>
      <c r="IO63" s="225"/>
      <c r="IP63" s="225"/>
      <c r="IQ63" s="225"/>
      <c r="IR63" s="225"/>
      <c r="IS63" s="225"/>
      <c r="IT63" s="225"/>
    </row>
    <row r="64" spans="1:254" ht="12.75" customHeight="1">
      <c r="A64" s="243"/>
      <c r="B64" s="247" t="s">
        <v>313</v>
      </c>
      <c r="C64" s="245" t="s">
        <v>492</v>
      </c>
      <c r="D64" s="233"/>
      <c r="E64" s="228">
        <v>258000</v>
      </c>
      <c r="F64" s="225"/>
      <c r="G64" s="225"/>
      <c r="H64" s="225"/>
      <c r="I64" s="225"/>
      <c r="J64" s="225"/>
      <c r="K64" s="225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  <c r="AH64" s="225"/>
      <c r="AI64" s="225"/>
      <c r="AJ64" s="225"/>
      <c r="AK64" s="225"/>
      <c r="AL64" s="225"/>
      <c r="AM64" s="225"/>
      <c r="AN64" s="225"/>
      <c r="AO64" s="225"/>
      <c r="AP64" s="225"/>
      <c r="AQ64" s="225"/>
      <c r="AR64" s="225"/>
      <c r="AS64" s="225"/>
      <c r="AT64" s="225"/>
      <c r="AU64" s="225"/>
      <c r="AV64" s="225"/>
      <c r="AW64" s="225"/>
      <c r="AX64" s="225"/>
      <c r="AY64" s="225"/>
      <c r="AZ64" s="225"/>
      <c r="BA64" s="225"/>
      <c r="BB64" s="225"/>
      <c r="BC64" s="225"/>
      <c r="BD64" s="225"/>
      <c r="BE64" s="225"/>
      <c r="BF64" s="225"/>
      <c r="BG64" s="225"/>
      <c r="BH64" s="225"/>
      <c r="BI64" s="225"/>
      <c r="BJ64" s="225"/>
      <c r="BK64" s="225"/>
      <c r="BL64" s="225"/>
      <c r="BM64" s="225"/>
      <c r="BN64" s="225"/>
      <c r="BO64" s="225"/>
      <c r="BP64" s="225"/>
      <c r="BQ64" s="225"/>
      <c r="BR64" s="225"/>
      <c r="BS64" s="225"/>
      <c r="BT64" s="225"/>
      <c r="BU64" s="225"/>
      <c r="BV64" s="225"/>
      <c r="BW64" s="225"/>
      <c r="BX64" s="225"/>
      <c r="BY64" s="225"/>
      <c r="BZ64" s="225"/>
      <c r="CA64" s="225"/>
      <c r="CB64" s="225"/>
      <c r="CC64" s="225"/>
      <c r="CD64" s="225"/>
      <c r="CE64" s="225"/>
      <c r="CF64" s="225"/>
      <c r="CG64" s="225"/>
      <c r="CH64" s="225"/>
      <c r="CI64" s="225"/>
      <c r="CJ64" s="225"/>
      <c r="CK64" s="225"/>
      <c r="CL64" s="225"/>
      <c r="CM64" s="225"/>
      <c r="CN64" s="225"/>
      <c r="CO64" s="225"/>
      <c r="CP64" s="225"/>
      <c r="CQ64" s="225"/>
      <c r="CR64" s="225"/>
      <c r="CS64" s="225"/>
      <c r="CT64" s="225"/>
      <c r="CU64" s="225"/>
      <c r="CV64" s="225"/>
      <c r="CW64" s="225"/>
      <c r="CX64" s="225"/>
      <c r="CY64" s="225"/>
      <c r="CZ64" s="225"/>
      <c r="DA64" s="225"/>
      <c r="DB64" s="225"/>
      <c r="DC64" s="225"/>
      <c r="DD64" s="225"/>
      <c r="DE64" s="225"/>
      <c r="DF64" s="225"/>
      <c r="DG64" s="225"/>
      <c r="DH64" s="225"/>
      <c r="DI64" s="225"/>
      <c r="DJ64" s="225"/>
      <c r="DK64" s="225"/>
      <c r="DL64" s="225"/>
      <c r="DM64" s="225"/>
      <c r="DN64" s="225"/>
      <c r="DO64" s="225"/>
      <c r="DP64" s="225"/>
      <c r="DQ64" s="225"/>
      <c r="DR64" s="225"/>
      <c r="DS64" s="225"/>
      <c r="DT64" s="225"/>
      <c r="DU64" s="225"/>
      <c r="DV64" s="225"/>
      <c r="DW64" s="225"/>
      <c r="DX64" s="225"/>
      <c r="DY64" s="225"/>
      <c r="DZ64" s="225"/>
      <c r="EA64" s="225"/>
      <c r="EB64" s="225"/>
      <c r="EC64" s="225"/>
      <c r="ED64" s="225"/>
      <c r="EE64" s="225"/>
      <c r="EF64" s="225"/>
      <c r="EG64" s="225"/>
      <c r="EH64" s="225"/>
      <c r="EI64" s="225"/>
      <c r="EJ64" s="225"/>
      <c r="EK64" s="225"/>
      <c r="EL64" s="225"/>
      <c r="EM64" s="225"/>
      <c r="EN64" s="225"/>
      <c r="EO64" s="225"/>
      <c r="EP64" s="225"/>
      <c r="EQ64" s="225"/>
      <c r="ER64" s="225"/>
      <c r="ES64" s="225"/>
      <c r="ET64" s="225"/>
      <c r="EU64" s="225"/>
      <c r="EV64" s="225"/>
      <c r="EW64" s="225"/>
      <c r="EX64" s="225"/>
      <c r="EY64" s="225"/>
      <c r="EZ64" s="225"/>
      <c r="FA64" s="225"/>
      <c r="FB64" s="225"/>
      <c r="FC64" s="225"/>
      <c r="FD64" s="225"/>
      <c r="FE64" s="225"/>
      <c r="FF64" s="225"/>
      <c r="FG64" s="225"/>
      <c r="FH64" s="225"/>
      <c r="FI64" s="225"/>
      <c r="FJ64" s="225"/>
      <c r="FK64" s="225"/>
      <c r="FL64" s="225"/>
      <c r="FM64" s="225"/>
      <c r="FN64" s="225"/>
      <c r="FO64" s="225"/>
      <c r="FP64" s="225"/>
      <c r="FQ64" s="225"/>
      <c r="FR64" s="225"/>
      <c r="FS64" s="225"/>
      <c r="FT64" s="225"/>
      <c r="FU64" s="225"/>
      <c r="FV64" s="225"/>
      <c r="FW64" s="225"/>
      <c r="FX64" s="225"/>
      <c r="FY64" s="225"/>
      <c r="FZ64" s="225"/>
      <c r="GA64" s="225"/>
      <c r="GB64" s="225"/>
      <c r="GC64" s="225"/>
      <c r="GD64" s="225"/>
      <c r="GE64" s="225"/>
      <c r="GF64" s="225"/>
      <c r="GG64" s="225"/>
      <c r="GH64" s="225"/>
      <c r="GI64" s="225"/>
      <c r="GJ64" s="225"/>
      <c r="GK64" s="225"/>
      <c r="GL64" s="225"/>
      <c r="GM64" s="225"/>
      <c r="GN64" s="225"/>
      <c r="GO64" s="225"/>
      <c r="GP64" s="225"/>
      <c r="GQ64" s="225"/>
      <c r="GR64" s="225"/>
      <c r="GS64" s="225"/>
      <c r="GT64" s="225"/>
      <c r="GU64" s="225"/>
      <c r="GV64" s="225"/>
      <c r="GW64" s="225"/>
      <c r="GX64" s="225"/>
      <c r="GY64" s="225"/>
      <c r="GZ64" s="225"/>
      <c r="HA64" s="225"/>
      <c r="HB64" s="225"/>
      <c r="HC64" s="225"/>
      <c r="HD64" s="225"/>
      <c r="HE64" s="225"/>
      <c r="HF64" s="225"/>
      <c r="HG64" s="225"/>
      <c r="HH64" s="225"/>
      <c r="HI64" s="225"/>
      <c r="HJ64" s="225"/>
      <c r="HK64" s="225"/>
      <c r="HL64" s="225"/>
      <c r="HM64" s="225"/>
      <c r="HN64" s="225"/>
      <c r="HO64" s="225"/>
      <c r="HP64" s="225"/>
      <c r="HQ64" s="225"/>
      <c r="HR64" s="225"/>
      <c r="HS64" s="225"/>
      <c r="HT64" s="225"/>
      <c r="HU64" s="225"/>
      <c r="HV64" s="225"/>
      <c r="HW64" s="225"/>
      <c r="HX64" s="225"/>
      <c r="HY64" s="225"/>
      <c r="HZ64" s="225"/>
      <c r="IA64" s="225"/>
      <c r="IB64" s="225"/>
      <c r="IC64" s="225"/>
      <c r="ID64" s="225"/>
      <c r="IE64" s="225"/>
      <c r="IF64" s="225"/>
      <c r="IG64" s="225"/>
      <c r="IH64" s="225"/>
      <c r="II64" s="225"/>
      <c r="IJ64" s="225"/>
      <c r="IK64" s="225"/>
      <c r="IL64" s="225"/>
      <c r="IM64" s="225"/>
      <c r="IN64" s="225"/>
      <c r="IO64" s="225"/>
      <c r="IP64" s="225"/>
      <c r="IQ64" s="225"/>
      <c r="IR64" s="225"/>
      <c r="IS64" s="225"/>
      <c r="IT64" s="225"/>
    </row>
    <row r="65" spans="1:254" ht="9.9499999999999993" customHeight="1">
      <c r="A65" s="236"/>
      <c r="B65" s="227"/>
      <c r="C65" s="250"/>
      <c r="D65" s="233"/>
      <c r="E65" s="228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  <c r="AP65" s="225"/>
      <c r="AQ65" s="225"/>
      <c r="AR65" s="225"/>
      <c r="AS65" s="225"/>
      <c r="AT65" s="225"/>
      <c r="AU65" s="225"/>
      <c r="AV65" s="225"/>
      <c r="AW65" s="225"/>
      <c r="AX65" s="225"/>
      <c r="AY65" s="225"/>
      <c r="AZ65" s="225"/>
      <c r="BA65" s="225"/>
      <c r="BB65" s="225"/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225"/>
      <c r="BN65" s="225"/>
      <c r="BO65" s="225"/>
      <c r="BP65" s="225"/>
      <c r="BQ65" s="225"/>
      <c r="BR65" s="225"/>
      <c r="BS65" s="225"/>
      <c r="BT65" s="225"/>
      <c r="BU65" s="225"/>
      <c r="BV65" s="225"/>
      <c r="BW65" s="225"/>
      <c r="BX65" s="225"/>
      <c r="BY65" s="225"/>
      <c r="BZ65" s="225"/>
      <c r="CA65" s="225"/>
      <c r="CB65" s="225"/>
      <c r="CC65" s="225"/>
      <c r="CD65" s="225"/>
      <c r="CE65" s="225"/>
      <c r="CF65" s="225"/>
      <c r="CG65" s="225"/>
      <c r="CH65" s="225"/>
      <c r="CI65" s="225"/>
      <c r="CJ65" s="225"/>
      <c r="CK65" s="225"/>
      <c r="CL65" s="225"/>
      <c r="CM65" s="225"/>
      <c r="CN65" s="225"/>
      <c r="CO65" s="225"/>
      <c r="CP65" s="225"/>
      <c r="CQ65" s="225"/>
      <c r="CR65" s="225"/>
      <c r="CS65" s="225"/>
      <c r="CT65" s="225"/>
      <c r="CU65" s="225"/>
      <c r="CV65" s="225"/>
      <c r="CW65" s="225"/>
      <c r="CX65" s="225"/>
      <c r="CY65" s="225"/>
      <c r="CZ65" s="225"/>
      <c r="DA65" s="225"/>
      <c r="DB65" s="225"/>
      <c r="DC65" s="225"/>
      <c r="DD65" s="225"/>
      <c r="DE65" s="225"/>
      <c r="DF65" s="225"/>
      <c r="DG65" s="225"/>
      <c r="DH65" s="225"/>
      <c r="DI65" s="225"/>
      <c r="DJ65" s="225"/>
      <c r="DK65" s="225"/>
      <c r="DL65" s="225"/>
      <c r="DM65" s="225"/>
      <c r="DN65" s="225"/>
      <c r="DO65" s="225"/>
      <c r="DP65" s="225"/>
      <c r="DQ65" s="225"/>
      <c r="DR65" s="225"/>
      <c r="DS65" s="225"/>
      <c r="DT65" s="225"/>
      <c r="DU65" s="225"/>
      <c r="DV65" s="225"/>
      <c r="DW65" s="225"/>
      <c r="DX65" s="225"/>
      <c r="DY65" s="225"/>
      <c r="DZ65" s="225"/>
      <c r="EA65" s="225"/>
      <c r="EB65" s="225"/>
      <c r="EC65" s="225"/>
      <c r="ED65" s="225"/>
      <c r="EE65" s="225"/>
      <c r="EF65" s="225"/>
      <c r="EG65" s="225"/>
      <c r="EH65" s="225"/>
      <c r="EI65" s="225"/>
      <c r="EJ65" s="225"/>
      <c r="EK65" s="225"/>
      <c r="EL65" s="225"/>
      <c r="EM65" s="225"/>
      <c r="EN65" s="225"/>
      <c r="EO65" s="225"/>
      <c r="EP65" s="225"/>
      <c r="EQ65" s="225"/>
      <c r="ER65" s="225"/>
      <c r="ES65" s="225"/>
      <c r="ET65" s="225"/>
      <c r="EU65" s="225"/>
      <c r="EV65" s="225"/>
      <c r="EW65" s="225"/>
      <c r="EX65" s="225"/>
      <c r="EY65" s="225"/>
      <c r="EZ65" s="225"/>
      <c r="FA65" s="225"/>
      <c r="FB65" s="225"/>
      <c r="FC65" s="225"/>
      <c r="FD65" s="225"/>
      <c r="FE65" s="225"/>
      <c r="FF65" s="225"/>
      <c r="FG65" s="225"/>
      <c r="FH65" s="225"/>
      <c r="FI65" s="225"/>
      <c r="FJ65" s="225"/>
      <c r="FK65" s="225"/>
      <c r="FL65" s="225"/>
      <c r="FM65" s="225"/>
      <c r="FN65" s="225"/>
      <c r="FO65" s="225"/>
      <c r="FP65" s="225"/>
      <c r="FQ65" s="225"/>
      <c r="FR65" s="225"/>
      <c r="FS65" s="225"/>
      <c r="FT65" s="225"/>
      <c r="FU65" s="225"/>
      <c r="FV65" s="225"/>
      <c r="FW65" s="225"/>
      <c r="FX65" s="225"/>
      <c r="FY65" s="225"/>
      <c r="FZ65" s="225"/>
      <c r="GA65" s="225"/>
      <c r="GB65" s="225"/>
      <c r="GC65" s="225"/>
      <c r="GD65" s="225"/>
      <c r="GE65" s="225"/>
      <c r="GF65" s="225"/>
      <c r="GG65" s="225"/>
      <c r="GH65" s="225"/>
      <c r="GI65" s="225"/>
      <c r="GJ65" s="225"/>
      <c r="GK65" s="225"/>
      <c r="GL65" s="225"/>
      <c r="GM65" s="225"/>
      <c r="GN65" s="225"/>
      <c r="GO65" s="225"/>
      <c r="GP65" s="225"/>
      <c r="GQ65" s="225"/>
      <c r="GR65" s="225"/>
      <c r="GS65" s="225"/>
      <c r="GT65" s="225"/>
      <c r="GU65" s="225"/>
      <c r="GV65" s="225"/>
      <c r="GW65" s="225"/>
      <c r="GX65" s="225"/>
      <c r="GY65" s="225"/>
      <c r="GZ65" s="225"/>
      <c r="HA65" s="225"/>
      <c r="HB65" s="225"/>
      <c r="HC65" s="225"/>
      <c r="HD65" s="225"/>
      <c r="HE65" s="225"/>
      <c r="HF65" s="225"/>
      <c r="HG65" s="225"/>
      <c r="HH65" s="225"/>
      <c r="HI65" s="225"/>
      <c r="HJ65" s="225"/>
      <c r="HK65" s="225"/>
      <c r="HL65" s="225"/>
      <c r="HM65" s="225"/>
      <c r="HN65" s="225"/>
      <c r="HO65" s="225"/>
      <c r="HP65" s="225"/>
      <c r="HQ65" s="225"/>
      <c r="HR65" s="225"/>
      <c r="HS65" s="225"/>
      <c r="HT65" s="225"/>
      <c r="HU65" s="225"/>
      <c r="HV65" s="225"/>
      <c r="HW65" s="225"/>
      <c r="HX65" s="225"/>
      <c r="HY65" s="225"/>
      <c r="HZ65" s="225"/>
      <c r="IA65" s="225"/>
      <c r="IB65" s="225"/>
      <c r="IC65" s="225"/>
      <c r="ID65" s="225"/>
      <c r="IE65" s="225"/>
      <c r="IF65" s="225"/>
      <c r="IG65" s="225"/>
      <c r="IH65" s="225"/>
      <c r="II65" s="225"/>
      <c r="IJ65" s="225"/>
      <c r="IK65" s="225"/>
      <c r="IL65" s="225"/>
      <c r="IM65" s="225"/>
      <c r="IN65" s="225"/>
      <c r="IO65" s="225"/>
      <c r="IP65" s="225"/>
      <c r="IQ65" s="225"/>
      <c r="IR65" s="225"/>
      <c r="IS65" s="225"/>
      <c r="IT65" s="225"/>
    </row>
    <row r="66" spans="1:254" ht="15" customHeight="1">
      <c r="A66" s="234" t="s">
        <v>27</v>
      </c>
      <c r="B66" s="235" t="s">
        <v>28</v>
      </c>
      <c r="C66" s="149">
        <f>C70+C76</f>
        <v>267000</v>
      </c>
      <c r="D66" s="233"/>
      <c r="E66" s="149">
        <f>E70+E76</f>
        <v>267000</v>
      </c>
      <c r="F66" s="225"/>
      <c r="G66" s="225"/>
      <c r="H66" s="225"/>
      <c r="I66" s="225"/>
      <c r="J66" s="225"/>
      <c r="K66" s="225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  <c r="AH66" s="225"/>
      <c r="AI66" s="225"/>
      <c r="AJ66" s="225"/>
      <c r="AK66" s="225"/>
      <c r="AL66" s="225"/>
      <c r="AM66" s="225"/>
      <c r="AN66" s="225"/>
      <c r="AO66" s="225"/>
      <c r="AP66" s="225"/>
      <c r="AQ66" s="225"/>
      <c r="AR66" s="225"/>
      <c r="AS66" s="225"/>
      <c r="AT66" s="225"/>
      <c r="AU66" s="225"/>
      <c r="AV66" s="225"/>
      <c r="AW66" s="225"/>
      <c r="AX66" s="225"/>
      <c r="AY66" s="225"/>
      <c r="AZ66" s="225"/>
      <c r="BA66" s="225"/>
      <c r="BB66" s="225"/>
      <c r="BC66" s="225"/>
      <c r="BD66" s="225"/>
      <c r="BE66" s="225"/>
      <c r="BF66" s="225"/>
      <c r="BG66" s="225"/>
      <c r="BH66" s="225"/>
      <c r="BI66" s="225"/>
      <c r="BJ66" s="225"/>
      <c r="BK66" s="225"/>
      <c r="BL66" s="225"/>
      <c r="BM66" s="225"/>
      <c r="BN66" s="225"/>
      <c r="BO66" s="225"/>
      <c r="BP66" s="225"/>
      <c r="BQ66" s="225"/>
      <c r="BR66" s="225"/>
      <c r="BS66" s="225"/>
      <c r="BT66" s="225"/>
      <c r="BU66" s="225"/>
      <c r="BV66" s="225"/>
      <c r="BW66" s="225"/>
      <c r="BX66" s="225"/>
      <c r="BY66" s="225"/>
      <c r="BZ66" s="225"/>
      <c r="CA66" s="225"/>
      <c r="CB66" s="225"/>
      <c r="CC66" s="225"/>
      <c r="CD66" s="225"/>
      <c r="CE66" s="225"/>
      <c r="CF66" s="225"/>
      <c r="CG66" s="225"/>
      <c r="CH66" s="225"/>
      <c r="CI66" s="225"/>
      <c r="CJ66" s="225"/>
      <c r="CK66" s="225"/>
      <c r="CL66" s="225"/>
      <c r="CM66" s="225"/>
      <c r="CN66" s="225"/>
      <c r="CO66" s="225"/>
      <c r="CP66" s="225"/>
      <c r="CQ66" s="225"/>
      <c r="CR66" s="225"/>
      <c r="CS66" s="225"/>
      <c r="CT66" s="225"/>
      <c r="CU66" s="225"/>
      <c r="CV66" s="225"/>
      <c r="CW66" s="225"/>
      <c r="CX66" s="225"/>
      <c r="CY66" s="225"/>
      <c r="CZ66" s="225"/>
      <c r="DA66" s="225"/>
      <c r="DB66" s="225"/>
      <c r="DC66" s="225"/>
      <c r="DD66" s="225"/>
      <c r="DE66" s="225"/>
      <c r="DF66" s="225"/>
      <c r="DG66" s="225"/>
      <c r="DH66" s="225"/>
      <c r="DI66" s="225"/>
      <c r="DJ66" s="225"/>
      <c r="DK66" s="225"/>
      <c r="DL66" s="225"/>
      <c r="DM66" s="225"/>
      <c r="DN66" s="225"/>
      <c r="DO66" s="225"/>
      <c r="DP66" s="225"/>
      <c r="DQ66" s="225"/>
      <c r="DR66" s="225"/>
      <c r="DS66" s="225"/>
      <c r="DT66" s="225"/>
      <c r="DU66" s="225"/>
      <c r="DV66" s="225"/>
      <c r="DW66" s="225"/>
      <c r="DX66" s="225"/>
      <c r="DY66" s="225"/>
      <c r="DZ66" s="225"/>
      <c r="EA66" s="225"/>
      <c r="EB66" s="225"/>
      <c r="EC66" s="225"/>
      <c r="ED66" s="225"/>
      <c r="EE66" s="225"/>
      <c r="EF66" s="225"/>
      <c r="EG66" s="225"/>
      <c r="EH66" s="225"/>
      <c r="EI66" s="225"/>
      <c r="EJ66" s="225"/>
      <c r="EK66" s="225"/>
      <c r="EL66" s="225"/>
      <c r="EM66" s="225"/>
      <c r="EN66" s="225"/>
      <c r="EO66" s="225"/>
      <c r="EP66" s="225"/>
      <c r="EQ66" s="225"/>
      <c r="ER66" s="225"/>
      <c r="ES66" s="225"/>
      <c r="ET66" s="225"/>
      <c r="EU66" s="225"/>
      <c r="EV66" s="225"/>
      <c r="EW66" s="225"/>
      <c r="EX66" s="225"/>
      <c r="EY66" s="225"/>
      <c r="EZ66" s="225"/>
      <c r="FA66" s="225"/>
      <c r="FB66" s="225"/>
      <c r="FC66" s="225"/>
      <c r="FD66" s="225"/>
      <c r="FE66" s="225"/>
      <c r="FF66" s="225"/>
      <c r="FG66" s="225"/>
      <c r="FH66" s="225"/>
      <c r="FI66" s="225"/>
      <c r="FJ66" s="225"/>
      <c r="FK66" s="225"/>
      <c r="FL66" s="225"/>
      <c r="FM66" s="225"/>
      <c r="FN66" s="225"/>
      <c r="FO66" s="225"/>
      <c r="FP66" s="225"/>
      <c r="FQ66" s="225"/>
      <c r="FR66" s="225"/>
      <c r="FS66" s="225"/>
      <c r="FT66" s="225"/>
      <c r="FU66" s="225"/>
      <c r="FV66" s="225"/>
      <c r="FW66" s="225"/>
      <c r="FX66" s="225"/>
      <c r="FY66" s="225"/>
      <c r="FZ66" s="225"/>
      <c r="GA66" s="225"/>
      <c r="GB66" s="225"/>
      <c r="GC66" s="225"/>
      <c r="GD66" s="225"/>
      <c r="GE66" s="225"/>
      <c r="GF66" s="225"/>
      <c r="GG66" s="225"/>
      <c r="GH66" s="225"/>
      <c r="GI66" s="225"/>
      <c r="GJ66" s="225"/>
      <c r="GK66" s="225"/>
      <c r="GL66" s="225"/>
      <c r="GM66" s="225"/>
      <c r="GN66" s="225"/>
      <c r="GO66" s="225"/>
      <c r="GP66" s="225"/>
      <c r="GQ66" s="225"/>
      <c r="GR66" s="225"/>
      <c r="GS66" s="225"/>
      <c r="GT66" s="225"/>
      <c r="GU66" s="225"/>
      <c r="GV66" s="225"/>
      <c r="GW66" s="225"/>
      <c r="GX66" s="225"/>
      <c r="GY66" s="225"/>
      <c r="GZ66" s="225"/>
      <c r="HA66" s="225"/>
      <c r="HB66" s="225"/>
      <c r="HC66" s="225"/>
      <c r="HD66" s="225"/>
      <c r="HE66" s="225"/>
      <c r="HF66" s="225"/>
      <c r="HG66" s="225"/>
      <c r="HH66" s="225"/>
      <c r="HI66" s="225"/>
      <c r="HJ66" s="225"/>
      <c r="HK66" s="225"/>
      <c r="HL66" s="225"/>
      <c r="HM66" s="225"/>
      <c r="HN66" s="225"/>
      <c r="HO66" s="225"/>
      <c r="HP66" s="225"/>
      <c r="HQ66" s="225"/>
      <c r="HR66" s="225"/>
      <c r="HS66" s="225"/>
      <c r="HT66" s="225"/>
      <c r="HU66" s="225"/>
      <c r="HV66" s="225"/>
      <c r="HW66" s="225"/>
      <c r="HX66" s="225"/>
      <c r="HY66" s="225"/>
      <c r="HZ66" s="225"/>
      <c r="IA66" s="225"/>
      <c r="IB66" s="225"/>
      <c r="IC66" s="225"/>
      <c r="ID66" s="225"/>
      <c r="IE66" s="225"/>
      <c r="IF66" s="225"/>
      <c r="IG66" s="225"/>
      <c r="IH66" s="225"/>
      <c r="II66" s="225"/>
      <c r="IJ66" s="225"/>
      <c r="IK66" s="225"/>
      <c r="IL66" s="225"/>
      <c r="IM66" s="225"/>
      <c r="IN66" s="225"/>
      <c r="IO66" s="225"/>
      <c r="IP66" s="225"/>
      <c r="IQ66" s="225"/>
      <c r="IR66" s="225"/>
      <c r="IS66" s="225"/>
      <c r="IT66" s="225"/>
    </row>
    <row r="67" spans="1:254" ht="9.9499999999999993" customHeight="1">
      <c r="A67" s="243"/>
      <c r="B67" s="244"/>
      <c r="C67" s="228"/>
      <c r="D67" s="233"/>
      <c r="E67" s="228"/>
      <c r="F67" s="225"/>
      <c r="G67" s="225"/>
      <c r="H67" s="225"/>
      <c r="I67" s="225"/>
      <c r="J67" s="225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  <c r="AH67" s="225"/>
      <c r="AI67" s="225"/>
      <c r="AJ67" s="225"/>
      <c r="AK67" s="225"/>
      <c r="AL67" s="225"/>
      <c r="AM67" s="225"/>
      <c r="AN67" s="225"/>
      <c r="AO67" s="225"/>
      <c r="AP67" s="225"/>
      <c r="AQ67" s="225"/>
      <c r="AR67" s="225"/>
      <c r="AS67" s="225"/>
      <c r="AT67" s="225"/>
      <c r="AU67" s="225"/>
      <c r="AV67" s="225"/>
      <c r="AW67" s="225"/>
      <c r="AX67" s="225"/>
      <c r="AY67" s="225"/>
      <c r="AZ67" s="225"/>
      <c r="BA67" s="225"/>
      <c r="BB67" s="225"/>
      <c r="BC67" s="225"/>
      <c r="BD67" s="225"/>
      <c r="BE67" s="225"/>
      <c r="BF67" s="225"/>
      <c r="BG67" s="225"/>
      <c r="BH67" s="225"/>
      <c r="BI67" s="225"/>
      <c r="BJ67" s="225"/>
      <c r="BK67" s="225"/>
      <c r="BL67" s="225"/>
      <c r="BM67" s="225"/>
      <c r="BN67" s="225"/>
      <c r="BO67" s="225"/>
      <c r="BP67" s="225"/>
      <c r="BQ67" s="225"/>
      <c r="BR67" s="225"/>
      <c r="BS67" s="225"/>
      <c r="BT67" s="225"/>
      <c r="BU67" s="225"/>
      <c r="BV67" s="225"/>
      <c r="BW67" s="225"/>
      <c r="BX67" s="225"/>
      <c r="BY67" s="225"/>
      <c r="BZ67" s="225"/>
      <c r="CA67" s="225"/>
      <c r="CB67" s="225"/>
      <c r="CC67" s="225"/>
      <c r="CD67" s="225"/>
      <c r="CE67" s="225"/>
      <c r="CF67" s="225"/>
      <c r="CG67" s="225"/>
      <c r="CH67" s="225"/>
      <c r="CI67" s="225"/>
      <c r="CJ67" s="225"/>
      <c r="CK67" s="225"/>
      <c r="CL67" s="225"/>
      <c r="CM67" s="225"/>
      <c r="CN67" s="225"/>
      <c r="CO67" s="225"/>
      <c r="CP67" s="225"/>
      <c r="CQ67" s="225"/>
      <c r="CR67" s="225"/>
      <c r="CS67" s="225"/>
      <c r="CT67" s="225"/>
      <c r="CU67" s="225"/>
      <c r="CV67" s="225"/>
      <c r="CW67" s="225"/>
      <c r="CX67" s="225"/>
      <c r="CY67" s="225"/>
      <c r="CZ67" s="225"/>
      <c r="DA67" s="225"/>
      <c r="DB67" s="225"/>
      <c r="DC67" s="225"/>
      <c r="DD67" s="225"/>
      <c r="DE67" s="225"/>
      <c r="DF67" s="225"/>
      <c r="DG67" s="225"/>
      <c r="DH67" s="225"/>
      <c r="DI67" s="225"/>
      <c r="DJ67" s="225"/>
      <c r="DK67" s="225"/>
      <c r="DL67" s="225"/>
      <c r="DM67" s="225"/>
      <c r="DN67" s="225"/>
      <c r="DO67" s="225"/>
      <c r="DP67" s="225"/>
      <c r="DQ67" s="225"/>
      <c r="DR67" s="225"/>
      <c r="DS67" s="225"/>
      <c r="DT67" s="225"/>
      <c r="DU67" s="225"/>
      <c r="DV67" s="225"/>
      <c r="DW67" s="225"/>
      <c r="DX67" s="225"/>
      <c r="DY67" s="225"/>
      <c r="DZ67" s="225"/>
      <c r="EA67" s="225"/>
      <c r="EB67" s="225"/>
      <c r="EC67" s="225"/>
      <c r="ED67" s="225"/>
      <c r="EE67" s="225"/>
      <c r="EF67" s="225"/>
      <c r="EG67" s="225"/>
      <c r="EH67" s="225"/>
      <c r="EI67" s="225"/>
      <c r="EJ67" s="225"/>
      <c r="EK67" s="225"/>
      <c r="EL67" s="225"/>
      <c r="EM67" s="225"/>
      <c r="EN67" s="225"/>
      <c r="EO67" s="225"/>
      <c r="EP67" s="225"/>
      <c r="EQ67" s="225"/>
      <c r="ER67" s="225"/>
      <c r="ES67" s="225"/>
      <c r="ET67" s="225"/>
      <c r="EU67" s="225"/>
      <c r="EV67" s="225"/>
      <c r="EW67" s="225"/>
      <c r="EX67" s="225"/>
      <c r="EY67" s="225"/>
      <c r="EZ67" s="225"/>
      <c r="FA67" s="225"/>
      <c r="FB67" s="225"/>
      <c r="FC67" s="225"/>
      <c r="FD67" s="225"/>
      <c r="FE67" s="225"/>
      <c r="FF67" s="225"/>
      <c r="FG67" s="225"/>
      <c r="FH67" s="225"/>
      <c r="FI67" s="225"/>
      <c r="FJ67" s="225"/>
      <c r="FK67" s="225"/>
      <c r="FL67" s="225"/>
      <c r="FM67" s="225"/>
      <c r="FN67" s="225"/>
      <c r="FO67" s="225"/>
      <c r="FP67" s="225"/>
      <c r="FQ67" s="225"/>
      <c r="FR67" s="225"/>
      <c r="FS67" s="225"/>
      <c r="FT67" s="225"/>
      <c r="FU67" s="225"/>
      <c r="FV67" s="225"/>
      <c r="FW67" s="225"/>
      <c r="FX67" s="225"/>
      <c r="FY67" s="225"/>
      <c r="FZ67" s="225"/>
      <c r="GA67" s="225"/>
      <c r="GB67" s="225"/>
      <c r="GC67" s="225"/>
      <c r="GD67" s="225"/>
      <c r="GE67" s="225"/>
      <c r="GF67" s="225"/>
      <c r="GG67" s="225"/>
      <c r="GH67" s="225"/>
      <c r="GI67" s="225"/>
      <c r="GJ67" s="225"/>
      <c r="GK67" s="225"/>
      <c r="GL67" s="225"/>
      <c r="GM67" s="225"/>
      <c r="GN67" s="225"/>
      <c r="GO67" s="225"/>
      <c r="GP67" s="225"/>
      <c r="GQ67" s="225"/>
      <c r="GR67" s="225"/>
      <c r="GS67" s="225"/>
      <c r="GT67" s="225"/>
      <c r="GU67" s="225"/>
      <c r="GV67" s="225"/>
      <c r="GW67" s="225"/>
      <c r="GX67" s="225"/>
      <c r="GY67" s="225"/>
      <c r="GZ67" s="225"/>
      <c r="HA67" s="225"/>
      <c r="HB67" s="225"/>
      <c r="HC67" s="225"/>
      <c r="HD67" s="225"/>
      <c r="HE67" s="225"/>
      <c r="HF67" s="225"/>
      <c r="HG67" s="225"/>
      <c r="HH67" s="225"/>
      <c r="HI67" s="225"/>
      <c r="HJ67" s="225"/>
      <c r="HK67" s="225"/>
      <c r="HL67" s="225"/>
      <c r="HM67" s="225"/>
      <c r="HN67" s="225"/>
      <c r="HO67" s="225"/>
      <c r="HP67" s="225"/>
      <c r="HQ67" s="225"/>
      <c r="HR67" s="225"/>
      <c r="HS67" s="225"/>
      <c r="HT67" s="225"/>
      <c r="HU67" s="225"/>
      <c r="HV67" s="225"/>
      <c r="HW67" s="225"/>
      <c r="HX67" s="225"/>
      <c r="HY67" s="225"/>
      <c r="HZ67" s="225"/>
      <c r="IA67" s="225"/>
      <c r="IB67" s="225"/>
      <c r="IC67" s="225"/>
      <c r="ID67" s="225"/>
      <c r="IE67" s="225"/>
      <c r="IF67" s="225"/>
      <c r="IG67" s="225"/>
      <c r="IH67" s="225"/>
      <c r="II67" s="225"/>
      <c r="IJ67" s="225"/>
      <c r="IK67" s="225"/>
      <c r="IL67" s="225"/>
      <c r="IM67" s="225"/>
      <c r="IN67" s="225"/>
      <c r="IO67" s="225"/>
      <c r="IP67" s="225"/>
      <c r="IQ67" s="225"/>
      <c r="IR67" s="225"/>
      <c r="IS67" s="225"/>
      <c r="IT67" s="225"/>
    </row>
    <row r="68" spans="1:254" ht="12.75" customHeight="1">
      <c r="A68" s="925" t="s">
        <v>687</v>
      </c>
      <c r="B68" s="926"/>
      <c r="C68" s="240">
        <f>C70+C76</f>
        <v>267000</v>
      </c>
      <c r="D68" s="233"/>
      <c r="E68" s="240">
        <f>E70+E76</f>
        <v>267000</v>
      </c>
      <c r="F68" s="225"/>
      <c r="G68" s="225"/>
      <c r="H68" s="225"/>
      <c r="I68" s="225"/>
      <c r="J68" s="225"/>
      <c r="K68" s="225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  <c r="AT68" s="225"/>
      <c r="AU68" s="225"/>
      <c r="AV68" s="225"/>
      <c r="AW68" s="225"/>
      <c r="AX68" s="225"/>
      <c r="AY68" s="225"/>
      <c r="AZ68" s="225"/>
      <c r="BA68" s="225"/>
      <c r="BB68" s="225"/>
      <c r="BC68" s="225"/>
      <c r="BD68" s="225"/>
      <c r="BE68" s="225"/>
      <c r="BF68" s="225"/>
      <c r="BG68" s="225"/>
      <c r="BH68" s="225"/>
      <c r="BI68" s="225"/>
      <c r="BJ68" s="225"/>
      <c r="BK68" s="225"/>
      <c r="BL68" s="225"/>
      <c r="BM68" s="225"/>
      <c r="BN68" s="225"/>
      <c r="BO68" s="225"/>
      <c r="BP68" s="225"/>
      <c r="BQ68" s="225"/>
      <c r="BR68" s="225"/>
      <c r="BS68" s="225"/>
      <c r="BT68" s="225"/>
      <c r="BU68" s="225"/>
      <c r="BV68" s="225"/>
      <c r="BW68" s="225"/>
      <c r="BX68" s="225"/>
      <c r="BY68" s="225"/>
      <c r="BZ68" s="225"/>
      <c r="CA68" s="225"/>
      <c r="CB68" s="225"/>
      <c r="CC68" s="225"/>
      <c r="CD68" s="225"/>
      <c r="CE68" s="225"/>
      <c r="CF68" s="225"/>
      <c r="CG68" s="225"/>
      <c r="CH68" s="225"/>
      <c r="CI68" s="225"/>
      <c r="CJ68" s="225"/>
      <c r="CK68" s="225"/>
      <c r="CL68" s="225"/>
      <c r="CM68" s="225"/>
      <c r="CN68" s="225"/>
      <c r="CO68" s="225"/>
      <c r="CP68" s="225"/>
      <c r="CQ68" s="225"/>
      <c r="CR68" s="225"/>
      <c r="CS68" s="225"/>
      <c r="CT68" s="225"/>
      <c r="CU68" s="225"/>
      <c r="CV68" s="225"/>
      <c r="CW68" s="225"/>
      <c r="CX68" s="225"/>
      <c r="CY68" s="225"/>
      <c r="CZ68" s="225"/>
      <c r="DA68" s="225"/>
      <c r="DB68" s="225"/>
      <c r="DC68" s="225"/>
      <c r="DD68" s="225"/>
      <c r="DE68" s="225"/>
      <c r="DF68" s="225"/>
      <c r="DG68" s="225"/>
      <c r="DH68" s="225"/>
      <c r="DI68" s="225"/>
      <c r="DJ68" s="225"/>
      <c r="DK68" s="225"/>
      <c r="DL68" s="225"/>
      <c r="DM68" s="225"/>
      <c r="DN68" s="225"/>
      <c r="DO68" s="225"/>
      <c r="DP68" s="225"/>
      <c r="DQ68" s="225"/>
      <c r="DR68" s="225"/>
      <c r="DS68" s="225"/>
      <c r="DT68" s="225"/>
      <c r="DU68" s="225"/>
      <c r="DV68" s="225"/>
      <c r="DW68" s="225"/>
      <c r="DX68" s="225"/>
      <c r="DY68" s="225"/>
      <c r="DZ68" s="225"/>
      <c r="EA68" s="225"/>
      <c r="EB68" s="225"/>
      <c r="EC68" s="225"/>
      <c r="ED68" s="225"/>
      <c r="EE68" s="225"/>
      <c r="EF68" s="225"/>
      <c r="EG68" s="225"/>
      <c r="EH68" s="225"/>
      <c r="EI68" s="225"/>
      <c r="EJ68" s="225"/>
      <c r="EK68" s="225"/>
      <c r="EL68" s="225"/>
      <c r="EM68" s="225"/>
      <c r="EN68" s="225"/>
      <c r="EO68" s="225"/>
      <c r="EP68" s="225"/>
      <c r="EQ68" s="225"/>
      <c r="ER68" s="225"/>
      <c r="ES68" s="225"/>
      <c r="ET68" s="225"/>
      <c r="EU68" s="225"/>
      <c r="EV68" s="225"/>
      <c r="EW68" s="225"/>
      <c r="EX68" s="225"/>
      <c r="EY68" s="225"/>
      <c r="EZ68" s="225"/>
      <c r="FA68" s="225"/>
      <c r="FB68" s="225"/>
      <c r="FC68" s="225"/>
      <c r="FD68" s="225"/>
      <c r="FE68" s="225"/>
      <c r="FF68" s="225"/>
      <c r="FG68" s="225"/>
      <c r="FH68" s="225"/>
      <c r="FI68" s="225"/>
      <c r="FJ68" s="225"/>
      <c r="FK68" s="225"/>
      <c r="FL68" s="225"/>
      <c r="FM68" s="225"/>
      <c r="FN68" s="225"/>
      <c r="FO68" s="225"/>
      <c r="FP68" s="225"/>
      <c r="FQ68" s="225"/>
      <c r="FR68" s="225"/>
      <c r="FS68" s="225"/>
      <c r="FT68" s="225"/>
      <c r="FU68" s="225"/>
      <c r="FV68" s="225"/>
      <c r="FW68" s="225"/>
      <c r="FX68" s="225"/>
      <c r="FY68" s="225"/>
      <c r="FZ68" s="225"/>
      <c r="GA68" s="225"/>
      <c r="GB68" s="225"/>
      <c r="GC68" s="225"/>
      <c r="GD68" s="225"/>
      <c r="GE68" s="225"/>
      <c r="GF68" s="225"/>
      <c r="GG68" s="225"/>
      <c r="GH68" s="225"/>
      <c r="GI68" s="225"/>
      <c r="GJ68" s="225"/>
      <c r="GK68" s="225"/>
      <c r="GL68" s="225"/>
      <c r="GM68" s="225"/>
      <c r="GN68" s="225"/>
      <c r="GO68" s="225"/>
      <c r="GP68" s="225"/>
      <c r="GQ68" s="225"/>
      <c r="GR68" s="225"/>
      <c r="GS68" s="225"/>
      <c r="GT68" s="225"/>
      <c r="GU68" s="225"/>
      <c r="GV68" s="225"/>
      <c r="GW68" s="225"/>
      <c r="GX68" s="225"/>
      <c r="GY68" s="225"/>
      <c r="GZ68" s="225"/>
      <c r="HA68" s="225"/>
      <c r="HB68" s="225"/>
      <c r="HC68" s="225"/>
      <c r="HD68" s="225"/>
      <c r="HE68" s="225"/>
      <c r="HF68" s="225"/>
      <c r="HG68" s="225"/>
      <c r="HH68" s="225"/>
      <c r="HI68" s="225"/>
      <c r="HJ68" s="225"/>
      <c r="HK68" s="225"/>
      <c r="HL68" s="225"/>
      <c r="HM68" s="225"/>
      <c r="HN68" s="225"/>
      <c r="HO68" s="225"/>
      <c r="HP68" s="225"/>
      <c r="HQ68" s="225"/>
      <c r="HR68" s="225"/>
      <c r="HS68" s="225"/>
      <c r="HT68" s="225"/>
      <c r="HU68" s="225"/>
      <c r="HV68" s="225"/>
      <c r="HW68" s="225"/>
      <c r="HX68" s="225"/>
      <c r="HY68" s="225"/>
      <c r="HZ68" s="225"/>
      <c r="IA68" s="225"/>
      <c r="IB68" s="225"/>
      <c r="IC68" s="225"/>
      <c r="ID68" s="225"/>
      <c r="IE68" s="225"/>
      <c r="IF68" s="225"/>
      <c r="IG68" s="225"/>
      <c r="IH68" s="225"/>
      <c r="II68" s="225"/>
      <c r="IJ68" s="225"/>
      <c r="IK68" s="225"/>
      <c r="IL68" s="225"/>
      <c r="IM68" s="225"/>
      <c r="IN68" s="225"/>
      <c r="IO68" s="225"/>
      <c r="IP68" s="225"/>
      <c r="IQ68" s="225"/>
      <c r="IR68" s="225"/>
      <c r="IS68" s="225"/>
      <c r="IT68" s="225"/>
    </row>
    <row r="69" spans="1:254" ht="9.9499999999999993" customHeight="1">
      <c r="A69" s="251"/>
      <c r="B69" s="252"/>
      <c r="C69" s="239"/>
      <c r="D69" s="233"/>
      <c r="E69" s="253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  <c r="AH69" s="225"/>
      <c r="AI69" s="225"/>
      <c r="AJ69" s="225"/>
      <c r="AK69" s="225"/>
      <c r="AL69" s="225"/>
      <c r="AM69" s="225"/>
      <c r="AN69" s="225"/>
      <c r="AO69" s="225"/>
      <c r="AP69" s="225"/>
      <c r="AQ69" s="225"/>
      <c r="AR69" s="225"/>
      <c r="AS69" s="225"/>
      <c r="AT69" s="225"/>
      <c r="AU69" s="225"/>
      <c r="AV69" s="225"/>
      <c r="AW69" s="225"/>
      <c r="AX69" s="225"/>
      <c r="AY69" s="225"/>
      <c r="AZ69" s="225"/>
      <c r="BA69" s="225"/>
      <c r="BB69" s="225"/>
      <c r="BC69" s="225"/>
      <c r="BD69" s="225"/>
      <c r="BE69" s="225"/>
      <c r="BF69" s="225"/>
      <c r="BG69" s="225"/>
      <c r="BH69" s="225"/>
      <c r="BI69" s="225"/>
      <c r="BJ69" s="225"/>
      <c r="BK69" s="225"/>
      <c r="BL69" s="225"/>
      <c r="BM69" s="225"/>
      <c r="BN69" s="225"/>
      <c r="BO69" s="225"/>
      <c r="BP69" s="225"/>
      <c r="BQ69" s="225"/>
      <c r="BR69" s="225"/>
      <c r="BS69" s="225"/>
      <c r="BT69" s="225"/>
      <c r="BU69" s="225"/>
      <c r="BV69" s="225"/>
      <c r="BW69" s="225"/>
      <c r="BX69" s="225"/>
      <c r="BY69" s="225"/>
      <c r="BZ69" s="225"/>
      <c r="CA69" s="225"/>
      <c r="CB69" s="225"/>
      <c r="CC69" s="225"/>
      <c r="CD69" s="225"/>
      <c r="CE69" s="225"/>
      <c r="CF69" s="225"/>
      <c r="CG69" s="225"/>
      <c r="CH69" s="225"/>
      <c r="CI69" s="225"/>
      <c r="CJ69" s="225"/>
      <c r="CK69" s="225"/>
      <c r="CL69" s="225"/>
      <c r="CM69" s="225"/>
      <c r="CN69" s="225"/>
      <c r="CO69" s="225"/>
      <c r="CP69" s="225"/>
      <c r="CQ69" s="225"/>
      <c r="CR69" s="225"/>
      <c r="CS69" s="225"/>
      <c r="CT69" s="225"/>
      <c r="CU69" s="225"/>
      <c r="CV69" s="225"/>
      <c r="CW69" s="225"/>
      <c r="CX69" s="225"/>
      <c r="CY69" s="225"/>
      <c r="CZ69" s="225"/>
      <c r="DA69" s="225"/>
      <c r="DB69" s="225"/>
      <c r="DC69" s="225"/>
      <c r="DD69" s="225"/>
      <c r="DE69" s="225"/>
      <c r="DF69" s="225"/>
      <c r="DG69" s="225"/>
      <c r="DH69" s="225"/>
      <c r="DI69" s="225"/>
      <c r="DJ69" s="225"/>
      <c r="DK69" s="225"/>
      <c r="DL69" s="225"/>
      <c r="DM69" s="225"/>
      <c r="DN69" s="225"/>
      <c r="DO69" s="225"/>
      <c r="DP69" s="225"/>
      <c r="DQ69" s="225"/>
      <c r="DR69" s="225"/>
      <c r="DS69" s="225"/>
      <c r="DT69" s="225"/>
      <c r="DU69" s="225"/>
      <c r="DV69" s="225"/>
      <c r="DW69" s="225"/>
      <c r="DX69" s="225"/>
      <c r="DY69" s="225"/>
      <c r="DZ69" s="225"/>
      <c r="EA69" s="225"/>
      <c r="EB69" s="225"/>
      <c r="EC69" s="225"/>
      <c r="ED69" s="225"/>
      <c r="EE69" s="225"/>
      <c r="EF69" s="225"/>
      <c r="EG69" s="225"/>
      <c r="EH69" s="225"/>
      <c r="EI69" s="225"/>
      <c r="EJ69" s="225"/>
      <c r="EK69" s="225"/>
      <c r="EL69" s="225"/>
      <c r="EM69" s="225"/>
      <c r="EN69" s="225"/>
      <c r="EO69" s="225"/>
      <c r="EP69" s="225"/>
      <c r="EQ69" s="225"/>
      <c r="ER69" s="225"/>
      <c r="ES69" s="225"/>
      <c r="ET69" s="225"/>
      <c r="EU69" s="225"/>
      <c r="EV69" s="225"/>
      <c r="EW69" s="225"/>
      <c r="EX69" s="225"/>
      <c r="EY69" s="225"/>
      <c r="EZ69" s="225"/>
      <c r="FA69" s="225"/>
      <c r="FB69" s="225"/>
      <c r="FC69" s="225"/>
      <c r="FD69" s="225"/>
      <c r="FE69" s="225"/>
      <c r="FF69" s="225"/>
      <c r="FG69" s="225"/>
      <c r="FH69" s="225"/>
      <c r="FI69" s="225"/>
      <c r="FJ69" s="225"/>
      <c r="FK69" s="225"/>
      <c r="FL69" s="225"/>
      <c r="FM69" s="225"/>
      <c r="FN69" s="225"/>
      <c r="FO69" s="225"/>
      <c r="FP69" s="225"/>
      <c r="FQ69" s="225"/>
      <c r="FR69" s="225"/>
      <c r="FS69" s="225"/>
      <c r="FT69" s="225"/>
      <c r="FU69" s="225"/>
      <c r="FV69" s="225"/>
      <c r="FW69" s="225"/>
      <c r="FX69" s="225"/>
      <c r="FY69" s="225"/>
      <c r="FZ69" s="225"/>
      <c r="GA69" s="225"/>
      <c r="GB69" s="225"/>
      <c r="GC69" s="225"/>
      <c r="GD69" s="225"/>
      <c r="GE69" s="225"/>
      <c r="GF69" s="225"/>
      <c r="GG69" s="225"/>
      <c r="GH69" s="225"/>
      <c r="GI69" s="225"/>
      <c r="GJ69" s="225"/>
      <c r="GK69" s="225"/>
      <c r="GL69" s="225"/>
      <c r="GM69" s="225"/>
      <c r="GN69" s="225"/>
      <c r="GO69" s="225"/>
      <c r="GP69" s="225"/>
      <c r="GQ69" s="225"/>
      <c r="GR69" s="225"/>
      <c r="GS69" s="225"/>
      <c r="GT69" s="225"/>
      <c r="GU69" s="225"/>
      <c r="GV69" s="225"/>
      <c r="GW69" s="225"/>
      <c r="GX69" s="225"/>
      <c r="GY69" s="225"/>
      <c r="GZ69" s="225"/>
      <c r="HA69" s="225"/>
      <c r="HB69" s="225"/>
      <c r="HC69" s="225"/>
      <c r="HD69" s="225"/>
      <c r="HE69" s="225"/>
      <c r="HF69" s="225"/>
      <c r="HG69" s="225"/>
      <c r="HH69" s="225"/>
      <c r="HI69" s="225"/>
      <c r="HJ69" s="225"/>
      <c r="HK69" s="225"/>
      <c r="HL69" s="225"/>
      <c r="HM69" s="225"/>
      <c r="HN69" s="225"/>
      <c r="HO69" s="225"/>
      <c r="HP69" s="225"/>
      <c r="HQ69" s="225"/>
      <c r="HR69" s="225"/>
      <c r="HS69" s="225"/>
      <c r="HT69" s="225"/>
      <c r="HU69" s="225"/>
      <c r="HV69" s="225"/>
      <c r="HW69" s="225"/>
      <c r="HX69" s="225"/>
      <c r="HY69" s="225"/>
      <c r="HZ69" s="225"/>
      <c r="IA69" s="225"/>
      <c r="IB69" s="225"/>
      <c r="IC69" s="225"/>
      <c r="ID69" s="225"/>
      <c r="IE69" s="225"/>
      <c r="IF69" s="225"/>
      <c r="IG69" s="225"/>
      <c r="IH69" s="225"/>
      <c r="II69" s="225"/>
      <c r="IJ69" s="225"/>
      <c r="IK69" s="225"/>
      <c r="IL69" s="225"/>
      <c r="IM69" s="225"/>
      <c r="IN69" s="225"/>
      <c r="IO69" s="225"/>
      <c r="IP69" s="225"/>
      <c r="IQ69" s="225"/>
      <c r="IR69" s="225"/>
      <c r="IS69" s="225"/>
      <c r="IT69" s="225"/>
    </row>
    <row r="70" spans="1:254" ht="12.75" customHeight="1">
      <c r="A70" s="237" t="s">
        <v>335</v>
      </c>
      <c r="B70" s="238" t="s">
        <v>50</v>
      </c>
      <c r="C70" s="239">
        <f>C72</f>
        <v>167000</v>
      </c>
      <c r="D70" s="233"/>
      <c r="E70" s="239">
        <f>E74</f>
        <v>167000</v>
      </c>
      <c r="F70" s="225"/>
      <c r="G70" s="225"/>
      <c r="H70" s="225"/>
      <c r="I70" s="225"/>
      <c r="J70" s="225"/>
      <c r="K70" s="225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  <c r="AH70" s="225"/>
      <c r="AI70" s="225"/>
      <c r="AJ70" s="225"/>
      <c r="AK70" s="225"/>
      <c r="AL70" s="225"/>
      <c r="AM70" s="225"/>
      <c r="AN70" s="225"/>
      <c r="AO70" s="225"/>
      <c r="AP70" s="225"/>
      <c r="AQ70" s="225"/>
      <c r="AR70" s="225"/>
      <c r="AS70" s="225"/>
      <c r="AT70" s="225"/>
      <c r="AU70" s="225"/>
      <c r="AV70" s="225"/>
      <c r="AW70" s="225"/>
      <c r="AX70" s="225"/>
      <c r="AY70" s="225"/>
      <c r="AZ70" s="225"/>
      <c r="BA70" s="225"/>
      <c r="BB70" s="225"/>
      <c r="BC70" s="225"/>
      <c r="BD70" s="225"/>
      <c r="BE70" s="225"/>
      <c r="BF70" s="225"/>
      <c r="BG70" s="225"/>
      <c r="BH70" s="225"/>
      <c r="BI70" s="225"/>
      <c r="BJ70" s="225"/>
      <c r="BK70" s="225"/>
      <c r="BL70" s="225"/>
      <c r="BM70" s="225"/>
      <c r="BN70" s="225"/>
      <c r="BO70" s="225"/>
      <c r="BP70" s="225"/>
      <c r="BQ70" s="225"/>
      <c r="BR70" s="225"/>
      <c r="BS70" s="225"/>
      <c r="BT70" s="225"/>
      <c r="BU70" s="225"/>
      <c r="BV70" s="225"/>
      <c r="BW70" s="225"/>
      <c r="BX70" s="225"/>
      <c r="BY70" s="225"/>
      <c r="BZ70" s="225"/>
      <c r="CA70" s="225"/>
      <c r="CB70" s="225"/>
      <c r="CC70" s="225"/>
      <c r="CD70" s="225"/>
      <c r="CE70" s="225"/>
      <c r="CF70" s="225"/>
      <c r="CG70" s="225"/>
      <c r="CH70" s="225"/>
      <c r="CI70" s="225"/>
      <c r="CJ70" s="225"/>
      <c r="CK70" s="225"/>
      <c r="CL70" s="225"/>
      <c r="CM70" s="225"/>
      <c r="CN70" s="225"/>
      <c r="CO70" s="225"/>
      <c r="CP70" s="225"/>
      <c r="CQ70" s="225"/>
      <c r="CR70" s="225"/>
      <c r="CS70" s="225"/>
      <c r="CT70" s="225"/>
      <c r="CU70" s="225"/>
      <c r="CV70" s="225"/>
      <c r="CW70" s="225"/>
      <c r="CX70" s="225"/>
      <c r="CY70" s="225"/>
      <c r="CZ70" s="225"/>
      <c r="DA70" s="225"/>
      <c r="DB70" s="225"/>
      <c r="DC70" s="225"/>
      <c r="DD70" s="225"/>
      <c r="DE70" s="225"/>
      <c r="DF70" s="225"/>
      <c r="DG70" s="225"/>
      <c r="DH70" s="225"/>
      <c r="DI70" s="225"/>
      <c r="DJ70" s="225"/>
      <c r="DK70" s="225"/>
      <c r="DL70" s="225"/>
      <c r="DM70" s="225"/>
      <c r="DN70" s="225"/>
      <c r="DO70" s="225"/>
      <c r="DP70" s="225"/>
      <c r="DQ70" s="225"/>
      <c r="DR70" s="225"/>
      <c r="DS70" s="225"/>
      <c r="DT70" s="225"/>
      <c r="DU70" s="225"/>
      <c r="DV70" s="225"/>
      <c r="DW70" s="225"/>
      <c r="DX70" s="225"/>
      <c r="DY70" s="225"/>
      <c r="DZ70" s="225"/>
      <c r="EA70" s="225"/>
      <c r="EB70" s="225"/>
      <c r="EC70" s="225"/>
      <c r="ED70" s="225"/>
      <c r="EE70" s="225"/>
      <c r="EF70" s="225"/>
      <c r="EG70" s="225"/>
      <c r="EH70" s="225"/>
      <c r="EI70" s="225"/>
      <c r="EJ70" s="225"/>
      <c r="EK70" s="225"/>
      <c r="EL70" s="225"/>
      <c r="EM70" s="225"/>
      <c r="EN70" s="225"/>
      <c r="EO70" s="225"/>
      <c r="EP70" s="225"/>
      <c r="EQ70" s="225"/>
      <c r="ER70" s="225"/>
      <c r="ES70" s="225"/>
      <c r="ET70" s="225"/>
      <c r="EU70" s="225"/>
      <c r="EV70" s="225"/>
      <c r="EW70" s="225"/>
      <c r="EX70" s="225"/>
      <c r="EY70" s="225"/>
      <c r="EZ70" s="225"/>
      <c r="FA70" s="225"/>
      <c r="FB70" s="225"/>
      <c r="FC70" s="225"/>
      <c r="FD70" s="225"/>
      <c r="FE70" s="225"/>
      <c r="FF70" s="225"/>
      <c r="FG70" s="225"/>
      <c r="FH70" s="225"/>
      <c r="FI70" s="225"/>
      <c r="FJ70" s="225"/>
      <c r="FK70" s="225"/>
      <c r="FL70" s="225"/>
      <c r="FM70" s="225"/>
      <c r="FN70" s="225"/>
      <c r="FO70" s="225"/>
      <c r="FP70" s="225"/>
      <c r="FQ70" s="225"/>
      <c r="FR70" s="225"/>
      <c r="FS70" s="225"/>
      <c r="FT70" s="225"/>
      <c r="FU70" s="225"/>
      <c r="FV70" s="225"/>
      <c r="FW70" s="225"/>
      <c r="FX70" s="225"/>
      <c r="FY70" s="225"/>
      <c r="FZ70" s="225"/>
      <c r="GA70" s="225"/>
      <c r="GB70" s="225"/>
      <c r="GC70" s="225"/>
      <c r="GD70" s="225"/>
      <c r="GE70" s="225"/>
      <c r="GF70" s="225"/>
      <c r="GG70" s="225"/>
      <c r="GH70" s="225"/>
      <c r="GI70" s="225"/>
      <c r="GJ70" s="225"/>
      <c r="GK70" s="225"/>
      <c r="GL70" s="225"/>
      <c r="GM70" s="225"/>
      <c r="GN70" s="225"/>
      <c r="GO70" s="225"/>
      <c r="GP70" s="225"/>
      <c r="GQ70" s="225"/>
      <c r="GR70" s="225"/>
      <c r="GS70" s="225"/>
      <c r="GT70" s="225"/>
      <c r="GU70" s="225"/>
      <c r="GV70" s="225"/>
      <c r="GW70" s="225"/>
      <c r="GX70" s="225"/>
      <c r="GY70" s="225"/>
      <c r="GZ70" s="225"/>
      <c r="HA70" s="225"/>
      <c r="HB70" s="225"/>
      <c r="HC70" s="225"/>
      <c r="HD70" s="225"/>
      <c r="HE70" s="225"/>
      <c r="HF70" s="225"/>
      <c r="HG70" s="225"/>
      <c r="HH70" s="225"/>
      <c r="HI70" s="225"/>
      <c r="HJ70" s="225"/>
      <c r="HK70" s="225"/>
      <c r="HL70" s="225"/>
      <c r="HM70" s="225"/>
      <c r="HN70" s="225"/>
      <c r="HO70" s="225"/>
      <c r="HP70" s="225"/>
      <c r="HQ70" s="225"/>
      <c r="HR70" s="225"/>
      <c r="HS70" s="225"/>
      <c r="HT70" s="225"/>
      <c r="HU70" s="225"/>
      <c r="HV70" s="225"/>
      <c r="HW70" s="225"/>
      <c r="HX70" s="225"/>
      <c r="HY70" s="225"/>
      <c r="HZ70" s="225"/>
      <c r="IA70" s="225"/>
      <c r="IB70" s="225"/>
      <c r="IC70" s="225"/>
      <c r="ID70" s="225"/>
      <c r="IE70" s="225"/>
      <c r="IF70" s="225"/>
      <c r="IG70" s="225"/>
      <c r="IH70" s="225"/>
      <c r="II70" s="225"/>
      <c r="IJ70" s="225"/>
      <c r="IK70" s="225"/>
      <c r="IL70" s="225"/>
      <c r="IM70" s="225"/>
      <c r="IN70" s="225"/>
      <c r="IO70" s="225"/>
      <c r="IP70" s="225"/>
      <c r="IQ70" s="225"/>
      <c r="IR70" s="225"/>
      <c r="IS70" s="225"/>
      <c r="IT70" s="225"/>
    </row>
    <row r="71" spans="1:254" ht="9.9499999999999993" customHeight="1">
      <c r="A71" s="237"/>
      <c r="B71" s="256"/>
      <c r="C71" s="239"/>
      <c r="D71" s="233"/>
      <c r="E71" s="257"/>
      <c r="F71" s="225"/>
      <c r="G71" s="225"/>
      <c r="H71" s="225"/>
      <c r="I71" s="225"/>
      <c r="J71" s="225"/>
      <c r="K71" s="225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  <c r="AH71" s="225"/>
      <c r="AI71" s="225"/>
      <c r="AJ71" s="225"/>
      <c r="AK71" s="225"/>
      <c r="AL71" s="225"/>
      <c r="AM71" s="225"/>
      <c r="AN71" s="225"/>
      <c r="AO71" s="225"/>
      <c r="AP71" s="225"/>
      <c r="AQ71" s="225"/>
      <c r="AR71" s="225"/>
      <c r="AS71" s="225"/>
      <c r="AT71" s="225"/>
      <c r="AU71" s="225"/>
      <c r="AV71" s="225"/>
      <c r="AW71" s="225"/>
      <c r="AX71" s="225"/>
      <c r="AY71" s="225"/>
      <c r="AZ71" s="225"/>
      <c r="BA71" s="225"/>
      <c r="BB71" s="225"/>
      <c r="BC71" s="225"/>
      <c r="BD71" s="225"/>
      <c r="BE71" s="225"/>
      <c r="BF71" s="225"/>
      <c r="BG71" s="225"/>
      <c r="BH71" s="225"/>
      <c r="BI71" s="225"/>
      <c r="BJ71" s="225"/>
      <c r="BK71" s="225"/>
      <c r="BL71" s="225"/>
      <c r="BM71" s="225"/>
      <c r="BN71" s="225"/>
      <c r="BO71" s="225"/>
      <c r="BP71" s="225"/>
      <c r="BQ71" s="225"/>
      <c r="BR71" s="225"/>
      <c r="BS71" s="225"/>
      <c r="BT71" s="225"/>
      <c r="BU71" s="225"/>
      <c r="BV71" s="225"/>
      <c r="BW71" s="225"/>
      <c r="BX71" s="225"/>
      <c r="BY71" s="225"/>
      <c r="BZ71" s="225"/>
      <c r="CA71" s="225"/>
      <c r="CB71" s="225"/>
      <c r="CC71" s="225"/>
      <c r="CD71" s="225"/>
      <c r="CE71" s="225"/>
      <c r="CF71" s="225"/>
      <c r="CG71" s="225"/>
      <c r="CH71" s="225"/>
      <c r="CI71" s="225"/>
      <c r="CJ71" s="225"/>
      <c r="CK71" s="225"/>
      <c r="CL71" s="225"/>
      <c r="CM71" s="225"/>
      <c r="CN71" s="225"/>
      <c r="CO71" s="225"/>
      <c r="CP71" s="225"/>
      <c r="CQ71" s="225"/>
      <c r="CR71" s="225"/>
      <c r="CS71" s="225"/>
      <c r="CT71" s="225"/>
      <c r="CU71" s="225"/>
      <c r="CV71" s="225"/>
      <c r="CW71" s="225"/>
      <c r="CX71" s="225"/>
      <c r="CY71" s="225"/>
      <c r="CZ71" s="225"/>
      <c r="DA71" s="225"/>
      <c r="DB71" s="225"/>
      <c r="DC71" s="225"/>
      <c r="DD71" s="225"/>
      <c r="DE71" s="225"/>
      <c r="DF71" s="225"/>
      <c r="DG71" s="225"/>
      <c r="DH71" s="225"/>
      <c r="DI71" s="225"/>
      <c r="DJ71" s="225"/>
      <c r="DK71" s="225"/>
      <c r="DL71" s="225"/>
      <c r="DM71" s="225"/>
      <c r="DN71" s="225"/>
      <c r="DO71" s="225"/>
      <c r="DP71" s="225"/>
      <c r="DQ71" s="225"/>
      <c r="DR71" s="225"/>
      <c r="DS71" s="225"/>
      <c r="DT71" s="225"/>
      <c r="DU71" s="225"/>
      <c r="DV71" s="225"/>
      <c r="DW71" s="225"/>
      <c r="DX71" s="225"/>
      <c r="DY71" s="225"/>
      <c r="DZ71" s="225"/>
      <c r="EA71" s="225"/>
      <c r="EB71" s="225"/>
      <c r="EC71" s="225"/>
      <c r="ED71" s="225"/>
      <c r="EE71" s="225"/>
      <c r="EF71" s="225"/>
      <c r="EG71" s="225"/>
      <c r="EH71" s="225"/>
      <c r="EI71" s="225"/>
      <c r="EJ71" s="225"/>
      <c r="EK71" s="225"/>
      <c r="EL71" s="225"/>
      <c r="EM71" s="225"/>
      <c r="EN71" s="225"/>
      <c r="EO71" s="225"/>
      <c r="EP71" s="225"/>
      <c r="EQ71" s="225"/>
      <c r="ER71" s="225"/>
      <c r="ES71" s="225"/>
      <c r="ET71" s="225"/>
      <c r="EU71" s="225"/>
      <c r="EV71" s="225"/>
      <c r="EW71" s="225"/>
      <c r="EX71" s="225"/>
      <c r="EY71" s="225"/>
      <c r="EZ71" s="225"/>
      <c r="FA71" s="225"/>
      <c r="FB71" s="225"/>
      <c r="FC71" s="225"/>
      <c r="FD71" s="225"/>
      <c r="FE71" s="225"/>
      <c r="FF71" s="225"/>
      <c r="FG71" s="225"/>
      <c r="FH71" s="225"/>
      <c r="FI71" s="225"/>
      <c r="FJ71" s="225"/>
      <c r="FK71" s="225"/>
      <c r="FL71" s="225"/>
      <c r="FM71" s="225"/>
      <c r="FN71" s="225"/>
      <c r="FO71" s="225"/>
      <c r="FP71" s="225"/>
      <c r="FQ71" s="225"/>
      <c r="FR71" s="225"/>
      <c r="FS71" s="225"/>
      <c r="FT71" s="225"/>
      <c r="FU71" s="225"/>
      <c r="FV71" s="225"/>
      <c r="FW71" s="225"/>
      <c r="FX71" s="225"/>
      <c r="FY71" s="225"/>
      <c r="FZ71" s="225"/>
      <c r="GA71" s="225"/>
      <c r="GB71" s="225"/>
      <c r="GC71" s="225"/>
      <c r="GD71" s="225"/>
      <c r="GE71" s="225"/>
      <c r="GF71" s="225"/>
      <c r="GG71" s="225"/>
      <c r="GH71" s="225"/>
      <c r="GI71" s="225"/>
      <c r="GJ71" s="225"/>
      <c r="GK71" s="225"/>
      <c r="GL71" s="225"/>
      <c r="GM71" s="225"/>
      <c r="GN71" s="225"/>
      <c r="GO71" s="225"/>
      <c r="GP71" s="225"/>
      <c r="GQ71" s="225"/>
      <c r="GR71" s="225"/>
      <c r="GS71" s="225"/>
      <c r="GT71" s="225"/>
      <c r="GU71" s="225"/>
      <c r="GV71" s="225"/>
      <c r="GW71" s="225"/>
      <c r="GX71" s="225"/>
      <c r="GY71" s="225"/>
      <c r="GZ71" s="225"/>
      <c r="HA71" s="225"/>
      <c r="HB71" s="225"/>
      <c r="HC71" s="225"/>
      <c r="HD71" s="225"/>
      <c r="HE71" s="225"/>
      <c r="HF71" s="225"/>
      <c r="HG71" s="225"/>
      <c r="HH71" s="225"/>
      <c r="HI71" s="225"/>
      <c r="HJ71" s="225"/>
      <c r="HK71" s="225"/>
      <c r="HL71" s="225"/>
      <c r="HM71" s="225"/>
      <c r="HN71" s="225"/>
      <c r="HO71" s="225"/>
      <c r="HP71" s="225"/>
      <c r="HQ71" s="225"/>
      <c r="HR71" s="225"/>
      <c r="HS71" s="225"/>
      <c r="HT71" s="225"/>
      <c r="HU71" s="225"/>
      <c r="HV71" s="225"/>
      <c r="HW71" s="225"/>
      <c r="HX71" s="225"/>
      <c r="HY71" s="225"/>
      <c r="HZ71" s="225"/>
      <c r="IA71" s="225"/>
      <c r="IB71" s="225"/>
      <c r="IC71" s="225"/>
      <c r="ID71" s="225"/>
      <c r="IE71" s="225"/>
      <c r="IF71" s="225"/>
      <c r="IG71" s="225"/>
      <c r="IH71" s="225"/>
      <c r="II71" s="225"/>
      <c r="IJ71" s="225"/>
      <c r="IK71" s="225"/>
      <c r="IL71" s="225"/>
      <c r="IM71" s="225"/>
      <c r="IN71" s="225"/>
      <c r="IO71" s="225"/>
      <c r="IP71" s="225"/>
      <c r="IQ71" s="225"/>
      <c r="IR71" s="225"/>
      <c r="IS71" s="225"/>
      <c r="IT71" s="225"/>
    </row>
    <row r="72" spans="1:254" ht="12.75" customHeight="1">
      <c r="A72" s="243"/>
      <c r="B72" s="244" t="s">
        <v>680</v>
      </c>
      <c r="C72" s="228">
        <v>167000</v>
      </c>
      <c r="D72" s="233"/>
      <c r="E72" s="245" t="s">
        <v>492</v>
      </c>
      <c r="F72" s="225"/>
      <c r="G72" s="225"/>
      <c r="H72" s="225"/>
      <c r="I72" s="225"/>
      <c r="J72" s="225"/>
      <c r="K72" s="225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  <c r="AH72" s="225"/>
      <c r="AI72" s="225"/>
      <c r="AJ72" s="225"/>
      <c r="AK72" s="225"/>
      <c r="AL72" s="225"/>
      <c r="AM72" s="225"/>
      <c r="AN72" s="225"/>
      <c r="AO72" s="225"/>
      <c r="AP72" s="225"/>
      <c r="AQ72" s="225"/>
      <c r="AR72" s="225"/>
      <c r="AS72" s="225"/>
      <c r="AT72" s="225"/>
      <c r="AU72" s="225"/>
      <c r="AV72" s="225"/>
      <c r="AW72" s="225"/>
      <c r="AX72" s="225"/>
      <c r="AY72" s="225"/>
      <c r="AZ72" s="225"/>
      <c r="BA72" s="225"/>
      <c r="BB72" s="225"/>
      <c r="BC72" s="225"/>
      <c r="BD72" s="225"/>
      <c r="BE72" s="225"/>
      <c r="BF72" s="225"/>
      <c r="BG72" s="225"/>
      <c r="BH72" s="225"/>
      <c r="BI72" s="225"/>
      <c r="BJ72" s="225"/>
      <c r="BK72" s="225"/>
      <c r="BL72" s="225"/>
      <c r="BM72" s="225"/>
      <c r="BN72" s="225"/>
      <c r="BO72" s="225"/>
      <c r="BP72" s="225"/>
      <c r="BQ72" s="225"/>
      <c r="BR72" s="225"/>
      <c r="BS72" s="225"/>
      <c r="BT72" s="225"/>
      <c r="BU72" s="225"/>
      <c r="BV72" s="225"/>
      <c r="BW72" s="225"/>
      <c r="BX72" s="225"/>
      <c r="BY72" s="225"/>
      <c r="BZ72" s="225"/>
      <c r="CA72" s="225"/>
      <c r="CB72" s="225"/>
      <c r="CC72" s="225"/>
      <c r="CD72" s="225"/>
      <c r="CE72" s="225"/>
      <c r="CF72" s="225"/>
      <c r="CG72" s="225"/>
      <c r="CH72" s="225"/>
      <c r="CI72" s="225"/>
      <c r="CJ72" s="225"/>
      <c r="CK72" s="225"/>
      <c r="CL72" s="225"/>
      <c r="CM72" s="225"/>
      <c r="CN72" s="225"/>
      <c r="CO72" s="225"/>
      <c r="CP72" s="225"/>
      <c r="CQ72" s="225"/>
      <c r="CR72" s="225"/>
      <c r="CS72" s="225"/>
      <c r="CT72" s="225"/>
      <c r="CU72" s="225"/>
      <c r="CV72" s="225"/>
      <c r="CW72" s="225"/>
      <c r="CX72" s="225"/>
      <c r="CY72" s="225"/>
      <c r="CZ72" s="225"/>
      <c r="DA72" s="225"/>
      <c r="DB72" s="225"/>
      <c r="DC72" s="225"/>
      <c r="DD72" s="225"/>
      <c r="DE72" s="225"/>
      <c r="DF72" s="225"/>
      <c r="DG72" s="225"/>
      <c r="DH72" s="225"/>
      <c r="DI72" s="225"/>
      <c r="DJ72" s="225"/>
      <c r="DK72" s="225"/>
      <c r="DL72" s="225"/>
      <c r="DM72" s="225"/>
      <c r="DN72" s="225"/>
      <c r="DO72" s="225"/>
      <c r="DP72" s="225"/>
      <c r="DQ72" s="225"/>
      <c r="DR72" s="225"/>
      <c r="DS72" s="225"/>
      <c r="DT72" s="225"/>
      <c r="DU72" s="225"/>
      <c r="DV72" s="225"/>
      <c r="DW72" s="225"/>
      <c r="DX72" s="225"/>
      <c r="DY72" s="225"/>
      <c r="DZ72" s="225"/>
      <c r="EA72" s="225"/>
      <c r="EB72" s="225"/>
      <c r="EC72" s="225"/>
      <c r="ED72" s="225"/>
      <c r="EE72" s="225"/>
      <c r="EF72" s="225"/>
      <c r="EG72" s="225"/>
      <c r="EH72" s="225"/>
      <c r="EI72" s="225"/>
      <c r="EJ72" s="225"/>
      <c r="EK72" s="225"/>
      <c r="EL72" s="225"/>
      <c r="EM72" s="225"/>
      <c r="EN72" s="225"/>
      <c r="EO72" s="225"/>
      <c r="EP72" s="225"/>
      <c r="EQ72" s="225"/>
      <c r="ER72" s="225"/>
      <c r="ES72" s="225"/>
      <c r="ET72" s="225"/>
      <c r="EU72" s="225"/>
      <c r="EV72" s="225"/>
      <c r="EW72" s="225"/>
      <c r="EX72" s="225"/>
      <c r="EY72" s="225"/>
      <c r="EZ72" s="225"/>
      <c r="FA72" s="225"/>
      <c r="FB72" s="225"/>
      <c r="FC72" s="225"/>
      <c r="FD72" s="225"/>
      <c r="FE72" s="225"/>
      <c r="FF72" s="225"/>
      <c r="FG72" s="225"/>
      <c r="FH72" s="225"/>
      <c r="FI72" s="225"/>
      <c r="FJ72" s="225"/>
      <c r="FK72" s="225"/>
      <c r="FL72" s="225"/>
      <c r="FM72" s="225"/>
      <c r="FN72" s="225"/>
      <c r="FO72" s="225"/>
      <c r="FP72" s="225"/>
      <c r="FQ72" s="225"/>
      <c r="FR72" s="225"/>
      <c r="FS72" s="225"/>
      <c r="FT72" s="225"/>
      <c r="FU72" s="225"/>
      <c r="FV72" s="225"/>
      <c r="FW72" s="225"/>
      <c r="FX72" s="225"/>
      <c r="FY72" s="225"/>
      <c r="FZ72" s="225"/>
      <c r="GA72" s="225"/>
      <c r="GB72" s="225"/>
      <c r="GC72" s="225"/>
      <c r="GD72" s="225"/>
      <c r="GE72" s="225"/>
      <c r="GF72" s="225"/>
      <c r="GG72" s="225"/>
      <c r="GH72" s="225"/>
      <c r="GI72" s="225"/>
      <c r="GJ72" s="225"/>
      <c r="GK72" s="225"/>
      <c r="GL72" s="225"/>
      <c r="GM72" s="225"/>
      <c r="GN72" s="225"/>
      <c r="GO72" s="225"/>
      <c r="GP72" s="225"/>
      <c r="GQ72" s="225"/>
      <c r="GR72" s="225"/>
      <c r="GS72" s="225"/>
      <c r="GT72" s="225"/>
      <c r="GU72" s="225"/>
      <c r="GV72" s="225"/>
      <c r="GW72" s="225"/>
      <c r="GX72" s="225"/>
      <c r="GY72" s="225"/>
      <c r="GZ72" s="225"/>
      <c r="HA72" s="225"/>
      <c r="HB72" s="225"/>
      <c r="HC72" s="225"/>
      <c r="HD72" s="225"/>
      <c r="HE72" s="225"/>
      <c r="HF72" s="225"/>
      <c r="HG72" s="225"/>
      <c r="HH72" s="225"/>
      <c r="HI72" s="225"/>
      <c r="HJ72" s="225"/>
      <c r="HK72" s="225"/>
      <c r="HL72" s="225"/>
      <c r="HM72" s="225"/>
      <c r="HN72" s="225"/>
      <c r="HO72" s="225"/>
      <c r="HP72" s="225"/>
      <c r="HQ72" s="225"/>
      <c r="HR72" s="225"/>
      <c r="HS72" s="225"/>
      <c r="HT72" s="225"/>
      <c r="HU72" s="225"/>
      <c r="HV72" s="225"/>
      <c r="HW72" s="225"/>
      <c r="HX72" s="225"/>
      <c r="HY72" s="225"/>
      <c r="HZ72" s="225"/>
      <c r="IA72" s="225"/>
      <c r="IB72" s="225"/>
      <c r="IC72" s="225"/>
      <c r="ID72" s="225"/>
      <c r="IE72" s="225"/>
      <c r="IF72" s="225"/>
      <c r="IG72" s="225"/>
      <c r="IH72" s="225"/>
      <c r="II72" s="225"/>
      <c r="IJ72" s="225"/>
      <c r="IK72" s="225"/>
      <c r="IL72" s="225"/>
      <c r="IM72" s="225"/>
      <c r="IN72" s="225"/>
      <c r="IO72" s="225"/>
      <c r="IP72" s="225"/>
      <c r="IQ72" s="225"/>
      <c r="IR72" s="225"/>
      <c r="IS72" s="225"/>
      <c r="IT72" s="225"/>
    </row>
    <row r="73" spans="1:254" ht="9.9499999999999993" customHeight="1">
      <c r="A73" s="226"/>
      <c r="B73" s="246"/>
      <c r="C73" s="228"/>
      <c r="D73" s="233"/>
      <c r="E73" s="228"/>
      <c r="F73" s="225"/>
      <c r="G73" s="225"/>
      <c r="H73" s="225"/>
      <c r="I73" s="225"/>
      <c r="J73" s="225"/>
      <c r="K73" s="225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  <c r="AH73" s="225"/>
      <c r="AI73" s="225"/>
      <c r="AJ73" s="225"/>
      <c r="AK73" s="225"/>
      <c r="AL73" s="225"/>
      <c r="AM73" s="225"/>
      <c r="AN73" s="225"/>
      <c r="AO73" s="225"/>
      <c r="AP73" s="225"/>
      <c r="AQ73" s="225"/>
      <c r="AR73" s="225"/>
      <c r="AS73" s="225"/>
      <c r="AT73" s="225"/>
      <c r="AU73" s="225"/>
      <c r="AV73" s="225"/>
      <c r="AW73" s="225"/>
      <c r="AX73" s="225"/>
      <c r="AY73" s="225"/>
      <c r="AZ73" s="225"/>
      <c r="BA73" s="225"/>
      <c r="BB73" s="225"/>
      <c r="BC73" s="225"/>
      <c r="BD73" s="225"/>
      <c r="BE73" s="225"/>
      <c r="BF73" s="225"/>
      <c r="BG73" s="225"/>
      <c r="BH73" s="225"/>
      <c r="BI73" s="225"/>
      <c r="BJ73" s="225"/>
      <c r="BK73" s="225"/>
      <c r="BL73" s="225"/>
      <c r="BM73" s="225"/>
      <c r="BN73" s="225"/>
      <c r="BO73" s="225"/>
      <c r="BP73" s="225"/>
      <c r="BQ73" s="225"/>
      <c r="BR73" s="225"/>
      <c r="BS73" s="225"/>
      <c r="BT73" s="225"/>
      <c r="BU73" s="225"/>
      <c r="BV73" s="225"/>
      <c r="BW73" s="225"/>
      <c r="BX73" s="225"/>
      <c r="BY73" s="225"/>
      <c r="BZ73" s="225"/>
      <c r="CA73" s="225"/>
      <c r="CB73" s="225"/>
      <c r="CC73" s="225"/>
      <c r="CD73" s="225"/>
      <c r="CE73" s="225"/>
      <c r="CF73" s="225"/>
      <c r="CG73" s="225"/>
      <c r="CH73" s="225"/>
      <c r="CI73" s="225"/>
      <c r="CJ73" s="225"/>
      <c r="CK73" s="225"/>
      <c r="CL73" s="225"/>
      <c r="CM73" s="225"/>
      <c r="CN73" s="225"/>
      <c r="CO73" s="225"/>
      <c r="CP73" s="225"/>
      <c r="CQ73" s="225"/>
      <c r="CR73" s="225"/>
      <c r="CS73" s="225"/>
      <c r="CT73" s="225"/>
      <c r="CU73" s="225"/>
      <c r="CV73" s="225"/>
      <c r="CW73" s="225"/>
      <c r="CX73" s="225"/>
      <c r="CY73" s="225"/>
      <c r="CZ73" s="225"/>
      <c r="DA73" s="225"/>
      <c r="DB73" s="225"/>
      <c r="DC73" s="225"/>
      <c r="DD73" s="225"/>
      <c r="DE73" s="225"/>
      <c r="DF73" s="225"/>
      <c r="DG73" s="225"/>
      <c r="DH73" s="225"/>
      <c r="DI73" s="225"/>
      <c r="DJ73" s="225"/>
      <c r="DK73" s="225"/>
      <c r="DL73" s="225"/>
      <c r="DM73" s="225"/>
      <c r="DN73" s="225"/>
      <c r="DO73" s="225"/>
      <c r="DP73" s="225"/>
      <c r="DQ73" s="225"/>
      <c r="DR73" s="225"/>
      <c r="DS73" s="225"/>
      <c r="DT73" s="225"/>
      <c r="DU73" s="225"/>
      <c r="DV73" s="225"/>
      <c r="DW73" s="225"/>
      <c r="DX73" s="225"/>
      <c r="DY73" s="225"/>
      <c r="DZ73" s="225"/>
      <c r="EA73" s="225"/>
      <c r="EB73" s="225"/>
      <c r="EC73" s="225"/>
      <c r="ED73" s="225"/>
      <c r="EE73" s="225"/>
      <c r="EF73" s="225"/>
      <c r="EG73" s="225"/>
      <c r="EH73" s="225"/>
      <c r="EI73" s="225"/>
      <c r="EJ73" s="225"/>
      <c r="EK73" s="225"/>
      <c r="EL73" s="225"/>
      <c r="EM73" s="225"/>
      <c r="EN73" s="225"/>
      <c r="EO73" s="225"/>
      <c r="EP73" s="225"/>
      <c r="EQ73" s="225"/>
      <c r="ER73" s="225"/>
      <c r="ES73" s="225"/>
      <c r="ET73" s="225"/>
      <c r="EU73" s="225"/>
      <c r="EV73" s="225"/>
      <c r="EW73" s="225"/>
      <c r="EX73" s="225"/>
      <c r="EY73" s="225"/>
      <c r="EZ73" s="225"/>
      <c r="FA73" s="225"/>
      <c r="FB73" s="225"/>
      <c r="FC73" s="225"/>
      <c r="FD73" s="225"/>
      <c r="FE73" s="225"/>
      <c r="FF73" s="225"/>
      <c r="FG73" s="225"/>
      <c r="FH73" s="225"/>
      <c r="FI73" s="225"/>
      <c r="FJ73" s="225"/>
      <c r="FK73" s="225"/>
      <c r="FL73" s="225"/>
      <c r="FM73" s="225"/>
      <c r="FN73" s="225"/>
      <c r="FO73" s="225"/>
      <c r="FP73" s="225"/>
      <c r="FQ73" s="225"/>
      <c r="FR73" s="225"/>
      <c r="FS73" s="225"/>
      <c r="FT73" s="225"/>
      <c r="FU73" s="225"/>
      <c r="FV73" s="225"/>
      <c r="FW73" s="225"/>
      <c r="FX73" s="225"/>
      <c r="FY73" s="225"/>
      <c r="FZ73" s="225"/>
      <c r="GA73" s="225"/>
      <c r="GB73" s="225"/>
      <c r="GC73" s="225"/>
      <c r="GD73" s="225"/>
      <c r="GE73" s="225"/>
      <c r="GF73" s="225"/>
      <c r="GG73" s="225"/>
      <c r="GH73" s="225"/>
      <c r="GI73" s="225"/>
      <c r="GJ73" s="225"/>
      <c r="GK73" s="225"/>
      <c r="GL73" s="225"/>
      <c r="GM73" s="225"/>
      <c r="GN73" s="225"/>
      <c r="GO73" s="225"/>
      <c r="GP73" s="225"/>
      <c r="GQ73" s="225"/>
      <c r="GR73" s="225"/>
      <c r="GS73" s="225"/>
      <c r="GT73" s="225"/>
      <c r="GU73" s="225"/>
      <c r="GV73" s="225"/>
      <c r="GW73" s="225"/>
      <c r="GX73" s="225"/>
      <c r="GY73" s="225"/>
      <c r="GZ73" s="225"/>
      <c r="HA73" s="225"/>
      <c r="HB73" s="225"/>
      <c r="HC73" s="225"/>
      <c r="HD73" s="225"/>
      <c r="HE73" s="225"/>
      <c r="HF73" s="225"/>
      <c r="HG73" s="225"/>
      <c r="HH73" s="225"/>
      <c r="HI73" s="225"/>
      <c r="HJ73" s="225"/>
      <c r="HK73" s="225"/>
      <c r="HL73" s="225"/>
      <c r="HM73" s="225"/>
      <c r="HN73" s="225"/>
      <c r="HO73" s="225"/>
      <c r="HP73" s="225"/>
      <c r="HQ73" s="225"/>
      <c r="HR73" s="225"/>
      <c r="HS73" s="225"/>
      <c r="HT73" s="225"/>
      <c r="HU73" s="225"/>
      <c r="HV73" s="225"/>
      <c r="HW73" s="225"/>
      <c r="HX73" s="225"/>
      <c r="HY73" s="225"/>
      <c r="HZ73" s="225"/>
      <c r="IA73" s="225"/>
      <c r="IB73" s="225"/>
      <c r="IC73" s="225"/>
      <c r="ID73" s="225"/>
      <c r="IE73" s="225"/>
      <c r="IF73" s="225"/>
      <c r="IG73" s="225"/>
      <c r="IH73" s="225"/>
      <c r="II73" s="225"/>
      <c r="IJ73" s="225"/>
      <c r="IK73" s="225"/>
      <c r="IL73" s="225"/>
      <c r="IM73" s="225"/>
      <c r="IN73" s="225"/>
      <c r="IO73" s="225"/>
      <c r="IP73" s="225"/>
      <c r="IQ73" s="225"/>
      <c r="IR73" s="225"/>
      <c r="IS73" s="225"/>
      <c r="IT73" s="225"/>
    </row>
    <row r="74" spans="1:254" ht="12.75" customHeight="1">
      <c r="A74" s="243"/>
      <c r="B74" s="247" t="s">
        <v>313</v>
      </c>
      <c r="C74" s="245" t="s">
        <v>492</v>
      </c>
      <c r="D74" s="233"/>
      <c r="E74" s="228">
        <v>167000</v>
      </c>
      <c r="F74" s="225"/>
      <c r="G74" s="225"/>
      <c r="H74" s="225"/>
      <c r="I74" s="225"/>
      <c r="J74" s="225"/>
      <c r="K74" s="225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  <c r="AH74" s="225"/>
      <c r="AI74" s="225"/>
      <c r="AJ74" s="225"/>
      <c r="AK74" s="225"/>
      <c r="AL74" s="225"/>
      <c r="AM74" s="225"/>
      <c r="AN74" s="225"/>
      <c r="AO74" s="225"/>
      <c r="AP74" s="225"/>
      <c r="AQ74" s="225"/>
      <c r="AR74" s="225"/>
      <c r="AS74" s="225"/>
      <c r="AT74" s="225"/>
      <c r="AU74" s="225"/>
      <c r="AV74" s="225"/>
      <c r="AW74" s="225"/>
      <c r="AX74" s="225"/>
      <c r="AY74" s="225"/>
      <c r="AZ74" s="225"/>
      <c r="BA74" s="225"/>
      <c r="BB74" s="225"/>
      <c r="BC74" s="225"/>
      <c r="BD74" s="225"/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5"/>
      <c r="CA74" s="225"/>
      <c r="CB74" s="225"/>
      <c r="CC74" s="225"/>
      <c r="CD74" s="225"/>
      <c r="CE74" s="225"/>
      <c r="CF74" s="225"/>
      <c r="CG74" s="225"/>
      <c r="CH74" s="225"/>
      <c r="CI74" s="225"/>
      <c r="CJ74" s="225"/>
      <c r="CK74" s="225"/>
      <c r="CL74" s="225"/>
      <c r="CM74" s="225"/>
      <c r="CN74" s="225"/>
      <c r="CO74" s="225"/>
      <c r="CP74" s="225"/>
      <c r="CQ74" s="225"/>
      <c r="CR74" s="225"/>
      <c r="CS74" s="225"/>
      <c r="CT74" s="225"/>
      <c r="CU74" s="225"/>
      <c r="CV74" s="225"/>
      <c r="CW74" s="225"/>
      <c r="CX74" s="225"/>
      <c r="CY74" s="225"/>
      <c r="CZ74" s="225"/>
      <c r="DA74" s="225"/>
      <c r="DB74" s="225"/>
      <c r="DC74" s="225"/>
      <c r="DD74" s="225"/>
      <c r="DE74" s="225"/>
      <c r="DF74" s="225"/>
      <c r="DG74" s="225"/>
      <c r="DH74" s="225"/>
      <c r="DI74" s="225"/>
      <c r="DJ74" s="225"/>
      <c r="DK74" s="225"/>
      <c r="DL74" s="225"/>
      <c r="DM74" s="225"/>
      <c r="DN74" s="225"/>
      <c r="DO74" s="225"/>
      <c r="DP74" s="225"/>
      <c r="DQ74" s="225"/>
      <c r="DR74" s="225"/>
      <c r="DS74" s="225"/>
      <c r="DT74" s="225"/>
      <c r="DU74" s="225"/>
      <c r="DV74" s="225"/>
      <c r="DW74" s="225"/>
      <c r="DX74" s="225"/>
      <c r="DY74" s="225"/>
      <c r="DZ74" s="225"/>
      <c r="EA74" s="225"/>
      <c r="EB74" s="225"/>
      <c r="EC74" s="225"/>
      <c r="ED74" s="225"/>
      <c r="EE74" s="225"/>
      <c r="EF74" s="225"/>
      <c r="EG74" s="225"/>
      <c r="EH74" s="225"/>
      <c r="EI74" s="225"/>
      <c r="EJ74" s="225"/>
      <c r="EK74" s="225"/>
      <c r="EL74" s="225"/>
      <c r="EM74" s="225"/>
      <c r="EN74" s="225"/>
      <c r="EO74" s="225"/>
      <c r="EP74" s="225"/>
      <c r="EQ74" s="225"/>
      <c r="ER74" s="225"/>
      <c r="ES74" s="225"/>
      <c r="ET74" s="225"/>
      <c r="EU74" s="225"/>
      <c r="EV74" s="225"/>
      <c r="EW74" s="225"/>
      <c r="EX74" s="225"/>
      <c r="EY74" s="225"/>
      <c r="EZ74" s="225"/>
      <c r="FA74" s="225"/>
      <c r="FB74" s="225"/>
      <c r="FC74" s="225"/>
      <c r="FD74" s="225"/>
      <c r="FE74" s="225"/>
      <c r="FF74" s="225"/>
      <c r="FG74" s="225"/>
      <c r="FH74" s="225"/>
      <c r="FI74" s="225"/>
      <c r="FJ74" s="225"/>
      <c r="FK74" s="225"/>
      <c r="FL74" s="225"/>
      <c r="FM74" s="225"/>
      <c r="FN74" s="225"/>
      <c r="FO74" s="225"/>
      <c r="FP74" s="225"/>
      <c r="FQ74" s="225"/>
      <c r="FR74" s="225"/>
      <c r="FS74" s="225"/>
      <c r="FT74" s="225"/>
      <c r="FU74" s="225"/>
      <c r="FV74" s="225"/>
      <c r="FW74" s="225"/>
      <c r="FX74" s="225"/>
      <c r="FY74" s="225"/>
      <c r="FZ74" s="225"/>
      <c r="GA74" s="225"/>
      <c r="GB74" s="225"/>
      <c r="GC74" s="225"/>
      <c r="GD74" s="225"/>
      <c r="GE74" s="225"/>
      <c r="GF74" s="225"/>
      <c r="GG74" s="225"/>
      <c r="GH74" s="225"/>
      <c r="GI74" s="225"/>
      <c r="GJ74" s="225"/>
      <c r="GK74" s="225"/>
      <c r="GL74" s="225"/>
      <c r="GM74" s="225"/>
      <c r="GN74" s="225"/>
      <c r="GO74" s="225"/>
      <c r="GP74" s="225"/>
      <c r="GQ74" s="225"/>
      <c r="GR74" s="225"/>
      <c r="GS74" s="225"/>
      <c r="GT74" s="225"/>
      <c r="GU74" s="225"/>
      <c r="GV74" s="225"/>
      <c r="GW74" s="225"/>
      <c r="GX74" s="225"/>
      <c r="GY74" s="225"/>
      <c r="GZ74" s="225"/>
      <c r="HA74" s="225"/>
      <c r="HB74" s="225"/>
      <c r="HC74" s="225"/>
      <c r="HD74" s="225"/>
      <c r="HE74" s="225"/>
      <c r="HF74" s="225"/>
      <c r="HG74" s="225"/>
      <c r="HH74" s="225"/>
      <c r="HI74" s="225"/>
      <c r="HJ74" s="225"/>
      <c r="HK74" s="225"/>
      <c r="HL74" s="225"/>
      <c r="HM74" s="225"/>
      <c r="HN74" s="225"/>
      <c r="HO74" s="225"/>
      <c r="HP74" s="225"/>
      <c r="HQ74" s="225"/>
      <c r="HR74" s="225"/>
      <c r="HS74" s="225"/>
      <c r="HT74" s="225"/>
      <c r="HU74" s="225"/>
      <c r="HV74" s="225"/>
      <c r="HW74" s="225"/>
      <c r="HX74" s="225"/>
      <c r="HY74" s="225"/>
      <c r="HZ74" s="225"/>
      <c r="IA74" s="225"/>
      <c r="IB74" s="225"/>
      <c r="IC74" s="225"/>
      <c r="ID74" s="225"/>
      <c r="IE74" s="225"/>
      <c r="IF74" s="225"/>
      <c r="IG74" s="225"/>
      <c r="IH74" s="225"/>
      <c r="II74" s="225"/>
      <c r="IJ74" s="225"/>
      <c r="IK74" s="225"/>
      <c r="IL74" s="225"/>
      <c r="IM74" s="225"/>
      <c r="IN74" s="225"/>
      <c r="IO74" s="225"/>
      <c r="IP74" s="225"/>
      <c r="IQ74" s="225"/>
      <c r="IR74" s="225"/>
      <c r="IS74" s="225"/>
      <c r="IT74" s="225"/>
    </row>
    <row r="75" spans="1:254" ht="9.9499999999999993" customHeight="1">
      <c r="A75" s="226"/>
      <c r="B75" s="258"/>
      <c r="C75" s="249"/>
      <c r="D75" s="233"/>
      <c r="E75" s="228"/>
      <c r="F75" s="225"/>
      <c r="G75" s="225"/>
      <c r="H75" s="225"/>
      <c r="I75" s="225"/>
      <c r="J75" s="225"/>
      <c r="K75" s="225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5"/>
      <c r="AP75" s="225"/>
      <c r="AQ75" s="225"/>
      <c r="AR75" s="225"/>
      <c r="AS75" s="225"/>
      <c r="AT75" s="225"/>
      <c r="AU75" s="225"/>
      <c r="AV75" s="225"/>
      <c r="AW75" s="225"/>
      <c r="AX75" s="225"/>
      <c r="AY75" s="225"/>
      <c r="AZ75" s="225"/>
      <c r="BA75" s="225"/>
      <c r="BB75" s="225"/>
      <c r="BC75" s="225"/>
      <c r="BD75" s="225"/>
      <c r="BE75" s="225"/>
      <c r="BF75" s="225"/>
      <c r="BG75" s="225"/>
      <c r="BH75" s="225"/>
      <c r="BI75" s="225"/>
      <c r="BJ75" s="225"/>
      <c r="BK75" s="225"/>
      <c r="BL75" s="225"/>
      <c r="BM75" s="225"/>
      <c r="BN75" s="225"/>
      <c r="BO75" s="225"/>
      <c r="BP75" s="225"/>
      <c r="BQ75" s="225"/>
      <c r="BR75" s="225"/>
      <c r="BS75" s="225"/>
      <c r="BT75" s="225"/>
      <c r="BU75" s="225"/>
      <c r="BV75" s="225"/>
      <c r="BW75" s="225"/>
      <c r="BX75" s="225"/>
      <c r="BY75" s="225"/>
      <c r="BZ75" s="225"/>
      <c r="CA75" s="225"/>
      <c r="CB75" s="225"/>
      <c r="CC75" s="225"/>
      <c r="CD75" s="225"/>
      <c r="CE75" s="225"/>
      <c r="CF75" s="225"/>
      <c r="CG75" s="225"/>
      <c r="CH75" s="225"/>
      <c r="CI75" s="225"/>
      <c r="CJ75" s="225"/>
      <c r="CK75" s="225"/>
      <c r="CL75" s="225"/>
      <c r="CM75" s="225"/>
      <c r="CN75" s="225"/>
      <c r="CO75" s="225"/>
      <c r="CP75" s="225"/>
      <c r="CQ75" s="225"/>
      <c r="CR75" s="225"/>
      <c r="CS75" s="225"/>
      <c r="CT75" s="225"/>
      <c r="CU75" s="225"/>
      <c r="CV75" s="225"/>
      <c r="CW75" s="225"/>
      <c r="CX75" s="225"/>
      <c r="CY75" s="225"/>
      <c r="CZ75" s="225"/>
      <c r="DA75" s="225"/>
      <c r="DB75" s="225"/>
      <c r="DC75" s="225"/>
      <c r="DD75" s="225"/>
      <c r="DE75" s="225"/>
      <c r="DF75" s="225"/>
      <c r="DG75" s="225"/>
      <c r="DH75" s="225"/>
      <c r="DI75" s="225"/>
      <c r="DJ75" s="225"/>
      <c r="DK75" s="225"/>
      <c r="DL75" s="225"/>
      <c r="DM75" s="225"/>
      <c r="DN75" s="225"/>
      <c r="DO75" s="225"/>
      <c r="DP75" s="225"/>
      <c r="DQ75" s="225"/>
      <c r="DR75" s="225"/>
      <c r="DS75" s="225"/>
      <c r="DT75" s="225"/>
      <c r="DU75" s="225"/>
      <c r="DV75" s="225"/>
      <c r="DW75" s="225"/>
      <c r="DX75" s="225"/>
      <c r="DY75" s="225"/>
      <c r="DZ75" s="225"/>
      <c r="EA75" s="225"/>
      <c r="EB75" s="225"/>
      <c r="EC75" s="225"/>
      <c r="ED75" s="225"/>
      <c r="EE75" s="225"/>
      <c r="EF75" s="225"/>
      <c r="EG75" s="225"/>
      <c r="EH75" s="225"/>
      <c r="EI75" s="225"/>
      <c r="EJ75" s="225"/>
      <c r="EK75" s="225"/>
      <c r="EL75" s="225"/>
      <c r="EM75" s="225"/>
      <c r="EN75" s="225"/>
      <c r="EO75" s="225"/>
      <c r="EP75" s="225"/>
      <c r="EQ75" s="225"/>
      <c r="ER75" s="225"/>
      <c r="ES75" s="225"/>
      <c r="ET75" s="225"/>
      <c r="EU75" s="225"/>
      <c r="EV75" s="225"/>
      <c r="EW75" s="225"/>
      <c r="EX75" s="225"/>
      <c r="EY75" s="225"/>
      <c r="EZ75" s="225"/>
      <c r="FA75" s="225"/>
      <c r="FB75" s="225"/>
      <c r="FC75" s="225"/>
      <c r="FD75" s="225"/>
      <c r="FE75" s="225"/>
      <c r="FF75" s="225"/>
      <c r="FG75" s="225"/>
      <c r="FH75" s="225"/>
      <c r="FI75" s="225"/>
      <c r="FJ75" s="225"/>
      <c r="FK75" s="225"/>
      <c r="FL75" s="225"/>
      <c r="FM75" s="225"/>
      <c r="FN75" s="225"/>
      <c r="FO75" s="225"/>
      <c r="FP75" s="225"/>
      <c r="FQ75" s="225"/>
      <c r="FR75" s="225"/>
      <c r="FS75" s="225"/>
      <c r="FT75" s="225"/>
      <c r="FU75" s="225"/>
      <c r="FV75" s="225"/>
      <c r="FW75" s="225"/>
      <c r="FX75" s="225"/>
      <c r="FY75" s="225"/>
      <c r="FZ75" s="225"/>
      <c r="GA75" s="225"/>
      <c r="GB75" s="225"/>
      <c r="GC75" s="225"/>
      <c r="GD75" s="225"/>
      <c r="GE75" s="225"/>
      <c r="GF75" s="225"/>
      <c r="GG75" s="225"/>
      <c r="GH75" s="225"/>
      <c r="GI75" s="225"/>
      <c r="GJ75" s="225"/>
      <c r="GK75" s="225"/>
      <c r="GL75" s="225"/>
      <c r="GM75" s="225"/>
      <c r="GN75" s="225"/>
      <c r="GO75" s="225"/>
      <c r="GP75" s="225"/>
      <c r="GQ75" s="225"/>
      <c r="GR75" s="225"/>
      <c r="GS75" s="225"/>
      <c r="GT75" s="225"/>
      <c r="GU75" s="225"/>
      <c r="GV75" s="225"/>
      <c r="GW75" s="225"/>
      <c r="GX75" s="225"/>
      <c r="GY75" s="225"/>
      <c r="GZ75" s="225"/>
      <c r="HA75" s="225"/>
      <c r="HB75" s="225"/>
      <c r="HC75" s="225"/>
      <c r="HD75" s="225"/>
      <c r="HE75" s="225"/>
      <c r="HF75" s="225"/>
      <c r="HG75" s="225"/>
      <c r="HH75" s="225"/>
      <c r="HI75" s="225"/>
      <c r="HJ75" s="225"/>
      <c r="HK75" s="225"/>
      <c r="HL75" s="225"/>
      <c r="HM75" s="225"/>
      <c r="HN75" s="225"/>
      <c r="HO75" s="225"/>
      <c r="HP75" s="225"/>
      <c r="HQ75" s="225"/>
      <c r="HR75" s="225"/>
      <c r="HS75" s="225"/>
      <c r="HT75" s="225"/>
      <c r="HU75" s="225"/>
      <c r="HV75" s="225"/>
      <c r="HW75" s="225"/>
      <c r="HX75" s="225"/>
      <c r="HY75" s="225"/>
      <c r="HZ75" s="225"/>
      <c r="IA75" s="225"/>
      <c r="IB75" s="225"/>
      <c r="IC75" s="225"/>
      <c r="ID75" s="225"/>
      <c r="IE75" s="225"/>
      <c r="IF75" s="225"/>
      <c r="IG75" s="225"/>
      <c r="IH75" s="225"/>
      <c r="II75" s="225"/>
      <c r="IJ75" s="225"/>
      <c r="IK75" s="225"/>
      <c r="IL75" s="225"/>
      <c r="IM75" s="225"/>
      <c r="IN75" s="225"/>
      <c r="IO75" s="225"/>
      <c r="IP75" s="225"/>
      <c r="IQ75" s="225"/>
      <c r="IR75" s="225"/>
      <c r="IS75" s="225"/>
      <c r="IT75" s="225"/>
    </row>
    <row r="76" spans="1:254" ht="25.5">
      <c r="A76" s="237" t="s">
        <v>336</v>
      </c>
      <c r="B76" s="238" t="s">
        <v>289</v>
      </c>
      <c r="C76" s="239">
        <f>C78</f>
        <v>100000</v>
      </c>
      <c r="D76" s="233"/>
      <c r="E76" s="239">
        <f>E80</f>
        <v>100000</v>
      </c>
      <c r="F76" s="225"/>
      <c r="G76" s="225"/>
      <c r="H76" s="225"/>
      <c r="I76" s="225"/>
      <c r="J76" s="225"/>
      <c r="K76" s="225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  <c r="AH76" s="225"/>
      <c r="AI76" s="225"/>
      <c r="AJ76" s="225"/>
      <c r="AK76" s="225"/>
      <c r="AL76" s="225"/>
      <c r="AM76" s="225"/>
      <c r="AN76" s="225"/>
      <c r="AO76" s="225"/>
      <c r="AP76" s="225"/>
      <c r="AQ76" s="225"/>
      <c r="AR76" s="225"/>
      <c r="AS76" s="225"/>
      <c r="AT76" s="225"/>
      <c r="AU76" s="225"/>
      <c r="AV76" s="225"/>
      <c r="AW76" s="225"/>
      <c r="AX76" s="225"/>
      <c r="AY76" s="225"/>
      <c r="AZ76" s="225"/>
      <c r="BA76" s="225"/>
      <c r="BB76" s="225"/>
      <c r="BC76" s="225"/>
      <c r="BD76" s="225"/>
      <c r="BE76" s="225"/>
      <c r="BF76" s="225"/>
      <c r="BG76" s="225"/>
      <c r="BH76" s="225"/>
      <c r="BI76" s="225"/>
      <c r="BJ76" s="225"/>
      <c r="BK76" s="225"/>
      <c r="BL76" s="225"/>
      <c r="BM76" s="225"/>
      <c r="BN76" s="225"/>
      <c r="BO76" s="225"/>
      <c r="BP76" s="225"/>
      <c r="BQ76" s="225"/>
      <c r="BR76" s="225"/>
      <c r="BS76" s="225"/>
      <c r="BT76" s="225"/>
      <c r="BU76" s="225"/>
      <c r="BV76" s="225"/>
      <c r="BW76" s="225"/>
      <c r="BX76" s="225"/>
      <c r="BY76" s="225"/>
      <c r="BZ76" s="225"/>
      <c r="CA76" s="225"/>
      <c r="CB76" s="225"/>
      <c r="CC76" s="225"/>
      <c r="CD76" s="225"/>
      <c r="CE76" s="225"/>
      <c r="CF76" s="225"/>
      <c r="CG76" s="225"/>
      <c r="CH76" s="225"/>
      <c r="CI76" s="225"/>
      <c r="CJ76" s="225"/>
      <c r="CK76" s="225"/>
      <c r="CL76" s="225"/>
      <c r="CM76" s="225"/>
      <c r="CN76" s="225"/>
      <c r="CO76" s="225"/>
      <c r="CP76" s="225"/>
      <c r="CQ76" s="225"/>
      <c r="CR76" s="225"/>
      <c r="CS76" s="225"/>
      <c r="CT76" s="225"/>
      <c r="CU76" s="225"/>
      <c r="CV76" s="225"/>
      <c r="CW76" s="225"/>
      <c r="CX76" s="225"/>
      <c r="CY76" s="225"/>
      <c r="CZ76" s="225"/>
      <c r="DA76" s="225"/>
      <c r="DB76" s="225"/>
      <c r="DC76" s="225"/>
      <c r="DD76" s="225"/>
      <c r="DE76" s="225"/>
      <c r="DF76" s="225"/>
      <c r="DG76" s="225"/>
      <c r="DH76" s="225"/>
      <c r="DI76" s="225"/>
      <c r="DJ76" s="225"/>
      <c r="DK76" s="225"/>
      <c r="DL76" s="225"/>
      <c r="DM76" s="225"/>
      <c r="DN76" s="225"/>
      <c r="DO76" s="225"/>
      <c r="DP76" s="225"/>
      <c r="DQ76" s="225"/>
      <c r="DR76" s="225"/>
      <c r="DS76" s="225"/>
      <c r="DT76" s="225"/>
      <c r="DU76" s="225"/>
      <c r="DV76" s="225"/>
      <c r="DW76" s="225"/>
      <c r="DX76" s="225"/>
      <c r="DY76" s="225"/>
      <c r="DZ76" s="225"/>
      <c r="EA76" s="225"/>
      <c r="EB76" s="225"/>
      <c r="EC76" s="225"/>
      <c r="ED76" s="225"/>
      <c r="EE76" s="225"/>
      <c r="EF76" s="225"/>
      <c r="EG76" s="225"/>
      <c r="EH76" s="225"/>
      <c r="EI76" s="225"/>
      <c r="EJ76" s="225"/>
      <c r="EK76" s="225"/>
      <c r="EL76" s="225"/>
      <c r="EM76" s="225"/>
      <c r="EN76" s="225"/>
      <c r="EO76" s="225"/>
      <c r="EP76" s="225"/>
      <c r="EQ76" s="225"/>
      <c r="ER76" s="225"/>
      <c r="ES76" s="225"/>
      <c r="ET76" s="225"/>
      <c r="EU76" s="225"/>
      <c r="EV76" s="225"/>
      <c r="EW76" s="225"/>
      <c r="EX76" s="225"/>
      <c r="EY76" s="225"/>
      <c r="EZ76" s="225"/>
      <c r="FA76" s="225"/>
      <c r="FB76" s="225"/>
      <c r="FC76" s="225"/>
      <c r="FD76" s="225"/>
      <c r="FE76" s="225"/>
      <c r="FF76" s="225"/>
      <c r="FG76" s="225"/>
      <c r="FH76" s="225"/>
      <c r="FI76" s="225"/>
      <c r="FJ76" s="225"/>
      <c r="FK76" s="225"/>
      <c r="FL76" s="225"/>
      <c r="FM76" s="225"/>
      <c r="FN76" s="225"/>
      <c r="FO76" s="225"/>
      <c r="FP76" s="225"/>
      <c r="FQ76" s="225"/>
      <c r="FR76" s="225"/>
      <c r="FS76" s="225"/>
      <c r="FT76" s="225"/>
      <c r="FU76" s="225"/>
      <c r="FV76" s="225"/>
      <c r="FW76" s="225"/>
      <c r="FX76" s="225"/>
      <c r="FY76" s="225"/>
      <c r="FZ76" s="225"/>
      <c r="GA76" s="225"/>
      <c r="GB76" s="225"/>
      <c r="GC76" s="225"/>
      <c r="GD76" s="225"/>
      <c r="GE76" s="225"/>
      <c r="GF76" s="225"/>
      <c r="GG76" s="225"/>
      <c r="GH76" s="225"/>
      <c r="GI76" s="225"/>
      <c r="GJ76" s="225"/>
      <c r="GK76" s="225"/>
      <c r="GL76" s="225"/>
      <c r="GM76" s="225"/>
      <c r="GN76" s="225"/>
      <c r="GO76" s="225"/>
      <c r="GP76" s="225"/>
      <c r="GQ76" s="225"/>
      <c r="GR76" s="225"/>
      <c r="GS76" s="225"/>
      <c r="GT76" s="225"/>
      <c r="GU76" s="225"/>
      <c r="GV76" s="225"/>
      <c r="GW76" s="225"/>
      <c r="GX76" s="225"/>
      <c r="GY76" s="225"/>
      <c r="GZ76" s="225"/>
      <c r="HA76" s="225"/>
      <c r="HB76" s="225"/>
      <c r="HC76" s="225"/>
      <c r="HD76" s="225"/>
      <c r="HE76" s="225"/>
      <c r="HF76" s="225"/>
      <c r="HG76" s="225"/>
      <c r="HH76" s="225"/>
      <c r="HI76" s="225"/>
      <c r="HJ76" s="225"/>
      <c r="HK76" s="225"/>
      <c r="HL76" s="225"/>
      <c r="HM76" s="225"/>
      <c r="HN76" s="225"/>
      <c r="HO76" s="225"/>
      <c r="HP76" s="225"/>
      <c r="HQ76" s="225"/>
      <c r="HR76" s="225"/>
      <c r="HS76" s="225"/>
      <c r="HT76" s="225"/>
      <c r="HU76" s="225"/>
      <c r="HV76" s="225"/>
      <c r="HW76" s="225"/>
      <c r="HX76" s="225"/>
      <c r="HY76" s="225"/>
      <c r="HZ76" s="225"/>
      <c r="IA76" s="225"/>
      <c r="IB76" s="225"/>
      <c r="IC76" s="225"/>
      <c r="ID76" s="225"/>
      <c r="IE76" s="225"/>
      <c r="IF76" s="225"/>
      <c r="IG76" s="225"/>
      <c r="IH76" s="225"/>
      <c r="II76" s="225"/>
      <c r="IJ76" s="225"/>
      <c r="IK76" s="225"/>
      <c r="IL76" s="225"/>
      <c r="IM76" s="225"/>
      <c r="IN76" s="225"/>
      <c r="IO76" s="225"/>
      <c r="IP76" s="225"/>
      <c r="IQ76" s="225"/>
      <c r="IR76" s="225"/>
      <c r="IS76" s="225"/>
      <c r="IT76" s="225"/>
    </row>
    <row r="77" spans="1:254" ht="9.9499999999999993" customHeight="1">
      <c r="A77" s="237"/>
      <c r="B77" s="256"/>
      <c r="C77" s="239"/>
      <c r="D77" s="233"/>
      <c r="E77" s="257"/>
      <c r="F77" s="225"/>
      <c r="G77" s="225"/>
      <c r="H77" s="225"/>
      <c r="I77" s="225"/>
      <c r="J77" s="225"/>
      <c r="K77" s="225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  <c r="AH77" s="225"/>
      <c r="AI77" s="225"/>
      <c r="AJ77" s="225"/>
      <c r="AK77" s="225"/>
      <c r="AL77" s="225"/>
      <c r="AM77" s="225"/>
      <c r="AN77" s="225"/>
      <c r="AO77" s="225"/>
      <c r="AP77" s="225"/>
      <c r="AQ77" s="225"/>
      <c r="AR77" s="225"/>
      <c r="AS77" s="225"/>
      <c r="AT77" s="225"/>
      <c r="AU77" s="225"/>
      <c r="AV77" s="225"/>
      <c r="AW77" s="225"/>
      <c r="AX77" s="225"/>
      <c r="AY77" s="225"/>
      <c r="AZ77" s="225"/>
      <c r="BA77" s="225"/>
      <c r="BB77" s="225"/>
      <c r="BC77" s="225"/>
      <c r="BD77" s="225"/>
      <c r="BE77" s="225"/>
      <c r="BF77" s="225"/>
      <c r="BG77" s="225"/>
      <c r="BH77" s="225"/>
      <c r="BI77" s="225"/>
      <c r="BJ77" s="225"/>
      <c r="BK77" s="225"/>
      <c r="BL77" s="225"/>
      <c r="BM77" s="225"/>
      <c r="BN77" s="225"/>
      <c r="BO77" s="225"/>
      <c r="BP77" s="225"/>
      <c r="BQ77" s="225"/>
      <c r="BR77" s="225"/>
      <c r="BS77" s="225"/>
      <c r="BT77" s="225"/>
      <c r="BU77" s="225"/>
      <c r="BV77" s="225"/>
      <c r="BW77" s="225"/>
      <c r="BX77" s="225"/>
      <c r="BY77" s="225"/>
      <c r="BZ77" s="225"/>
      <c r="CA77" s="225"/>
      <c r="CB77" s="225"/>
      <c r="CC77" s="225"/>
      <c r="CD77" s="225"/>
      <c r="CE77" s="225"/>
      <c r="CF77" s="225"/>
      <c r="CG77" s="225"/>
      <c r="CH77" s="225"/>
      <c r="CI77" s="225"/>
      <c r="CJ77" s="225"/>
      <c r="CK77" s="225"/>
      <c r="CL77" s="225"/>
      <c r="CM77" s="225"/>
      <c r="CN77" s="225"/>
      <c r="CO77" s="225"/>
      <c r="CP77" s="225"/>
      <c r="CQ77" s="225"/>
      <c r="CR77" s="225"/>
      <c r="CS77" s="225"/>
      <c r="CT77" s="225"/>
      <c r="CU77" s="225"/>
      <c r="CV77" s="225"/>
      <c r="CW77" s="225"/>
      <c r="CX77" s="225"/>
      <c r="CY77" s="225"/>
      <c r="CZ77" s="225"/>
      <c r="DA77" s="225"/>
      <c r="DB77" s="225"/>
      <c r="DC77" s="225"/>
      <c r="DD77" s="225"/>
      <c r="DE77" s="225"/>
      <c r="DF77" s="225"/>
      <c r="DG77" s="225"/>
      <c r="DH77" s="225"/>
      <c r="DI77" s="225"/>
      <c r="DJ77" s="225"/>
      <c r="DK77" s="225"/>
      <c r="DL77" s="225"/>
      <c r="DM77" s="225"/>
      <c r="DN77" s="225"/>
      <c r="DO77" s="225"/>
      <c r="DP77" s="225"/>
      <c r="DQ77" s="225"/>
      <c r="DR77" s="225"/>
      <c r="DS77" s="225"/>
      <c r="DT77" s="225"/>
      <c r="DU77" s="225"/>
      <c r="DV77" s="225"/>
      <c r="DW77" s="225"/>
      <c r="DX77" s="225"/>
      <c r="DY77" s="225"/>
      <c r="DZ77" s="225"/>
      <c r="EA77" s="225"/>
      <c r="EB77" s="225"/>
      <c r="EC77" s="225"/>
      <c r="ED77" s="225"/>
      <c r="EE77" s="225"/>
      <c r="EF77" s="225"/>
      <c r="EG77" s="225"/>
      <c r="EH77" s="225"/>
      <c r="EI77" s="225"/>
      <c r="EJ77" s="225"/>
      <c r="EK77" s="225"/>
      <c r="EL77" s="225"/>
      <c r="EM77" s="225"/>
      <c r="EN77" s="225"/>
      <c r="EO77" s="225"/>
      <c r="EP77" s="225"/>
      <c r="EQ77" s="225"/>
      <c r="ER77" s="225"/>
      <c r="ES77" s="225"/>
      <c r="ET77" s="225"/>
      <c r="EU77" s="225"/>
      <c r="EV77" s="225"/>
      <c r="EW77" s="225"/>
      <c r="EX77" s="225"/>
      <c r="EY77" s="225"/>
      <c r="EZ77" s="225"/>
      <c r="FA77" s="225"/>
      <c r="FB77" s="225"/>
      <c r="FC77" s="225"/>
      <c r="FD77" s="225"/>
      <c r="FE77" s="225"/>
      <c r="FF77" s="225"/>
      <c r="FG77" s="225"/>
      <c r="FH77" s="225"/>
      <c r="FI77" s="225"/>
      <c r="FJ77" s="225"/>
      <c r="FK77" s="225"/>
      <c r="FL77" s="225"/>
      <c r="FM77" s="225"/>
      <c r="FN77" s="225"/>
      <c r="FO77" s="225"/>
      <c r="FP77" s="225"/>
      <c r="FQ77" s="225"/>
      <c r="FR77" s="225"/>
      <c r="FS77" s="225"/>
      <c r="FT77" s="225"/>
      <c r="FU77" s="225"/>
      <c r="FV77" s="225"/>
      <c r="FW77" s="225"/>
      <c r="FX77" s="225"/>
      <c r="FY77" s="225"/>
      <c r="FZ77" s="225"/>
      <c r="GA77" s="225"/>
      <c r="GB77" s="225"/>
      <c r="GC77" s="225"/>
      <c r="GD77" s="225"/>
      <c r="GE77" s="225"/>
      <c r="GF77" s="225"/>
      <c r="GG77" s="225"/>
      <c r="GH77" s="225"/>
      <c r="GI77" s="225"/>
      <c r="GJ77" s="225"/>
      <c r="GK77" s="225"/>
      <c r="GL77" s="225"/>
      <c r="GM77" s="225"/>
      <c r="GN77" s="225"/>
      <c r="GO77" s="225"/>
      <c r="GP77" s="225"/>
      <c r="GQ77" s="225"/>
      <c r="GR77" s="225"/>
      <c r="GS77" s="225"/>
      <c r="GT77" s="225"/>
      <c r="GU77" s="225"/>
      <c r="GV77" s="225"/>
      <c r="GW77" s="225"/>
      <c r="GX77" s="225"/>
      <c r="GY77" s="225"/>
      <c r="GZ77" s="225"/>
      <c r="HA77" s="225"/>
      <c r="HB77" s="225"/>
      <c r="HC77" s="225"/>
      <c r="HD77" s="225"/>
      <c r="HE77" s="225"/>
      <c r="HF77" s="225"/>
      <c r="HG77" s="225"/>
      <c r="HH77" s="225"/>
      <c r="HI77" s="225"/>
      <c r="HJ77" s="225"/>
      <c r="HK77" s="225"/>
      <c r="HL77" s="225"/>
      <c r="HM77" s="225"/>
      <c r="HN77" s="225"/>
      <c r="HO77" s="225"/>
      <c r="HP77" s="225"/>
      <c r="HQ77" s="225"/>
      <c r="HR77" s="225"/>
      <c r="HS77" s="225"/>
      <c r="HT77" s="225"/>
      <c r="HU77" s="225"/>
      <c r="HV77" s="225"/>
      <c r="HW77" s="225"/>
      <c r="HX77" s="225"/>
      <c r="HY77" s="225"/>
      <c r="HZ77" s="225"/>
      <c r="IA77" s="225"/>
      <c r="IB77" s="225"/>
      <c r="IC77" s="225"/>
      <c r="ID77" s="225"/>
      <c r="IE77" s="225"/>
      <c r="IF77" s="225"/>
      <c r="IG77" s="225"/>
      <c r="IH77" s="225"/>
      <c r="II77" s="225"/>
      <c r="IJ77" s="225"/>
      <c r="IK77" s="225"/>
      <c r="IL77" s="225"/>
      <c r="IM77" s="225"/>
      <c r="IN77" s="225"/>
      <c r="IO77" s="225"/>
      <c r="IP77" s="225"/>
      <c r="IQ77" s="225"/>
      <c r="IR77" s="225"/>
      <c r="IS77" s="225"/>
      <c r="IT77" s="225"/>
    </row>
    <row r="78" spans="1:254" ht="12.75" customHeight="1">
      <c r="A78" s="243"/>
      <c r="B78" s="244" t="s">
        <v>680</v>
      </c>
      <c r="C78" s="228">
        <v>100000</v>
      </c>
      <c r="D78" s="233"/>
      <c r="E78" s="245" t="s">
        <v>492</v>
      </c>
      <c r="F78" s="225"/>
      <c r="G78" s="225"/>
      <c r="H78" s="225"/>
      <c r="I78" s="225"/>
      <c r="J78" s="225"/>
      <c r="K78" s="225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  <c r="AH78" s="225"/>
      <c r="AI78" s="225"/>
      <c r="AJ78" s="225"/>
      <c r="AK78" s="225"/>
      <c r="AL78" s="225"/>
      <c r="AM78" s="225"/>
      <c r="AN78" s="225"/>
      <c r="AO78" s="225"/>
      <c r="AP78" s="225"/>
      <c r="AQ78" s="225"/>
      <c r="AR78" s="225"/>
      <c r="AS78" s="225"/>
      <c r="AT78" s="225"/>
      <c r="AU78" s="225"/>
      <c r="AV78" s="225"/>
      <c r="AW78" s="225"/>
      <c r="AX78" s="225"/>
      <c r="AY78" s="225"/>
      <c r="AZ78" s="225"/>
      <c r="BA78" s="225"/>
      <c r="BB78" s="225"/>
      <c r="BC78" s="225"/>
      <c r="BD78" s="225"/>
      <c r="BE78" s="225"/>
      <c r="BF78" s="225"/>
      <c r="BG78" s="225"/>
      <c r="BH78" s="225"/>
      <c r="BI78" s="225"/>
      <c r="BJ78" s="225"/>
      <c r="BK78" s="225"/>
      <c r="BL78" s="225"/>
      <c r="BM78" s="225"/>
      <c r="BN78" s="225"/>
      <c r="BO78" s="225"/>
      <c r="BP78" s="225"/>
      <c r="BQ78" s="225"/>
      <c r="BR78" s="225"/>
      <c r="BS78" s="225"/>
      <c r="BT78" s="225"/>
      <c r="BU78" s="225"/>
      <c r="BV78" s="225"/>
      <c r="BW78" s="225"/>
      <c r="BX78" s="225"/>
      <c r="BY78" s="225"/>
      <c r="BZ78" s="225"/>
      <c r="CA78" s="225"/>
      <c r="CB78" s="225"/>
      <c r="CC78" s="225"/>
      <c r="CD78" s="225"/>
      <c r="CE78" s="225"/>
      <c r="CF78" s="225"/>
      <c r="CG78" s="225"/>
      <c r="CH78" s="225"/>
      <c r="CI78" s="225"/>
      <c r="CJ78" s="225"/>
      <c r="CK78" s="225"/>
      <c r="CL78" s="225"/>
      <c r="CM78" s="225"/>
      <c r="CN78" s="225"/>
      <c r="CO78" s="225"/>
      <c r="CP78" s="225"/>
      <c r="CQ78" s="225"/>
      <c r="CR78" s="225"/>
      <c r="CS78" s="225"/>
      <c r="CT78" s="225"/>
      <c r="CU78" s="225"/>
      <c r="CV78" s="225"/>
      <c r="CW78" s="225"/>
      <c r="CX78" s="225"/>
      <c r="CY78" s="225"/>
      <c r="CZ78" s="225"/>
      <c r="DA78" s="225"/>
      <c r="DB78" s="225"/>
      <c r="DC78" s="225"/>
      <c r="DD78" s="225"/>
      <c r="DE78" s="225"/>
      <c r="DF78" s="225"/>
      <c r="DG78" s="225"/>
      <c r="DH78" s="225"/>
      <c r="DI78" s="225"/>
      <c r="DJ78" s="225"/>
      <c r="DK78" s="225"/>
      <c r="DL78" s="225"/>
      <c r="DM78" s="225"/>
      <c r="DN78" s="225"/>
      <c r="DO78" s="225"/>
      <c r="DP78" s="225"/>
      <c r="DQ78" s="225"/>
      <c r="DR78" s="225"/>
      <c r="DS78" s="225"/>
      <c r="DT78" s="225"/>
      <c r="DU78" s="225"/>
      <c r="DV78" s="225"/>
      <c r="DW78" s="225"/>
      <c r="DX78" s="225"/>
      <c r="DY78" s="225"/>
      <c r="DZ78" s="225"/>
      <c r="EA78" s="225"/>
      <c r="EB78" s="225"/>
      <c r="EC78" s="225"/>
      <c r="ED78" s="225"/>
      <c r="EE78" s="225"/>
      <c r="EF78" s="225"/>
      <c r="EG78" s="225"/>
      <c r="EH78" s="225"/>
      <c r="EI78" s="225"/>
      <c r="EJ78" s="225"/>
      <c r="EK78" s="225"/>
      <c r="EL78" s="225"/>
      <c r="EM78" s="225"/>
      <c r="EN78" s="225"/>
      <c r="EO78" s="225"/>
      <c r="EP78" s="225"/>
      <c r="EQ78" s="225"/>
      <c r="ER78" s="225"/>
      <c r="ES78" s="225"/>
      <c r="ET78" s="225"/>
      <c r="EU78" s="225"/>
      <c r="EV78" s="225"/>
      <c r="EW78" s="225"/>
      <c r="EX78" s="225"/>
      <c r="EY78" s="225"/>
      <c r="EZ78" s="225"/>
      <c r="FA78" s="225"/>
      <c r="FB78" s="225"/>
      <c r="FC78" s="225"/>
      <c r="FD78" s="225"/>
      <c r="FE78" s="225"/>
      <c r="FF78" s="225"/>
      <c r="FG78" s="225"/>
      <c r="FH78" s="225"/>
      <c r="FI78" s="225"/>
      <c r="FJ78" s="225"/>
      <c r="FK78" s="225"/>
      <c r="FL78" s="225"/>
      <c r="FM78" s="225"/>
      <c r="FN78" s="225"/>
      <c r="FO78" s="225"/>
      <c r="FP78" s="225"/>
      <c r="FQ78" s="225"/>
      <c r="FR78" s="225"/>
      <c r="FS78" s="225"/>
      <c r="FT78" s="225"/>
      <c r="FU78" s="225"/>
      <c r="FV78" s="225"/>
      <c r="FW78" s="225"/>
      <c r="FX78" s="225"/>
      <c r="FY78" s="225"/>
      <c r="FZ78" s="225"/>
      <c r="GA78" s="225"/>
      <c r="GB78" s="225"/>
      <c r="GC78" s="225"/>
      <c r="GD78" s="225"/>
      <c r="GE78" s="225"/>
      <c r="GF78" s="225"/>
      <c r="GG78" s="225"/>
      <c r="GH78" s="225"/>
      <c r="GI78" s="225"/>
      <c r="GJ78" s="225"/>
      <c r="GK78" s="225"/>
      <c r="GL78" s="225"/>
      <c r="GM78" s="225"/>
      <c r="GN78" s="225"/>
      <c r="GO78" s="225"/>
      <c r="GP78" s="225"/>
      <c r="GQ78" s="225"/>
      <c r="GR78" s="225"/>
      <c r="GS78" s="225"/>
      <c r="GT78" s="225"/>
      <c r="GU78" s="225"/>
      <c r="GV78" s="225"/>
      <c r="GW78" s="225"/>
      <c r="GX78" s="225"/>
      <c r="GY78" s="225"/>
      <c r="GZ78" s="225"/>
      <c r="HA78" s="225"/>
      <c r="HB78" s="225"/>
      <c r="HC78" s="225"/>
      <c r="HD78" s="225"/>
      <c r="HE78" s="225"/>
      <c r="HF78" s="225"/>
      <c r="HG78" s="225"/>
      <c r="HH78" s="225"/>
      <c r="HI78" s="225"/>
      <c r="HJ78" s="225"/>
      <c r="HK78" s="225"/>
      <c r="HL78" s="225"/>
      <c r="HM78" s="225"/>
      <c r="HN78" s="225"/>
      <c r="HO78" s="225"/>
      <c r="HP78" s="225"/>
      <c r="HQ78" s="225"/>
      <c r="HR78" s="225"/>
      <c r="HS78" s="225"/>
      <c r="HT78" s="225"/>
      <c r="HU78" s="225"/>
      <c r="HV78" s="225"/>
      <c r="HW78" s="225"/>
      <c r="HX78" s="225"/>
      <c r="HY78" s="225"/>
      <c r="HZ78" s="225"/>
      <c r="IA78" s="225"/>
      <c r="IB78" s="225"/>
      <c r="IC78" s="225"/>
      <c r="ID78" s="225"/>
      <c r="IE78" s="225"/>
      <c r="IF78" s="225"/>
      <c r="IG78" s="225"/>
      <c r="IH78" s="225"/>
      <c r="II78" s="225"/>
      <c r="IJ78" s="225"/>
      <c r="IK78" s="225"/>
      <c r="IL78" s="225"/>
      <c r="IM78" s="225"/>
      <c r="IN78" s="225"/>
      <c r="IO78" s="225"/>
      <c r="IP78" s="225"/>
      <c r="IQ78" s="225"/>
      <c r="IR78" s="225"/>
      <c r="IS78" s="225"/>
      <c r="IT78" s="225"/>
    </row>
    <row r="79" spans="1:254" ht="9.9499999999999993" customHeight="1">
      <c r="A79" s="226"/>
      <c r="B79" s="246"/>
      <c r="C79" s="228"/>
      <c r="D79" s="233"/>
      <c r="E79" s="228"/>
      <c r="F79" s="225"/>
      <c r="G79" s="225"/>
      <c r="H79" s="225"/>
      <c r="I79" s="225"/>
      <c r="J79" s="225"/>
      <c r="K79" s="225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  <c r="AH79" s="225"/>
      <c r="AI79" s="225"/>
      <c r="AJ79" s="225"/>
      <c r="AK79" s="225"/>
      <c r="AL79" s="225"/>
      <c r="AM79" s="225"/>
      <c r="AN79" s="225"/>
      <c r="AO79" s="225"/>
      <c r="AP79" s="225"/>
      <c r="AQ79" s="225"/>
      <c r="AR79" s="225"/>
      <c r="AS79" s="225"/>
      <c r="AT79" s="225"/>
      <c r="AU79" s="225"/>
      <c r="AV79" s="225"/>
      <c r="AW79" s="225"/>
      <c r="AX79" s="225"/>
      <c r="AY79" s="225"/>
      <c r="AZ79" s="225"/>
      <c r="BA79" s="225"/>
      <c r="BB79" s="225"/>
      <c r="BC79" s="225"/>
      <c r="BD79" s="225"/>
      <c r="BE79" s="225"/>
      <c r="BF79" s="225"/>
      <c r="BG79" s="225"/>
      <c r="BH79" s="225"/>
      <c r="BI79" s="225"/>
      <c r="BJ79" s="225"/>
      <c r="BK79" s="225"/>
      <c r="BL79" s="225"/>
      <c r="BM79" s="225"/>
      <c r="BN79" s="225"/>
      <c r="BO79" s="225"/>
      <c r="BP79" s="225"/>
      <c r="BQ79" s="225"/>
      <c r="BR79" s="225"/>
      <c r="BS79" s="225"/>
      <c r="BT79" s="225"/>
      <c r="BU79" s="225"/>
      <c r="BV79" s="225"/>
      <c r="BW79" s="225"/>
      <c r="BX79" s="225"/>
      <c r="BY79" s="225"/>
      <c r="BZ79" s="225"/>
      <c r="CA79" s="225"/>
      <c r="CB79" s="225"/>
      <c r="CC79" s="225"/>
      <c r="CD79" s="225"/>
      <c r="CE79" s="225"/>
      <c r="CF79" s="225"/>
      <c r="CG79" s="225"/>
      <c r="CH79" s="225"/>
      <c r="CI79" s="225"/>
      <c r="CJ79" s="225"/>
      <c r="CK79" s="225"/>
      <c r="CL79" s="225"/>
      <c r="CM79" s="225"/>
      <c r="CN79" s="225"/>
      <c r="CO79" s="225"/>
      <c r="CP79" s="225"/>
      <c r="CQ79" s="225"/>
      <c r="CR79" s="225"/>
      <c r="CS79" s="225"/>
      <c r="CT79" s="225"/>
      <c r="CU79" s="225"/>
      <c r="CV79" s="225"/>
      <c r="CW79" s="225"/>
      <c r="CX79" s="225"/>
      <c r="CY79" s="225"/>
      <c r="CZ79" s="225"/>
      <c r="DA79" s="225"/>
      <c r="DB79" s="225"/>
      <c r="DC79" s="225"/>
      <c r="DD79" s="225"/>
      <c r="DE79" s="225"/>
      <c r="DF79" s="225"/>
      <c r="DG79" s="225"/>
      <c r="DH79" s="225"/>
      <c r="DI79" s="225"/>
      <c r="DJ79" s="225"/>
      <c r="DK79" s="225"/>
      <c r="DL79" s="225"/>
      <c r="DM79" s="225"/>
      <c r="DN79" s="225"/>
      <c r="DO79" s="225"/>
      <c r="DP79" s="225"/>
      <c r="DQ79" s="225"/>
      <c r="DR79" s="225"/>
      <c r="DS79" s="225"/>
      <c r="DT79" s="225"/>
      <c r="DU79" s="225"/>
      <c r="DV79" s="225"/>
      <c r="DW79" s="225"/>
      <c r="DX79" s="225"/>
      <c r="DY79" s="225"/>
      <c r="DZ79" s="225"/>
      <c r="EA79" s="225"/>
      <c r="EB79" s="225"/>
      <c r="EC79" s="225"/>
      <c r="ED79" s="225"/>
      <c r="EE79" s="225"/>
      <c r="EF79" s="225"/>
      <c r="EG79" s="225"/>
      <c r="EH79" s="225"/>
      <c r="EI79" s="225"/>
      <c r="EJ79" s="225"/>
      <c r="EK79" s="225"/>
      <c r="EL79" s="225"/>
      <c r="EM79" s="225"/>
      <c r="EN79" s="225"/>
      <c r="EO79" s="225"/>
      <c r="EP79" s="225"/>
      <c r="EQ79" s="225"/>
      <c r="ER79" s="225"/>
      <c r="ES79" s="225"/>
      <c r="ET79" s="225"/>
      <c r="EU79" s="225"/>
      <c r="EV79" s="225"/>
      <c r="EW79" s="225"/>
      <c r="EX79" s="225"/>
      <c r="EY79" s="225"/>
      <c r="EZ79" s="225"/>
      <c r="FA79" s="225"/>
      <c r="FB79" s="225"/>
      <c r="FC79" s="225"/>
      <c r="FD79" s="225"/>
      <c r="FE79" s="225"/>
      <c r="FF79" s="225"/>
      <c r="FG79" s="225"/>
      <c r="FH79" s="225"/>
      <c r="FI79" s="225"/>
      <c r="FJ79" s="225"/>
      <c r="FK79" s="225"/>
      <c r="FL79" s="225"/>
      <c r="FM79" s="225"/>
      <c r="FN79" s="225"/>
      <c r="FO79" s="225"/>
      <c r="FP79" s="225"/>
      <c r="FQ79" s="225"/>
      <c r="FR79" s="225"/>
      <c r="FS79" s="225"/>
      <c r="FT79" s="225"/>
      <c r="FU79" s="225"/>
      <c r="FV79" s="225"/>
      <c r="FW79" s="225"/>
      <c r="FX79" s="225"/>
      <c r="FY79" s="225"/>
      <c r="FZ79" s="225"/>
      <c r="GA79" s="225"/>
      <c r="GB79" s="225"/>
      <c r="GC79" s="225"/>
      <c r="GD79" s="225"/>
      <c r="GE79" s="225"/>
      <c r="GF79" s="225"/>
      <c r="GG79" s="225"/>
      <c r="GH79" s="225"/>
      <c r="GI79" s="225"/>
      <c r="GJ79" s="225"/>
      <c r="GK79" s="225"/>
      <c r="GL79" s="225"/>
      <c r="GM79" s="225"/>
      <c r="GN79" s="225"/>
      <c r="GO79" s="225"/>
      <c r="GP79" s="225"/>
      <c r="GQ79" s="225"/>
      <c r="GR79" s="225"/>
      <c r="GS79" s="225"/>
      <c r="GT79" s="225"/>
      <c r="GU79" s="225"/>
      <c r="GV79" s="225"/>
      <c r="GW79" s="225"/>
      <c r="GX79" s="225"/>
      <c r="GY79" s="225"/>
      <c r="GZ79" s="225"/>
      <c r="HA79" s="225"/>
      <c r="HB79" s="225"/>
      <c r="HC79" s="225"/>
      <c r="HD79" s="225"/>
      <c r="HE79" s="225"/>
      <c r="HF79" s="225"/>
      <c r="HG79" s="225"/>
      <c r="HH79" s="225"/>
      <c r="HI79" s="225"/>
      <c r="HJ79" s="225"/>
      <c r="HK79" s="225"/>
      <c r="HL79" s="225"/>
      <c r="HM79" s="225"/>
      <c r="HN79" s="225"/>
      <c r="HO79" s="225"/>
      <c r="HP79" s="225"/>
      <c r="HQ79" s="225"/>
      <c r="HR79" s="225"/>
      <c r="HS79" s="225"/>
      <c r="HT79" s="225"/>
      <c r="HU79" s="225"/>
      <c r="HV79" s="225"/>
      <c r="HW79" s="225"/>
      <c r="HX79" s="225"/>
      <c r="HY79" s="225"/>
      <c r="HZ79" s="225"/>
      <c r="IA79" s="225"/>
      <c r="IB79" s="225"/>
      <c r="IC79" s="225"/>
      <c r="ID79" s="225"/>
      <c r="IE79" s="225"/>
      <c r="IF79" s="225"/>
      <c r="IG79" s="225"/>
      <c r="IH79" s="225"/>
      <c r="II79" s="225"/>
      <c r="IJ79" s="225"/>
      <c r="IK79" s="225"/>
      <c r="IL79" s="225"/>
      <c r="IM79" s="225"/>
      <c r="IN79" s="225"/>
      <c r="IO79" s="225"/>
      <c r="IP79" s="225"/>
      <c r="IQ79" s="225"/>
      <c r="IR79" s="225"/>
      <c r="IS79" s="225"/>
      <c r="IT79" s="225"/>
    </row>
    <row r="80" spans="1:254" ht="12.75" customHeight="1">
      <c r="A80" s="226"/>
      <c r="B80" s="248" t="s">
        <v>682</v>
      </c>
      <c r="C80" s="249" t="s">
        <v>492</v>
      </c>
      <c r="D80" s="233"/>
      <c r="E80" s="228">
        <v>100000</v>
      </c>
      <c r="F80" s="225"/>
      <c r="G80" s="225"/>
      <c r="H80" s="225"/>
      <c r="I80" s="225"/>
      <c r="J80" s="225"/>
      <c r="K80" s="225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  <c r="AH80" s="225"/>
      <c r="AI80" s="225"/>
      <c r="AJ80" s="225"/>
      <c r="AK80" s="225"/>
      <c r="AL80" s="225"/>
      <c r="AM80" s="225"/>
      <c r="AN80" s="225"/>
      <c r="AO80" s="225"/>
      <c r="AP80" s="225"/>
      <c r="AQ80" s="225"/>
      <c r="AR80" s="225"/>
      <c r="AS80" s="225"/>
      <c r="AT80" s="225"/>
      <c r="AU80" s="225"/>
      <c r="AV80" s="225"/>
      <c r="AW80" s="225"/>
      <c r="AX80" s="225"/>
      <c r="AY80" s="225"/>
      <c r="AZ80" s="225"/>
      <c r="BA80" s="225"/>
      <c r="BB80" s="225"/>
      <c r="BC80" s="225"/>
      <c r="BD80" s="225"/>
      <c r="BE80" s="225"/>
      <c r="BF80" s="225"/>
      <c r="BG80" s="225"/>
      <c r="BH80" s="225"/>
      <c r="BI80" s="225"/>
      <c r="BJ80" s="225"/>
      <c r="BK80" s="225"/>
      <c r="BL80" s="225"/>
      <c r="BM80" s="225"/>
      <c r="BN80" s="225"/>
      <c r="BO80" s="225"/>
      <c r="BP80" s="225"/>
      <c r="BQ80" s="225"/>
      <c r="BR80" s="225"/>
      <c r="BS80" s="225"/>
      <c r="BT80" s="225"/>
      <c r="BU80" s="225"/>
      <c r="BV80" s="225"/>
      <c r="BW80" s="225"/>
      <c r="BX80" s="225"/>
      <c r="BY80" s="225"/>
      <c r="BZ80" s="225"/>
      <c r="CA80" s="225"/>
      <c r="CB80" s="225"/>
      <c r="CC80" s="225"/>
      <c r="CD80" s="225"/>
      <c r="CE80" s="225"/>
      <c r="CF80" s="225"/>
      <c r="CG80" s="225"/>
      <c r="CH80" s="225"/>
      <c r="CI80" s="225"/>
      <c r="CJ80" s="225"/>
      <c r="CK80" s="225"/>
      <c r="CL80" s="225"/>
      <c r="CM80" s="225"/>
      <c r="CN80" s="225"/>
      <c r="CO80" s="225"/>
      <c r="CP80" s="225"/>
      <c r="CQ80" s="225"/>
      <c r="CR80" s="225"/>
      <c r="CS80" s="225"/>
      <c r="CT80" s="225"/>
      <c r="CU80" s="225"/>
      <c r="CV80" s="225"/>
      <c r="CW80" s="225"/>
      <c r="CX80" s="225"/>
      <c r="CY80" s="225"/>
      <c r="CZ80" s="225"/>
      <c r="DA80" s="225"/>
      <c r="DB80" s="225"/>
      <c r="DC80" s="225"/>
      <c r="DD80" s="225"/>
      <c r="DE80" s="225"/>
      <c r="DF80" s="225"/>
      <c r="DG80" s="225"/>
      <c r="DH80" s="225"/>
      <c r="DI80" s="225"/>
      <c r="DJ80" s="225"/>
      <c r="DK80" s="225"/>
      <c r="DL80" s="225"/>
      <c r="DM80" s="225"/>
      <c r="DN80" s="225"/>
      <c r="DO80" s="225"/>
      <c r="DP80" s="225"/>
      <c r="DQ80" s="225"/>
      <c r="DR80" s="225"/>
      <c r="DS80" s="225"/>
      <c r="DT80" s="225"/>
      <c r="DU80" s="225"/>
      <c r="DV80" s="225"/>
      <c r="DW80" s="225"/>
      <c r="DX80" s="225"/>
      <c r="DY80" s="225"/>
      <c r="DZ80" s="225"/>
      <c r="EA80" s="225"/>
      <c r="EB80" s="225"/>
      <c r="EC80" s="225"/>
      <c r="ED80" s="225"/>
      <c r="EE80" s="225"/>
      <c r="EF80" s="225"/>
      <c r="EG80" s="225"/>
      <c r="EH80" s="225"/>
      <c r="EI80" s="225"/>
      <c r="EJ80" s="225"/>
      <c r="EK80" s="225"/>
      <c r="EL80" s="225"/>
      <c r="EM80" s="225"/>
      <c r="EN80" s="225"/>
      <c r="EO80" s="225"/>
      <c r="EP80" s="225"/>
      <c r="EQ80" s="225"/>
      <c r="ER80" s="225"/>
      <c r="ES80" s="225"/>
      <c r="ET80" s="225"/>
      <c r="EU80" s="225"/>
      <c r="EV80" s="225"/>
      <c r="EW80" s="225"/>
      <c r="EX80" s="225"/>
      <c r="EY80" s="225"/>
      <c r="EZ80" s="225"/>
      <c r="FA80" s="225"/>
      <c r="FB80" s="225"/>
      <c r="FC80" s="225"/>
      <c r="FD80" s="225"/>
      <c r="FE80" s="225"/>
      <c r="FF80" s="225"/>
      <c r="FG80" s="225"/>
      <c r="FH80" s="225"/>
      <c r="FI80" s="225"/>
      <c r="FJ80" s="225"/>
      <c r="FK80" s="225"/>
      <c r="FL80" s="225"/>
      <c r="FM80" s="225"/>
      <c r="FN80" s="225"/>
      <c r="FO80" s="225"/>
      <c r="FP80" s="225"/>
      <c r="FQ80" s="225"/>
      <c r="FR80" s="225"/>
      <c r="FS80" s="225"/>
      <c r="FT80" s="225"/>
      <c r="FU80" s="225"/>
      <c r="FV80" s="225"/>
      <c r="FW80" s="225"/>
      <c r="FX80" s="225"/>
      <c r="FY80" s="225"/>
      <c r="FZ80" s="225"/>
      <c r="GA80" s="225"/>
      <c r="GB80" s="225"/>
      <c r="GC80" s="225"/>
      <c r="GD80" s="225"/>
      <c r="GE80" s="225"/>
      <c r="GF80" s="225"/>
      <c r="GG80" s="225"/>
      <c r="GH80" s="225"/>
      <c r="GI80" s="225"/>
      <c r="GJ80" s="225"/>
      <c r="GK80" s="225"/>
      <c r="GL80" s="225"/>
      <c r="GM80" s="225"/>
      <c r="GN80" s="225"/>
      <c r="GO80" s="225"/>
      <c r="GP80" s="225"/>
      <c r="GQ80" s="225"/>
      <c r="GR80" s="225"/>
      <c r="GS80" s="225"/>
      <c r="GT80" s="225"/>
      <c r="GU80" s="225"/>
      <c r="GV80" s="225"/>
      <c r="GW80" s="225"/>
      <c r="GX80" s="225"/>
      <c r="GY80" s="225"/>
      <c r="GZ80" s="225"/>
      <c r="HA80" s="225"/>
      <c r="HB80" s="225"/>
      <c r="HC80" s="225"/>
      <c r="HD80" s="225"/>
      <c r="HE80" s="225"/>
      <c r="HF80" s="225"/>
      <c r="HG80" s="225"/>
      <c r="HH80" s="225"/>
      <c r="HI80" s="225"/>
      <c r="HJ80" s="225"/>
      <c r="HK80" s="225"/>
      <c r="HL80" s="225"/>
      <c r="HM80" s="225"/>
      <c r="HN80" s="225"/>
      <c r="HO80" s="225"/>
      <c r="HP80" s="225"/>
      <c r="HQ80" s="225"/>
      <c r="HR80" s="225"/>
      <c r="HS80" s="225"/>
      <c r="HT80" s="225"/>
      <c r="HU80" s="225"/>
      <c r="HV80" s="225"/>
      <c r="HW80" s="225"/>
      <c r="HX80" s="225"/>
      <c r="HY80" s="225"/>
      <c r="HZ80" s="225"/>
      <c r="IA80" s="225"/>
      <c r="IB80" s="225"/>
      <c r="IC80" s="225"/>
      <c r="ID80" s="225"/>
      <c r="IE80" s="225"/>
      <c r="IF80" s="225"/>
      <c r="IG80" s="225"/>
      <c r="IH80" s="225"/>
      <c r="II80" s="225"/>
      <c r="IJ80" s="225"/>
      <c r="IK80" s="225"/>
      <c r="IL80" s="225"/>
      <c r="IM80" s="225"/>
      <c r="IN80" s="225"/>
      <c r="IO80" s="225"/>
      <c r="IP80" s="225"/>
      <c r="IQ80" s="225"/>
      <c r="IR80" s="225"/>
      <c r="IS80" s="225"/>
      <c r="IT80" s="225"/>
    </row>
    <row r="81" spans="1:254" ht="9.9499999999999993" customHeight="1">
      <c r="A81" s="260"/>
      <c r="B81" s="261"/>
      <c r="C81" s="262"/>
      <c r="D81" s="233"/>
      <c r="E81" s="263"/>
      <c r="F81" s="225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  <c r="AH81" s="225"/>
      <c r="AI81" s="225"/>
      <c r="AJ81" s="225"/>
      <c r="AK81" s="225"/>
      <c r="AL81" s="225"/>
      <c r="AM81" s="225"/>
      <c r="AN81" s="225"/>
      <c r="AO81" s="225"/>
      <c r="AP81" s="225"/>
      <c r="AQ81" s="225"/>
      <c r="AR81" s="225"/>
      <c r="AS81" s="225"/>
      <c r="AT81" s="225"/>
      <c r="AU81" s="225"/>
      <c r="AV81" s="225"/>
      <c r="AW81" s="225"/>
      <c r="AX81" s="225"/>
      <c r="AY81" s="225"/>
      <c r="AZ81" s="225"/>
      <c r="BA81" s="225"/>
      <c r="BB81" s="225"/>
      <c r="BC81" s="225"/>
      <c r="BD81" s="225"/>
      <c r="BE81" s="225"/>
      <c r="BF81" s="225"/>
      <c r="BG81" s="225"/>
      <c r="BH81" s="225"/>
      <c r="BI81" s="225"/>
      <c r="BJ81" s="225"/>
      <c r="BK81" s="225"/>
      <c r="BL81" s="225"/>
      <c r="BM81" s="225"/>
      <c r="BN81" s="225"/>
      <c r="BO81" s="225"/>
      <c r="BP81" s="225"/>
      <c r="BQ81" s="225"/>
      <c r="BR81" s="225"/>
      <c r="BS81" s="225"/>
      <c r="BT81" s="225"/>
      <c r="BU81" s="225"/>
      <c r="BV81" s="225"/>
      <c r="BW81" s="225"/>
      <c r="BX81" s="225"/>
      <c r="BY81" s="225"/>
      <c r="BZ81" s="225"/>
      <c r="CA81" s="225"/>
      <c r="CB81" s="225"/>
      <c r="CC81" s="225"/>
      <c r="CD81" s="225"/>
      <c r="CE81" s="225"/>
      <c r="CF81" s="225"/>
      <c r="CG81" s="225"/>
      <c r="CH81" s="225"/>
      <c r="CI81" s="225"/>
      <c r="CJ81" s="225"/>
      <c r="CK81" s="225"/>
      <c r="CL81" s="225"/>
      <c r="CM81" s="225"/>
      <c r="CN81" s="225"/>
      <c r="CO81" s="225"/>
      <c r="CP81" s="225"/>
      <c r="CQ81" s="225"/>
      <c r="CR81" s="225"/>
      <c r="CS81" s="225"/>
      <c r="CT81" s="225"/>
      <c r="CU81" s="225"/>
      <c r="CV81" s="225"/>
      <c r="CW81" s="225"/>
      <c r="CX81" s="225"/>
      <c r="CY81" s="225"/>
      <c r="CZ81" s="225"/>
      <c r="DA81" s="225"/>
      <c r="DB81" s="225"/>
      <c r="DC81" s="225"/>
      <c r="DD81" s="225"/>
      <c r="DE81" s="225"/>
      <c r="DF81" s="225"/>
      <c r="DG81" s="225"/>
      <c r="DH81" s="225"/>
      <c r="DI81" s="225"/>
      <c r="DJ81" s="225"/>
      <c r="DK81" s="225"/>
      <c r="DL81" s="225"/>
      <c r="DM81" s="225"/>
      <c r="DN81" s="225"/>
      <c r="DO81" s="225"/>
      <c r="DP81" s="225"/>
      <c r="DQ81" s="225"/>
      <c r="DR81" s="225"/>
      <c r="DS81" s="225"/>
      <c r="DT81" s="225"/>
      <c r="DU81" s="225"/>
      <c r="DV81" s="225"/>
      <c r="DW81" s="225"/>
      <c r="DX81" s="225"/>
      <c r="DY81" s="225"/>
      <c r="DZ81" s="225"/>
      <c r="EA81" s="225"/>
      <c r="EB81" s="225"/>
      <c r="EC81" s="225"/>
      <c r="ED81" s="225"/>
      <c r="EE81" s="225"/>
      <c r="EF81" s="225"/>
      <c r="EG81" s="225"/>
      <c r="EH81" s="225"/>
      <c r="EI81" s="225"/>
      <c r="EJ81" s="225"/>
      <c r="EK81" s="225"/>
      <c r="EL81" s="225"/>
      <c r="EM81" s="225"/>
      <c r="EN81" s="225"/>
      <c r="EO81" s="225"/>
      <c r="EP81" s="225"/>
      <c r="EQ81" s="225"/>
      <c r="ER81" s="225"/>
      <c r="ES81" s="225"/>
      <c r="ET81" s="225"/>
      <c r="EU81" s="225"/>
      <c r="EV81" s="225"/>
      <c r="EW81" s="225"/>
      <c r="EX81" s="225"/>
      <c r="EY81" s="225"/>
      <c r="EZ81" s="225"/>
      <c r="FA81" s="225"/>
      <c r="FB81" s="225"/>
      <c r="FC81" s="225"/>
      <c r="FD81" s="225"/>
      <c r="FE81" s="225"/>
      <c r="FF81" s="225"/>
      <c r="FG81" s="225"/>
      <c r="FH81" s="225"/>
      <c r="FI81" s="225"/>
      <c r="FJ81" s="225"/>
      <c r="FK81" s="225"/>
      <c r="FL81" s="225"/>
      <c r="FM81" s="225"/>
      <c r="FN81" s="225"/>
      <c r="FO81" s="225"/>
      <c r="FP81" s="225"/>
      <c r="FQ81" s="225"/>
      <c r="FR81" s="225"/>
      <c r="FS81" s="225"/>
      <c r="FT81" s="225"/>
      <c r="FU81" s="225"/>
      <c r="FV81" s="225"/>
      <c r="FW81" s="225"/>
      <c r="FX81" s="225"/>
      <c r="FY81" s="225"/>
      <c r="FZ81" s="225"/>
      <c r="GA81" s="225"/>
      <c r="GB81" s="225"/>
      <c r="GC81" s="225"/>
      <c r="GD81" s="225"/>
      <c r="GE81" s="225"/>
      <c r="GF81" s="225"/>
      <c r="GG81" s="225"/>
      <c r="GH81" s="225"/>
      <c r="GI81" s="225"/>
      <c r="GJ81" s="225"/>
      <c r="GK81" s="225"/>
      <c r="GL81" s="225"/>
      <c r="GM81" s="225"/>
      <c r="GN81" s="225"/>
      <c r="GO81" s="225"/>
      <c r="GP81" s="225"/>
      <c r="GQ81" s="225"/>
      <c r="GR81" s="225"/>
      <c r="GS81" s="225"/>
      <c r="GT81" s="225"/>
      <c r="GU81" s="225"/>
      <c r="GV81" s="225"/>
      <c r="GW81" s="225"/>
      <c r="GX81" s="225"/>
      <c r="GY81" s="225"/>
      <c r="GZ81" s="225"/>
      <c r="HA81" s="225"/>
      <c r="HB81" s="225"/>
      <c r="HC81" s="225"/>
      <c r="HD81" s="225"/>
      <c r="HE81" s="225"/>
      <c r="HF81" s="225"/>
      <c r="HG81" s="225"/>
      <c r="HH81" s="225"/>
      <c r="HI81" s="225"/>
      <c r="HJ81" s="225"/>
      <c r="HK81" s="225"/>
      <c r="HL81" s="225"/>
      <c r="HM81" s="225"/>
      <c r="HN81" s="225"/>
      <c r="HO81" s="225"/>
      <c r="HP81" s="225"/>
      <c r="HQ81" s="225"/>
      <c r="HR81" s="225"/>
      <c r="HS81" s="225"/>
      <c r="HT81" s="225"/>
      <c r="HU81" s="225"/>
      <c r="HV81" s="225"/>
      <c r="HW81" s="225"/>
      <c r="HX81" s="225"/>
      <c r="HY81" s="225"/>
      <c r="HZ81" s="225"/>
      <c r="IA81" s="225"/>
      <c r="IB81" s="225"/>
      <c r="IC81" s="225"/>
      <c r="ID81" s="225"/>
      <c r="IE81" s="225"/>
      <c r="IF81" s="225"/>
      <c r="IG81" s="225"/>
      <c r="IH81" s="225"/>
      <c r="II81" s="225"/>
      <c r="IJ81" s="225"/>
      <c r="IK81" s="225"/>
      <c r="IL81" s="225"/>
      <c r="IM81" s="225"/>
      <c r="IN81" s="225"/>
      <c r="IO81" s="225"/>
      <c r="IP81" s="225"/>
      <c r="IQ81" s="225"/>
      <c r="IR81" s="225"/>
      <c r="IS81" s="225"/>
      <c r="IT81" s="225"/>
    </row>
    <row r="82" spans="1:254" ht="15" customHeight="1">
      <c r="A82" s="234" t="s">
        <v>29</v>
      </c>
      <c r="B82" s="235" t="s">
        <v>30</v>
      </c>
      <c r="C82" s="149">
        <f>C84</f>
        <v>195000</v>
      </c>
      <c r="D82" s="233"/>
      <c r="E82" s="149">
        <f>E84</f>
        <v>195000</v>
      </c>
      <c r="F82" s="225"/>
      <c r="G82" s="225"/>
      <c r="H82" s="225"/>
      <c r="I82" s="225"/>
      <c r="J82" s="225"/>
      <c r="K82" s="225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  <c r="AH82" s="225"/>
      <c r="AI82" s="225"/>
      <c r="AJ82" s="225"/>
      <c r="AK82" s="225"/>
      <c r="AL82" s="225"/>
      <c r="AM82" s="225"/>
      <c r="AN82" s="225"/>
      <c r="AO82" s="225"/>
      <c r="AP82" s="225"/>
      <c r="AQ82" s="225"/>
      <c r="AR82" s="225"/>
      <c r="AS82" s="225"/>
      <c r="AT82" s="225"/>
      <c r="AU82" s="225"/>
      <c r="AV82" s="225"/>
      <c r="AW82" s="225"/>
      <c r="AX82" s="225"/>
      <c r="AY82" s="225"/>
      <c r="AZ82" s="225"/>
      <c r="BA82" s="225"/>
      <c r="BB82" s="225"/>
      <c r="BC82" s="225"/>
      <c r="BD82" s="225"/>
      <c r="BE82" s="225"/>
      <c r="BF82" s="225"/>
      <c r="BG82" s="225"/>
      <c r="BH82" s="225"/>
      <c r="BI82" s="225"/>
      <c r="BJ82" s="225"/>
      <c r="BK82" s="225"/>
      <c r="BL82" s="225"/>
      <c r="BM82" s="225"/>
      <c r="BN82" s="225"/>
      <c r="BO82" s="225"/>
      <c r="BP82" s="225"/>
      <c r="BQ82" s="225"/>
      <c r="BR82" s="225"/>
      <c r="BS82" s="225"/>
      <c r="BT82" s="225"/>
      <c r="BU82" s="225"/>
      <c r="BV82" s="225"/>
      <c r="BW82" s="225"/>
      <c r="BX82" s="225"/>
      <c r="BY82" s="225"/>
      <c r="BZ82" s="225"/>
      <c r="CA82" s="225"/>
      <c r="CB82" s="225"/>
      <c r="CC82" s="225"/>
      <c r="CD82" s="225"/>
      <c r="CE82" s="225"/>
      <c r="CF82" s="225"/>
      <c r="CG82" s="225"/>
      <c r="CH82" s="225"/>
      <c r="CI82" s="225"/>
      <c r="CJ82" s="225"/>
      <c r="CK82" s="225"/>
      <c r="CL82" s="225"/>
      <c r="CM82" s="225"/>
      <c r="CN82" s="225"/>
      <c r="CO82" s="225"/>
      <c r="CP82" s="225"/>
      <c r="CQ82" s="225"/>
      <c r="CR82" s="225"/>
      <c r="CS82" s="225"/>
      <c r="CT82" s="225"/>
      <c r="CU82" s="225"/>
      <c r="CV82" s="225"/>
      <c r="CW82" s="225"/>
      <c r="CX82" s="225"/>
      <c r="CY82" s="225"/>
      <c r="CZ82" s="225"/>
      <c r="DA82" s="225"/>
      <c r="DB82" s="225"/>
      <c r="DC82" s="225"/>
      <c r="DD82" s="225"/>
      <c r="DE82" s="225"/>
      <c r="DF82" s="225"/>
      <c r="DG82" s="225"/>
      <c r="DH82" s="225"/>
      <c r="DI82" s="225"/>
      <c r="DJ82" s="225"/>
      <c r="DK82" s="225"/>
      <c r="DL82" s="225"/>
      <c r="DM82" s="225"/>
      <c r="DN82" s="225"/>
      <c r="DO82" s="225"/>
      <c r="DP82" s="225"/>
      <c r="DQ82" s="225"/>
      <c r="DR82" s="225"/>
      <c r="DS82" s="225"/>
      <c r="DT82" s="225"/>
      <c r="DU82" s="225"/>
      <c r="DV82" s="225"/>
      <c r="DW82" s="225"/>
      <c r="DX82" s="225"/>
      <c r="DY82" s="225"/>
      <c r="DZ82" s="225"/>
      <c r="EA82" s="225"/>
      <c r="EB82" s="225"/>
      <c r="EC82" s="225"/>
      <c r="ED82" s="225"/>
      <c r="EE82" s="225"/>
      <c r="EF82" s="225"/>
      <c r="EG82" s="225"/>
      <c r="EH82" s="225"/>
      <c r="EI82" s="225"/>
      <c r="EJ82" s="225"/>
      <c r="EK82" s="225"/>
      <c r="EL82" s="225"/>
      <c r="EM82" s="225"/>
      <c r="EN82" s="225"/>
      <c r="EO82" s="225"/>
      <c r="EP82" s="225"/>
      <c r="EQ82" s="225"/>
      <c r="ER82" s="225"/>
      <c r="ES82" s="225"/>
      <c r="ET82" s="225"/>
      <c r="EU82" s="225"/>
      <c r="EV82" s="225"/>
      <c r="EW82" s="225"/>
      <c r="EX82" s="225"/>
      <c r="EY82" s="225"/>
      <c r="EZ82" s="225"/>
      <c r="FA82" s="225"/>
      <c r="FB82" s="225"/>
      <c r="FC82" s="225"/>
      <c r="FD82" s="225"/>
      <c r="FE82" s="225"/>
      <c r="FF82" s="225"/>
      <c r="FG82" s="225"/>
      <c r="FH82" s="225"/>
      <c r="FI82" s="225"/>
      <c r="FJ82" s="225"/>
      <c r="FK82" s="225"/>
      <c r="FL82" s="225"/>
      <c r="FM82" s="225"/>
      <c r="FN82" s="225"/>
      <c r="FO82" s="225"/>
      <c r="FP82" s="225"/>
      <c r="FQ82" s="225"/>
      <c r="FR82" s="225"/>
      <c r="FS82" s="225"/>
      <c r="FT82" s="225"/>
      <c r="FU82" s="225"/>
      <c r="FV82" s="225"/>
      <c r="FW82" s="225"/>
      <c r="FX82" s="225"/>
      <c r="FY82" s="225"/>
      <c r="FZ82" s="225"/>
      <c r="GA82" s="225"/>
      <c r="GB82" s="225"/>
      <c r="GC82" s="225"/>
      <c r="GD82" s="225"/>
      <c r="GE82" s="225"/>
      <c r="GF82" s="225"/>
      <c r="GG82" s="225"/>
      <c r="GH82" s="225"/>
      <c r="GI82" s="225"/>
      <c r="GJ82" s="225"/>
      <c r="GK82" s="225"/>
      <c r="GL82" s="225"/>
      <c r="GM82" s="225"/>
      <c r="GN82" s="225"/>
      <c r="GO82" s="225"/>
      <c r="GP82" s="225"/>
      <c r="GQ82" s="225"/>
      <c r="GR82" s="225"/>
      <c r="GS82" s="225"/>
      <c r="GT82" s="225"/>
      <c r="GU82" s="225"/>
      <c r="GV82" s="225"/>
      <c r="GW82" s="225"/>
      <c r="GX82" s="225"/>
      <c r="GY82" s="225"/>
      <c r="GZ82" s="225"/>
      <c r="HA82" s="225"/>
      <c r="HB82" s="225"/>
      <c r="HC82" s="225"/>
      <c r="HD82" s="225"/>
      <c r="HE82" s="225"/>
      <c r="HF82" s="225"/>
      <c r="HG82" s="225"/>
      <c r="HH82" s="225"/>
      <c r="HI82" s="225"/>
      <c r="HJ82" s="225"/>
      <c r="HK82" s="225"/>
      <c r="HL82" s="225"/>
      <c r="HM82" s="225"/>
      <c r="HN82" s="225"/>
      <c r="HO82" s="225"/>
      <c r="HP82" s="225"/>
      <c r="HQ82" s="225"/>
      <c r="HR82" s="225"/>
      <c r="HS82" s="225"/>
      <c r="HT82" s="225"/>
      <c r="HU82" s="225"/>
      <c r="HV82" s="225"/>
      <c r="HW82" s="225"/>
      <c r="HX82" s="225"/>
      <c r="HY82" s="225"/>
      <c r="HZ82" s="225"/>
      <c r="IA82" s="225"/>
      <c r="IB82" s="225"/>
      <c r="IC82" s="225"/>
      <c r="ID82" s="225"/>
      <c r="IE82" s="225"/>
      <c r="IF82" s="225"/>
      <c r="IG82" s="225"/>
      <c r="IH82" s="225"/>
      <c r="II82" s="225"/>
      <c r="IJ82" s="225"/>
      <c r="IK82" s="225"/>
      <c r="IL82" s="225"/>
      <c r="IM82" s="225"/>
      <c r="IN82" s="225"/>
      <c r="IO82" s="225"/>
      <c r="IP82" s="225"/>
      <c r="IQ82" s="225"/>
      <c r="IR82" s="225"/>
      <c r="IS82" s="225"/>
      <c r="IT82" s="225"/>
    </row>
    <row r="83" spans="1:254" ht="9.9499999999999993" customHeight="1">
      <c r="A83" s="264"/>
      <c r="B83" s="250"/>
      <c r="C83" s="250"/>
      <c r="D83" s="233"/>
      <c r="E83" s="228"/>
      <c r="F83" s="225"/>
      <c r="G83" s="225"/>
      <c r="H83" s="225"/>
      <c r="I83" s="225"/>
      <c r="J83" s="225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  <c r="AP83" s="225"/>
      <c r="AQ83" s="225"/>
      <c r="AR83" s="225"/>
      <c r="AS83" s="225"/>
      <c r="AT83" s="225"/>
      <c r="AU83" s="225"/>
      <c r="AV83" s="225"/>
      <c r="AW83" s="225"/>
      <c r="AX83" s="225"/>
      <c r="AY83" s="225"/>
      <c r="AZ83" s="225"/>
      <c r="BA83" s="225"/>
      <c r="BB83" s="225"/>
      <c r="BC83" s="225"/>
      <c r="BD83" s="225"/>
      <c r="BE83" s="225"/>
      <c r="BF83" s="225"/>
      <c r="BG83" s="225"/>
      <c r="BH83" s="225"/>
      <c r="BI83" s="225"/>
      <c r="BJ83" s="225"/>
      <c r="BK83" s="225"/>
      <c r="BL83" s="225"/>
      <c r="BM83" s="225"/>
      <c r="BN83" s="225"/>
      <c r="BO83" s="225"/>
      <c r="BP83" s="225"/>
      <c r="BQ83" s="225"/>
      <c r="BR83" s="225"/>
      <c r="BS83" s="225"/>
      <c r="BT83" s="225"/>
      <c r="BU83" s="225"/>
      <c r="BV83" s="225"/>
      <c r="BW83" s="225"/>
      <c r="BX83" s="225"/>
      <c r="BY83" s="225"/>
      <c r="BZ83" s="225"/>
      <c r="CA83" s="225"/>
      <c r="CB83" s="225"/>
      <c r="CC83" s="225"/>
      <c r="CD83" s="225"/>
      <c r="CE83" s="225"/>
      <c r="CF83" s="225"/>
      <c r="CG83" s="225"/>
      <c r="CH83" s="225"/>
      <c r="CI83" s="225"/>
      <c r="CJ83" s="225"/>
      <c r="CK83" s="225"/>
      <c r="CL83" s="225"/>
      <c r="CM83" s="225"/>
      <c r="CN83" s="225"/>
      <c r="CO83" s="225"/>
      <c r="CP83" s="225"/>
      <c r="CQ83" s="225"/>
      <c r="CR83" s="225"/>
      <c r="CS83" s="225"/>
      <c r="CT83" s="225"/>
      <c r="CU83" s="225"/>
      <c r="CV83" s="225"/>
      <c r="CW83" s="225"/>
      <c r="CX83" s="225"/>
      <c r="CY83" s="225"/>
      <c r="CZ83" s="225"/>
      <c r="DA83" s="225"/>
      <c r="DB83" s="225"/>
      <c r="DC83" s="225"/>
      <c r="DD83" s="225"/>
      <c r="DE83" s="225"/>
      <c r="DF83" s="225"/>
      <c r="DG83" s="225"/>
      <c r="DH83" s="225"/>
      <c r="DI83" s="225"/>
      <c r="DJ83" s="225"/>
      <c r="DK83" s="225"/>
      <c r="DL83" s="225"/>
      <c r="DM83" s="225"/>
      <c r="DN83" s="225"/>
      <c r="DO83" s="225"/>
      <c r="DP83" s="225"/>
      <c r="DQ83" s="225"/>
      <c r="DR83" s="225"/>
      <c r="DS83" s="225"/>
      <c r="DT83" s="225"/>
      <c r="DU83" s="225"/>
      <c r="DV83" s="225"/>
      <c r="DW83" s="225"/>
      <c r="DX83" s="225"/>
      <c r="DY83" s="225"/>
      <c r="DZ83" s="225"/>
      <c r="EA83" s="225"/>
      <c r="EB83" s="225"/>
      <c r="EC83" s="225"/>
      <c r="ED83" s="225"/>
      <c r="EE83" s="225"/>
      <c r="EF83" s="225"/>
      <c r="EG83" s="225"/>
      <c r="EH83" s="225"/>
      <c r="EI83" s="225"/>
      <c r="EJ83" s="225"/>
      <c r="EK83" s="225"/>
      <c r="EL83" s="225"/>
      <c r="EM83" s="225"/>
      <c r="EN83" s="225"/>
      <c r="EO83" s="225"/>
      <c r="EP83" s="225"/>
      <c r="EQ83" s="225"/>
      <c r="ER83" s="225"/>
      <c r="ES83" s="225"/>
      <c r="ET83" s="225"/>
      <c r="EU83" s="225"/>
      <c r="EV83" s="225"/>
      <c r="EW83" s="225"/>
      <c r="EX83" s="225"/>
      <c r="EY83" s="225"/>
      <c r="EZ83" s="225"/>
      <c r="FA83" s="225"/>
      <c r="FB83" s="225"/>
      <c r="FC83" s="225"/>
      <c r="FD83" s="225"/>
      <c r="FE83" s="225"/>
      <c r="FF83" s="225"/>
      <c r="FG83" s="225"/>
      <c r="FH83" s="225"/>
      <c r="FI83" s="225"/>
      <c r="FJ83" s="225"/>
      <c r="FK83" s="225"/>
      <c r="FL83" s="225"/>
      <c r="FM83" s="225"/>
      <c r="FN83" s="225"/>
      <c r="FO83" s="225"/>
      <c r="FP83" s="225"/>
      <c r="FQ83" s="225"/>
      <c r="FR83" s="225"/>
      <c r="FS83" s="225"/>
      <c r="FT83" s="225"/>
      <c r="FU83" s="225"/>
      <c r="FV83" s="225"/>
      <c r="FW83" s="225"/>
      <c r="FX83" s="225"/>
      <c r="FY83" s="225"/>
      <c r="FZ83" s="225"/>
      <c r="GA83" s="225"/>
      <c r="GB83" s="225"/>
      <c r="GC83" s="225"/>
      <c r="GD83" s="225"/>
      <c r="GE83" s="225"/>
      <c r="GF83" s="225"/>
      <c r="GG83" s="225"/>
      <c r="GH83" s="225"/>
      <c r="GI83" s="225"/>
      <c r="GJ83" s="225"/>
      <c r="GK83" s="225"/>
      <c r="GL83" s="225"/>
      <c r="GM83" s="225"/>
      <c r="GN83" s="225"/>
      <c r="GO83" s="225"/>
      <c r="GP83" s="225"/>
      <c r="GQ83" s="225"/>
      <c r="GR83" s="225"/>
      <c r="GS83" s="225"/>
      <c r="GT83" s="225"/>
      <c r="GU83" s="225"/>
      <c r="GV83" s="225"/>
      <c r="GW83" s="225"/>
      <c r="GX83" s="225"/>
      <c r="GY83" s="225"/>
      <c r="GZ83" s="225"/>
      <c r="HA83" s="225"/>
      <c r="HB83" s="225"/>
      <c r="HC83" s="225"/>
      <c r="HD83" s="225"/>
      <c r="HE83" s="225"/>
      <c r="HF83" s="225"/>
      <c r="HG83" s="225"/>
      <c r="HH83" s="225"/>
      <c r="HI83" s="225"/>
      <c r="HJ83" s="225"/>
      <c r="HK83" s="225"/>
      <c r="HL83" s="225"/>
      <c r="HM83" s="225"/>
      <c r="HN83" s="225"/>
      <c r="HO83" s="225"/>
      <c r="HP83" s="225"/>
      <c r="HQ83" s="225"/>
      <c r="HR83" s="225"/>
      <c r="HS83" s="225"/>
      <c r="HT83" s="225"/>
      <c r="HU83" s="225"/>
      <c r="HV83" s="225"/>
      <c r="HW83" s="225"/>
      <c r="HX83" s="225"/>
      <c r="HY83" s="225"/>
      <c r="HZ83" s="225"/>
      <c r="IA83" s="225"/>
      <c r="IB83" s="225"/>
      <c r="IC83" s="225"/>
      <c r="ID83" s="225"/>
      <c r="IE83" s="225"/>
      <c r="IF83" s="225"/>
      <c r="IG83" s="225"/>
      <c r="IH83" s="225"/>
      <c r="II83" s="225"/>
      <c r="IJ83" s="225"/>
      <c r="IK83" s="225"/>
      <c r="IL83" s="225"/>
      <c r="IM83" s="225"/>
      <c r="IN83" s="225"/>
      <c r="IO83" s="225"/>
      <c r="IP83" s="225"/>
      <c r="IQ83" s="225"/>
      <c r="IR83" s="225"/>
      <c r="IS83" s="225"/>
      <c r="IT83" s="225"/>
    </row>
    <row r="84" spans="1:254" ht="12.75" customHeight="1">
      <c r="A84" s="237" t="s">
        <v>353</v>
      </c>
      <c r="B84" s="238" t="s">
        <v>354</v>
      </c>
      <c r="C84" s="239">
        <f>C86</f>
        <v>195000</v>
      </c>
      <c r="D84" s="233"/>
      <c r="E84" s="239">
        <f>E86</f>
        <v>195000</v>
      </c>
      <c r="F84" s="225"/>
      <c r="G84" s="225"/>
      <c r="H84" s="225"/>
      <c r="I84" s="225"/>
      <c r="J84" s="225"/>
      <c r="K84" s="225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  <c r="AH84" s="225"/>
      <c r="AI84" s="225"/>
      <c r="AJ84" s="225"/>
      <c r="AK84" s="225"/>
      <c r="AL84" s="225"/>
      <c r="AM84" s="225"/>
      <c r="AN84" s="225"/>
      <c r="AO84" s="225"/>
      <c r="AP84" s="225"/>
      <c r="AQ84" s="225"/>
      <c r="AR84" s="225"/>
      <c r="AS84" s="225"/>
      <c r="AT84" s="225"/>
      <c r="AU84" s="225"/>
      <c r="AV84" s="225"/>
      <c r="AW84" s="225"/>
      <c r="AX84" s="225"/>
      <c r="AY84" s="225"/>
      <c r="AZ84" s="225"/>
      <c r="BA84" s="225"/>
      <c r="BB84" s="225"/>
      <c r="BC84" s="225"/>
      <c r="BD84" s="225"/>
      <c r="BE84" s="225"/>
      <c r="BF84" s="225"/>
      <c r="BG84" s="225"/>
      <c r="BH84" s="225"/>
      <c r="BI84" s="225"/>
      <c r="BJ84" s="225"/>
      <c r="BK84" s="225"/>
      <c r="BL84" s="225"/>
      <c r="BM84" s="225"/>
      <c r="BN84" s="225"/>
      <c r="BO84" s="225"/>
      <c r="BP84" s="225"/>
      <c r="BQ84" s="225"/>
      <c r="BR84" s="225"/>
      <c r="BS84" s="225"/>
      <c r="BT84" s="225"/>
      <c r="BU84" s="225"/>
      <c r="BV84" s="225"/>
      <c r="BW84" s="225"/>
      <c r="BX84" s="225"/>
      <c r="BY84" s="225"/>
      <c r="BZ84" s="225"/>
      <c r="CA84" s="225"/>
      <c r="CB84" s="225"/>
      <c r="CC84" s="225"/>
      <c r="CD84" s="225"/>
      <c r="CE84" s="225"/>
      <c r="CF84" s="225"/>
      <c r="CG84" s="225"/>
      <c r="CH84" s="225"/>
      <c r="CI84" s="225"/>
      <c r="CJ84" s="225"/>
      <c r="CK84" s="225"/>
      <c r="CL84" s="225"/>
      <c r="CM84" s="225"/>
      <c r="CN84" s="225"/>
      <c r="CO84" s="225"/>
      <c r="CP84" s="225"/>
      <c r="CQ84" s="225"/>
      <c r="CR84" s="225"/>
      <c r="CS84" s="225"/>
      <c r="CT84" s="225"/>
      <c r="CU84" s="225"/>
      <c r="CV84" s="225"/>
      <c r="CW84" s="225"/>
      <c r="CX84" s="225"/>
      <c r="CY84" s="225"/>
      <c r="CZ84" s="225"/>
      <c r="DA84" s="225"/>
      <c r="DB84" s="225"/>
      <c r="DC84" s="225"/>
      <c r="DD84" s="225"/>
      <c r="DE84" s="225"/>
      <c r="DF84" s="225"/>
      <c r="DG84" s="225"/>
      <c r="DH84" s="225"/>
      <c r="DI84" s="225"/>
      <c r="DJ84" s="225"/>
      <c r="DK84" s="225"/>
      <c r="DL84" s="225"/>
      <c r="DM84" s="225"/>
      <c r="DN84" s="225"/>
      <c r="DO84" s="225"/>
      <c r="DP84" s="225"/>
      <c r="DQ84" s="225"/>
      <c r="DR84" s="225"/>
      <c r="DS84" s="225"/>
      <c r="DT84" s="225"/>
      <c r="DU84" s="225"/>
      <c r="DV84" s="225"/>
      <c r="DW84" s="225"/>
      <c r="DX84" s="225"/>
      <c r="DY84" s="225"/>
      <c r="DZ84" s="225"/>
      <c r="EA84" s="225"/>
      <c r="EB84" s="225"/>
      <c r="EC84" s="225"/>
      <c r="ED84" s="225"/>
      <c r="EE84" s="225"/>
      <c r="EF84" s="225"/>
      <c r="EG84" s="225"/>
      <c r="EH84" s="225"/>
      <c r="EI84" s="225"/>
      <c r="EJ84" s="225"/>
      <c r="EK84" s="225"/>
      <c r="EL84" s="225"/>
      <c r="EM84" s="225"/>
      <c r="EN84" s="225"/>
      <c r="EO84" s="225"/>
      <c r="EP84" s="225"/>
      <c r="EQ84" s="225"/>
      <c r="ER84" s="225"/>
      <c r="ES84" s="225"/>
      <c r="ET84" s="225"/>
      <c r="EU84" s="225"/>
      <c r="EV84" s="225"/>
      <c r="EW84" s="225"/>
      <c r="EX84" s="225"/>
      <c r="EY84" s="225"/>
      <c r="EZ84" s="225"/>
      <c r="FA84" s="225"/>
      <c r="FB84" s="225"/>
      <c r="FC84" s="225"/>
      <c r="FD84" s="225"/>
      <c r="FE84" s="225"/>
      <c r="FF84" s="225"/>
      <c r="FG84" s="225"/>
      <c r="FH84" s="225"/>
      <c r="FI84" s="225"/>
      <c r="FJ84" s="225"/>
      <c r="FK84" s="225"/>
      <c r="FL84" s="225"/>
      <c r="FM84" s="225"/>
      <c r="FN84" s="225"/>
      <c r="FO84" s="225"/>
      <c r="FP84" s="225"/>
      <c r="FQ84" s="225"/>
      <c r="FR84" s="225"/>
      <c r="FS84" s="225"/>
      <c r="FT84" s="225"/>
      <c r="FU84" s="225"/>
      <c r="FV84" s="225"/>
      <c r="FW84" s="225"/>
      <c r="FX84" s="225"/>
      <c r="FY84" s="225"/>
      <c r="FZ84" s="225"/>
      <c r="GA84" s="225"/>
      <c r="GB84" s="225"/>
      <c r="GC84" s="225"/>
      <c r="GD84" s="225"/>
      <c r="GE84" s="225"/>
      <c r="GF84" s="225"/>
      <c r="GG84" s="225"/>
      <c r="GH84" s="225"/>
      <c r="GI84" s="225"/>
      <c r="GJ84" s="225"/>
      <c r="GK84" s="225"/>
      <c r="GL84" s="225"/>
      <c r="GM84" s="225"/>
      <c r="GN84" s="225"/>
      <c r="GO84" s="225"/>
      <c r="GP84" s="225"/>
      <c r="GQ84" s="225"/>
      <c r="GR84" s="225"/>
      <c r="GS84" s="225"/>
      <c r="GT84" s="225"/>
      <c r="GU84" s="225"/>
      <c r="GV84" s="225"/>
      <c r="GW84" s="225"/>
      <c r="GX84" s="225"/>
      <c r="GY84" s="225"/>
      <c r="GZ84" s="225"/>
      <c r="HA84" s="225"/>
      <c r="HB84" s="225"/>
      <c r="HC84" s="225"/>
      <c r="HD84" s="225"/>
      <c r="HE84" s="225"/>
      <c r="HF84" s="225"/>
      <c r="HG84" s="225"/>
      <c r="HH84" s="225"/>
      <c r="HI84" s="225"/>
      <c r="HJ84" s="225"/>
      <c r="HK84" s="225"/>
      <c r="HL84" s="225"/>
      <c r="HM84" s="225"/>
      <c r="HN84" s="225"/>
      <c r="HO84" s="225"/>
      <c r="HP84" s="225"/>
      <c r="HQ84" s="225"/>
      <c r="HR84" s="225"/>
      <c r="HS84" s="225"/>
      <c r="HT84" s="225"/>
      <c r="HU84" s="225"/>
      <c r="HV84" s="225"/>
      <c r="HW84" s="225"/>
      <c r="HX84" s="225"/>
      <c r="HY84" s="225"/>
      <c r="HZ84" s="225"/>
      <c r="IA84" s="225"/>
      <c r="IB84" s="225"/>
      <c r="IC84" s="225"/>
      <c r="ID84" s="225"/>
      <c r="IE84" s="225"/>
      <c r="IF84" s="225"/>
      <c r="IG84" s="225"/>
      <c r="IH84" s="225"/>
      <c r="II84" s="225"/>
      <c r="IJ84" s="225"/>
      <c r="IK84" s="225"/>
      <c r="IL84" s="225"/>
      <c r="IM84" s="225"/>
      <c r="IN84" s="225"/>
      <c r="IO84" s="225"/>
      <c r="IP84" s="225"/>
      <c r="IQ84" s="225"/>
      <c r="IR84" s="225"/>
      <c r="IS84" s="225"/>
      <c r="IT84" s="225"/>
    </row>
    <row r="85" spans="1:254" ht="9.9499999999999993" customHeight="1">
      <c r="A85" s="254"/>
      <c r="B85" s="254"/>
      <c r="C85" s="250"/>
      <c r="D85" s="233"/>
      <c r="E85" s="228"/>
      <c r="F85" s="225"/>
      <c r="G85" s="225"/>
      <c r="H85" s="225"/>
      <c r="I85" s="225"/>
      <c r="J85" s="225"/>
      <c r="K85" s="225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5"/>
      <c r="AP85" s="225"/>
      <c r="AQ85" s="225"/>
      <c r="AR85" s="225"/>
      <c r="AS85" s="225"/>
      <c r="AT85" s="225"/>
      <c r="AU85" s="225"/>
      <c r="AV85" s="225"/>
      <c r="AW85" s="225"/>
      <c r="AX85" s="225"/>
      <c r="AY85" s="225"/>
      <c r="AZ85" s="225"/>
      <c r="BA85" s="225"/>
      <c r="BB85" s="225"/>
      <c r="BC85" s="225"/>
      <c r="BD85" s="225"/>
      <c r="BE85" s="225"/>
      <c r="BF85" s="225"/>
      <c r="BG85" s="225"/>
      <c r="BH85" s="225"/>
      <c r="BI85" s="225"/>
      <c r="BJ85" s="225"/>
      <c r="BK85" s="225"/>
      <c r="BL85" s="225"/>
      <c r="BM85" s="225"/>
      <c r="BN85" s="225"/>
      <c r="BO85" s="225"/>
      <c r="BP85" s="225"/>
      <c r="BQ85" s="225"/>
      <c r="BR85" s="225"/>
      <c r="BS85" s="225"/>
      <c r="BT85" s="225"/>
      <c r="BU85" s="225"/>
      <c r="BV85" s="225"/>
      <c r="BW85" s="225"/>
      <c r="BX85" s="225"/>
      <c r="BY85" s="225"/>
      <c r="BZ85" s="225"/>
      <c r="CA85" s="225"/>
      <c r="CB85" s="225"/>
      <c r="CC85" s="225"/>
      <c r="CD85" s="225"/>
      <c r="CE85" s="225"/>
      <c r="CF85" s="225"/>
      <c r="CG85" s="225"/>
      <c r="CH85" s="225"/>
      <c r="CI85" s="225"/>
      <c r="CJ85" s="225"/>
      <c r="CK85" s="225"/>
      <c r="CL85" s="225"/>
      <c r="CM85" s="225"/>
      <c r="CN85" s="225"/>
      <c r="CO85" s="225"/>
      <c r="CP85" s="225"/>
      <c r="CQ85" s="225"/>
      <c r="CR85" s="225"/>
      <c r="CS85" s="225"/>
      <c r="CT85" s="225"/>
      <c r="CU85" s="225"/>
      <c r="CV85" s="225"/>
      <c r="CW85" s="225"/>
      <c r="CX85" s="225"/>
      <c r="CY85" s="225"/>
      <c r="CZ85" s="225"/>
      <c r="DA85" s="225"/>
      <c r="DB85" s="225"/>
      <c r="DC85" s="225"/>
      <c r="DD85" s="225"/>
      <c r="DE85" s="225"/>
      <c r="DF85" s="225"/>
      <c r="DG85" s="225"/>
      <c r="DH85" s="225"/>
      <c r="DI85" s="225"/>
      <c r="DJ85" s="225"/>
      <c r="DK85" s="225"/>
      <c r="DL85" s="225"/>
      <c r="DM85" s="225"/>
      <c r="DN85" s="225"/>
      <c r="DO85" s="225"/>
      <c r="DP85" s="225"/>
      <c r="DQ85" s="225"/>
      <c r="DR85" s="225"/>
      <c r="DS85" s="225"/>
      <c r="DT85" s="225"/>
      <c r="DU85" s="225"/>
      <c r="DV85" s="225"/>
      <c r="DW85" s="225"/>
      <c r="DX85" s="225"/>
      <c r="DY85" s="225"/>
      <c r="DZ85" s="225"/>
      <c r="EA85" s="225"/>
      <c r="EB85" s="225"/>
      <c r="EC85" s="225"/>
      <c r="ED85" s="225"/>
      <c r="EE85" s="225"/>
      <c r="EF85" s="225"/>
      <c r="EG85" s="225"/>
      <c r="EH85" s="225"/>
      <c r="EI85" s="225"/>
      <c r="EJ85" s="225"/>
      <c r="EK85" s="225"/>
      <c r="EL85" s="225"/>
      <c r="EM85" s="225"/>
      <c r="EN85" s="225"/>
      <c r="EO85" s="225"/>
      <c r="EP85" s="225"/>
      <c r="EQ85" s="225"/>
      <c r="ER85" s="225"/>
      <c r="ES85" s="225"/>
      <c r="ET85" s="225"/>
      <c r="EU85" s="225"/>
      <c r="EV85" s="225"/>
      <c r="EW85" s="225"/>
      <c r="EX85" s="225"/>
      <c r="EY85" s="225"/>
      <c r="EZ85" s="225"/>
      <c r="FA85" s="225"/>
      <c r="FB85" s="225"/>
      <c r="FC85" s="225"/>
      <c r="FD85" s="225"/>
      <c r="FE85" s="225"/>
      <c r="FF85" s="225"/>
      <c r="FG85" s="225"/>
      <c r="FH85" s="225"/>
      <c r="FI85" s="225"/>
      <c r="FJ85" s="225"/>
      <c r="FK85" s="225"/>
      <c r="FL85" s="225"/>
      <c r="FM85" s="225"/>
      <c r="FN85" s="225"/>
      <c r="FO85" s="225"/>
      <c r="FP85" s="225"/>
      <c r="FQ85" s="225"/>
      <c r="FR85" s="225"/>
      <c r="FS85" s="225"/>
      <c r="FT85" s="225"/>
      <c r="FU85" s="225"/>
      <c r="FV85" s="225"/>
      <c r="FW85" s="225"/>
      <c r="FX85" s="225"/>
      <c r="FY85" s="225"/>
      <c r="FZ85" s="225"/>
      <c r="GA85" s="225"/>
      <c r="GB85" s="225"/>
      <c r="GC85" s="225"/>
      <c r="GD85" s="225"/>
      <c r="GE85" s="225"/>
      <c r="GF85" s="225"/>
      <c r="GG85" s="225"/>
      <c r="GH85" s="225"/>
      <c r="GI85" s="225"/>
      <c r="GJ85" s="225"/>
      <c r="GK85" s="225"/>
      <c r="GL85" s="225"/>
      <c r="GM85" s="225"/>
      <c r="GN85" s="225"/>
      <c r="GO85" s="225"/>
      <c r="GP85" s="225"/>
      <c r="GQ85" s="225"/>
      <c r="GR85" s="225"/>
      <c r="GS85" s="225"/>
      <c r="GT85" s="225"/>
      <c r="GU85" s="225"/>
      <c r="GV85" s="225"/>
      <c r="GW85" s="225"/>
      <c r="GX85" s="225"/>
      <c r="GY85" s="225"/>
      <c r="GZ85" s="225"/>
      <c r="HA85" s="225"/>
      <c r="HB85" s="225"/>
      <c r="HC85" s="225"/>
      <c r="HD85" s="225"/>
      <c r="HE85" s="225"/>
      <c r="HF85" s="225"/>
      <c r="HG85" s="225"/>
      <c r="HH85" s="225"/>
      <c r="HI85" s="225"/>
      <c r="HJ85" s="225"/>
      <c r="HK85" s="225"/>
      <c r="HL85" s="225"/>
      <c r="HM85" s="225"/>
      <c r="HN85" s="225"/>
      <c r="HO85" s="225"/>
      <c r="HP85" s="225"/>
      <c r="HQ85" s="225"/>
      <c r="HR85" s="225"/>
      <c r="HS85" s="225"/>
      <c r="HT85" s="225"/>
      <c r="HU85" s="225"/>
      <c r="HV85" s="225"/>
      <c r="HW85" s="225"/>
      <c r="HX85" s="225"/>
      <c r="HY85" s="225"/>
      <c r="HZ85" s="225"/>
      <c r="IA85" s="225"/>
      <c r="IB85" s="225"/>
      <c r="IC85" s="225"/>
      <c r="ID85" s="225"/>
      <c r="IE85" s="225"/>
      <c r="IF85" s="225"/>
      <c r="IG85" s="225"/>
      <c r="IH85" s="225"/>
      <c r="II85" s="225"/>
      <c r="IJ85" s="225"/>
      <c r="IK85" s="225"/>
      <c r="IL85" s="225"/>
      <c r="IM85" s="225"/>
      <c r="IN85" s="225"/>
      <c r="IO85" s="225"/>
      <c r="IP85" s="225"/>
      <c r="IQ85" s="225"/>
      <c r="IR85" s="225"/>
      <c r="IS85" s="225"/>
      <c r="IT85" s="225"/>
    </row>
    <row r="86" spans="1:254" ht="12.75" customHeight="1">
      <c r="A86" s="925" t="s">
        <v>688</v>
      </c>
      <c r="B86" s="926"/>
      <c r="C86" s="240">
        <f>C88</f>
        <v>195000</v>
      </c>
      <c r="D86" s="233"/>
      <c r="E86" s="240">
        <f>E90+E92</f>
        <v>195000</v>
      </c>
      <c r="F86" s="225"/>
      <c r="G86" s="225"/>
      <c r="H86" s="225"/>
      <c r="I86" s="225"/>
      <c r="J86" s="225"/>
      <c r="K86" s="225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  <c r="AH86" s="225"/>
      <c r="AI86" s="225"/>
      <c r="AJ86" s="225"/>
      <c r="AK86" s="225"/>
      <c r="AL86" s="225"/>
      <c r="AM86" s="225"/>
      <c r="AN86" s="225"/>
      <c r="AO86" s="225"/>
      <c r="AP86" s="225"/>
      <c r="AQ86" s="225"/>
      <c r="AR86" s="225"/>
      <c r="AS86" s="225"/>
      <c r="AT86" s="225"/>
      <c r="AU86" s="225"/>
      <c r="AV86" s="225"/>
      <c r="AW86" s="225"/>
      <c r="AX86" s="225"/>
      <c r="AY86" s="225"/>
      <c r="AZ86" s="225"/>
      <c r="BA86" s="225"/>
      <c r="BB86" s="225"/>
      <c r="BC86" s="225"/>
      <c r="BD86" s="225"/>
      <c r="BE86" s="225"/>
      <c r="BF86" s="225"/>
      <c r="BG86" s="225"/>
      <c r="BH86" s="225"/>
      <c r="BI86" s="225"/>
      <c r="BJ86" s="225"/>
      <c r="BK86" s="225"/>
      <c r="BL86" s="225"/>
      <c r="BM86" s="225"/>
      <c r="BN86" s="225"/>
      <c r="BO86" s="225"/>
      <c r="BP86" s="225"/>
      <c r="BQ86" s="225"/>
      <c r="BR86" s="225"/>
      <c r="BS86" s="225"/>
      <c r="BT86" s="225"/>
      <c r="BU86" s="225"/>
      <c r="BV86" s="225"/>
      <c r="BW86" s="225"/>
      <c r="BX86" s="225"/>
      <c r="BY86" s="225"/>
      <c r="BZ86" s="225"/>
      <c r="CA86" s="225"/>
      <c r="CB86" s="225"/>
      <c r="CC86" s="225"/>
      <c r="CD86" s="225"/>
      <c r="CE86" s="225"/>
      <c r="CF86" s="225"/>
      <c r="CG86" s="225"/>
      <c r="CH86" s="225"/>
      <c r="CI86" s="225"/>
      <c r="CJ86" s="225"/>
      <c r="CK86" s="225"/>
      <c r="CL86" s="225"/>
      <c r="CM86" s="225"/>
      <c r="CN86" s="225"/>
      <c r="CO86" s="225"/>
      <c r="CP86" s="225"/>
      <c r="CQ86" s="225"/>
      <c r="CR86" s="225"/>
      <c r="CS86" s="225"/>
      <c r="CT86" s="225"/>
      <c r="CU86" s="225"/>
      <c r="CV86" s="225"/>
      <c r="CW86" s="225"/>
      <c r="CX86" s="225"/>
      <c r="CY86" s="225"/>
      <c r="CZ86" s="225"/>
      <c r="DA86" s="225"/>
      <c r="DB86" s="225"/>
      <c r="DC86" s="225"/>
      <c r="DD86" s="225"/>
      <c r="DE86" s="225"/>
      <c r="DF86" s="225"/>
      <c r="DG86" s="225"/>
      <c r="DH86" s="225"/>
      <c r="DI86" s="225"/>
      <c r="DJ86" s="225"/>
      <c r="DK86" s="225"/>
      <c r="DL86" s="225"/>
      <c r="DM86" s="225"/>
      <c r="DN86" s="225"/>
      <c r="DO86" s="225"/>
      <c r="DP86" s="225"/>
      <c r="DQ86" s="225"/>
      <c r="DR86" s="225"/>
      <c r="DS86" s="225"/>
      <c r="DT86" s="225"/>
      <c r="DU86" s="225"/>
      <c r="DV86" s="225"/>
      <c r="DW86" s="225"/>
      <c r="DX86" s="225"/>
      <c r="DY86" s="225"/>
      <c r="DZ86" s="225"/>
      <c r="EA86" s="225"/>
      <c r="EB86" s="225"/>
      <c r="EC86" s="225"/>
      <c r="ED86" s="225"/>
      <c r="EE86" s="225"/>
      <c r="EF86" s="225"/>
      <c r="EG86" s="225"/>
      <c r="EH86" s="225"/>
      <c r="EI86" s="225"/>
      <c r="EJ86" s="225"/>
      <c r="EK86" s="225"/>
      <c r="EL86" s="225"/>
      <c r="EM86" s="225"/>
      <c r="EN86" s="225"/>
      <c r="EO86" s="225"/>
      <c r="EP86" s="225"/>
      <c r="EQ86" s="225"/>
      <c r="ER86" s="225"/>
      <c r="ES86" s="225"/>
      <c r="ET86" s="225"/>
      <c r="EU86" s="225"/>
      <c r="EV86" s="225"/>
      <c r="EW86" s="225"/>
      <c r="EX86" s="225"/>
      <c r="EY86" s="225"/>
      <c r="EZ86" s="225"/>
      <c r="FA86" s="225"/>
      <c r="FB86" s="225"/>
      <c r="FC86" s="225"/>
      <c r="FD86" s="225"/>
      <c r="FE86" s="225"/>
      <c r="FF86" s="225"/>
      <c r="FG86" s="225"/>
      <c r="FH86" s="225"/>
      <c r="FI86" s="225"/>
      <c r="FJ86" s="225"/>
      <c r="FK86" s="225"/>
      <c r="FL86" s="225"/>
      <c r="FM86" s="225"/>
      <c r="FN86" s="225"/>
      <c r="FO86" s="225"/>
      <c r="FP86" s="225"/>
      <c r="FQ86" s="225"/>
      <c r="FR86" s="225"/>
      <c r="FS86" s="225"/>
      <c r="FT86" s="225"/>
      <c r="FU86" s="225"/>
      <c r="FV86" s="225"/>
      <c r="FW86" s="225"/>
      <c r="FX86" s="225"/>
      <c r="FY86" s="225"/>
      <c r="FZ86" s="225"/>
      <c r="GA86" s="225"/>
      <c r="GB86" s="225"/>
      <c r="GC86" s="225"/>
      <c r="GD86" s="225"/>
      <c r="GE86" s="225"/>
      <c r="GF86" s="225"/>
      <c r="GG86" s="225"/>
      <c r="GH86" s="225"/>
      <c r="GI86" s="225"/>
      <c r="GJ86" s="225"/>
      <c r="GK86" s="225"/>
      <c r="GL86" s="225"/>
      <c r="GM86" s="225"/>
      <c r="GN86" s="225"/>
      <c r="GO86" s="225"/>
      <c r="GP86" s="225"/>
      <c r="GQ86" s="225"/>
      <c r="GR86" s="225"/>
      <c r="GS86" s="225"/>
      <c r="GT86" s="225"/>
      <c r="GU86" s="225"/>
      <c r="GV86" s="225"/>
      <c r="GW86" s="225"/>
      <c r="GX86" s="225"/>
      <c r="GY86" s="225"/>
      <c r="GZ86" s="225"/>
      <c r="HA86" s="225"/>
      <c r="HB86" s="225"/>
      <c r="HC86" s="225"/>
      <c r="HD86" s="225"/>
      <c r="HE86" s="225"/>
      <c r="HF86" s="225"/>
      <c r="HG86" s="225"/>
      <c r="HH86" s="225"/>
      <c r="HI86" s="225"/>
      <c r="HJ86" s="225"/>
      <c r="HK86" s="225"/>
      <c r="HL86" s="225"/>
      <c r="HM86" s="225"/>
      <c r="HN86" s="225"/>
      <c r="HO86" s="225"/>
      <c r="HP86" s="225"/>
      <c r="HQ86" s="225"/>
      <c r="HR86" s="225"/>
      <c r="HS86" s="225"/>
      <c r="HT86" s="225"/>
      <c r="HU86" s="225"/>
      <c r="HV86" s="225"/>
      <c r="HW86" s="225"/>
      <c r="HX86" s="225"/>
      <c r="HY86" s="225"/>
      <c r="HZ86" s="225"/>
      <c r="IA86" s="225"/>
      <c r="IB86" s="225"/>
      <c r="IC86" s="225"/>
      <c r="ID86" s="225"/>
      <c r="IE86" s="225"/>
      <c r="IF86" s="225"/>
      <c r="IG86" s="225"/>
      <c r="IH86" s="225"/>
      <c r="II86" s="225"/>
      <c r="IJ86" s="225"/>
      <c r="IK86" s="225"/>
      <c r="IL86" s="225"/>
      <c r="IM86" s="225"/>
      <c r="IN86" s="225"/>
      <c r="IO86" s="225"/>
      <c r="IP86" s="225"/>
      <c r="IQ86" s="225"/>
      <c r="IR86" s="225"/>
      <c r="IS86" s="225"/>
      <c r="IT86" s="225"/>
    </row>
    <row r="87" spans="1:254" ht="9.9499999999999993" customHeight="1">
      <c r="A87" s="251"/>
      <c r="B87" s="252"/>
      <c r="C87" s="239"/>
      <c r="D87" s="233"/>
      <c r="E87" s="253"/>
      <c r="F87" s="225"/>
      <c r="G87" s="225"/>
      <c r="H87" s="225"/>
      <c r="I87" s="225"/>
      <c r="J87" s="225"/>
      <c r="K87" s="225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  <c r="AH87" s="225"/>
      <c r="AI87" s="225"/>
      <c r="AJ87" s="225"/>
      <c r="AK87" s="225"/>
      <c r="AL87" s="225"/>
      <c r="AM87" s="225"/>
      <c r="AN87" s="225"/>
      <c r="AO87" s="225"/>
      <c r="AP87" s="225"/>
      <c r="AQ87" s="225"/>
      <c r="AR87" s="225"/>
      <c r="AS87" s="225"/>
      <c r="AT87" s="225"/>
      <c r="AU87" s="225"/>
      <c r="AV87" s="225"/>
      <c r="AW87" s="225"/>
      <c r="AX87" s="225"/>
      <c r="AY87" s="225"/>
      <c r="AZ87" s="225"/>
      <c r="BA87" s="225"/>
      <c r="BB87" s="225"/>
      <c r="BC87" s="225"/>
      <c r="BD87" s="225"/>
      <c r="BE87" s="225"/>
      <c r="BF87" s="225"/>
      <c r="BG87" s="225"/>
      <c r="BH87" s="225"/>
      <c r="BI87" s="225"/>
      <c r="BJ87" s="225"/>
      <c r="BK87" s="225"/>
      <c r="BL87" s="225"/>
      <c r="BM87" s="225"/>
      <c r="BN87" s="225"/>
      <c r="BO87" s="225"/>
      <c r="BP87" s="225"/>
      <c r="BQ87" s="225"/>
      <c r="BR87" s="225"/>
      <c r="BS87" s="225"/>
      <c r="BT87" s="225"/>
      <c r="BU87" s="225"/>
      <c r="BV87" s="225"/>
      <c r="BW87" s="225"/>
      <c r="BX87" s="225"/>
      <c r="BY87" s="225"/>
      <c r="BZ87" s="225"/>
      <c r="CA87" s="225"/>
      <c r="CB87" s="225"/>
      <c r="CC87" s="225"/>
      <c r="CD87" s="225"/>
      <c r="CE87" s="225"/>
      <c r="CF87" s="225"/>
      <c r="CG87" s="225"/>
      <c r="CH87" s="225"/>
      <c r="CI87" s="225"/>
      <c r="CJ87" s="225"/>
      <c r="CK87" s="225"/>
      <c r="CL87" s="225"/>
      <c r="CM87" s="225"/>
      <c r="CN87" s="225"/>
      <c r="CO87" s="225"/>
      <c r="CP87" s="225"/>
      <c r="CQ87" s="225"/>
      <c r="CR87" s="225"/>
      <c r="CS87" s="225"/>
      <c r="CT87" s="225"/>
      <c r="CU87" s="225"/>
      <c r="CV87" s="225"/>
      <c r="CW87" s="225"/>
      <c r="CX87" s="225"/>
      <c r="CY87" s="225"/>
      <c r="CZ87" s="225"/>
      <c r="DA87" s="225"/>
      <c r="DB87" s="225"/>
      <c r="DC87" s="225"/>
      <c r="DD87" s="225"/>
      <c r="DE87" s="225"/>
      <c r="DF87" s="225"/>
      <c r="DG87" s="225"/>
      <c r="DH87" s="225"/>
      <c r="DI87" s="225"/>
      <c r="DJ87" s="225"/>
      <c r="DK87" s="225"/>
      <c r="DL87" s="225"/>
      <c r="DM87" s="225"/>
      <c r="DN87" s="225"/>
      <c r="DO87" s="225"/>
      <c r="DP87" s="225"/>
      <c r="DQ87" s="225"/>
      <c r="DR87" s="225"/>
      <c r="DS87" s="225"/>
      <c r="DT87" s="225"/>
      <c r="DU87" s="225"/>
      <c r="DV87" s="225"/>
      <c r="DW87" s="225"/>
      <c r="DX87" s="225"/>
      <c r="DY87" s="225"/>
      <c r="DZ87" s="225"/>
      <c r="EA87" s="225"/>
      <c r="EB87" s="225"/>
      <c r="EC87" s="225"/>
      <c r="ED87" s="225"/>
      <c r="EE87" s="225"/>
      <c r="EF87" s="225"/>
      <c r="EG87" s="225"/>
      <c r="EH87" s="225"/>
      <c r="EI87" s="225"/>
      <c r="EJ87" s="225"/>
      <c r="EK87" s="225"/>
      <c r="EL87" s="225"/>
      <c r="EM87" s="225"/>
      <c r="EN87" s="225"/>
      <c r="EO87" s="225"/>
      <c r="EP87" s="225"/>
      <c r="EQ87" s="225"/>
      <c r="ER87" s="225"/>
      <c r="ES87" s="225"/>
      <c r="ET87" s="225"/>
      <c r="EU87" s="225"/>
      <c r="EV87" s="225"/>
      <c r="EW87" s="225"/>
      <c r="EX87" s="225"/>
      <c r="EY87" s="225"/>
      <c r="EZ87" s="225"/>
      <c r="FA87" s="225"/>
      <c r="FB87" s="225"/>
      <c r="FC87" s="225"/>
      <c r="FD87" s="225"/>
      <c r="FE87" s="225"/>
      <c r="FF87" s="225"/>
      <c r="FG87" s="225"/>
      <c r="FH87" s="225"/>
      <c r="FI87" s="225"/>
      <c r="FJ87" s="225"/>
      <c r="FK87" s="225"/>
      <c r="FL87" s="225"/>
      <c r="FM87" s="225"/>
      <c r="FN87" s="225"/>
      <c r="FO87" s="225"/>
      <c r="FP87" s="225"/>
      <c r="FQ87" s="225"/>
      <c r="FR87" s="225"/>
      <c r="FS87" s="225"/>
      <c r="FT87" s="225"/>
      <c r="FU87" s="225"/>
      <c r="FV87" s="225"/>
      <c r="FW87" s="225"/>
      <c r="FX87" s="225"/>
      <c r="FY87" s="225"/>
      <c r="FZ87" s="225"/>
      <c r="GA87" s="225"/>
      <c r="GB87" s="225"/>
      <c r="GC87" s="225"/>
      <c r="GD87" s="225"/>
      <c r="GE87" s="225"/>
      <c r="GF87" s="225"/>
      <c r="GG87" s="225"/>
      <c r="GH87" s="225"/>
      <c r="GI87" s="225"/>
      <c r="GJ87" s="225"/>
      <c r="GK87" s="225"/>
      <c r="GL87" s="225"/>
      <c r="GM87" s="225"/>
      <c r="GN87" s="225"/>
      <c r="GO87" s="225"/>
      <c r="GP87" s="225"/>
      <c r="GQ87" s="225"/>
      <c r="GR87" s="225"/>
      <c r="GS87" s="225"/>
      <c r="GT87" s="225"/>
      <c r="GU87" s="225"/>
      <c r="GV87" s="225"/>
      <c r="GW87" s="225"/>
      <c r="GX87" s="225"/>
      <c r="GY87" s="225"/>
      <c r="GZ87" s="225"/>
      <c r="HA87" s="225"/>
      <c r="HB87" s="225"/>
      <c r="HC87" s="225"/>
      <c r="HD87" s="225"/>
      <c r="HE87" s="225"/>
      <c r="HF87" s="225"/>
      <c r="HG87" s="225"/>
      <c r="HH87" s="225"/>
      <c r="HI87" s="225"/>
      <c r="HJ87" s="225"/>
      <c r="HK87" s="225"/>
      <c r="HL87" s="225"/>
      <c r="HM87" s="225"/>
      <c r="HN87" s="225"/>
      <c r="HO87" s="225"/>
      <c r="HP87" s="225"/>
      <c r="HQ87" s="225"/>
      <c r="HR87" s="225"/>
      <c r="HS87" s="225"/>
      <c r="HT87" s="225"/>
      <c r="HU87" s="225"/>
      <c r="HV87" s="225"/>
      <c r="HW87" s="225"/>
      <c r="HX87" s="225"/>
      <c r="HY87" s="225"/>
      <c r="HZ87" s="225"/>
      <c r="IA87" s="225"/>
      <c r="IB87" s="225"/>
      <c r="IC87" s="225"/>
      <c r="ID87" s="225"/>
      <c r="IE87" s="225"/>
      <c r="IF87" s="225"/>
      <c r="IG87" s="225"/>
      <c r="IH87" s="225"/>
      <c r="II87" s="225"/>
      <c r="IJ87" s="225"/>
      <c r="IK87" s="225"/>
      <c r="IL87" s="225"/>
      <c r="IM87" s="225"/>
      <c r="IN87" s="225"/>
      <c r="IO87" s="225"/>
      <c r="IP87" s="225"/>
      <c r="IQ87" s="225"/>
      <c r="IR87" s="225"/>
      <c r="IS87" s="225"/>
      <c r="IT87" s="225"/>
    </row>
    <row r="88" spans="1:254" ht="12.75" customHeight="1">
      <c r="A88" s="226"/>
      <c r="B88" s="246" t="s">
        <v>680</v>
      </c>
      <c r="C88" s="228">
        <v>195000</v>
      </c>
      <c r="D88" s="259"/>
      <c r="E88" s="249" t="s">
        <v>492</v>
      </c>
      <c r="F88" s="225"/>
      <c r="G88" s="225"/>
      <c r="H88" s="225"/>
      <c r="I88" s="225"/>
      <c r="J88" s="225"/>
      <c r="K88" s="225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  <c r="AH88" s="225"/>
      <c r="AI88" s="225"/>
      <c r="AJ88" s="225"/>
      <c r="AK88" s="225"/>
      <c r="AL88" s="225"/>
      <c r="AM88" s="225"/>
      <c r="AN88" s="225"/>
      <c r="AO88" s="225"/>
      <c r="AP88" s="225"/>
      <c r="AQ88" s="225"/>
      <c r="AR88" s="225"/>
      <c r="AS88" s="225"/>
      <c r="AT88" s="225"/>
      <c r="AU88" s="225"/>
      <c r="AV88" s="225"/>
      <c r="AW88" s="225"/>
      <c r="AX88" s="225"/>
      <c r="AY88" s="225"/>
      <c r="AZ88" s="225"/>
      <c r="BA88" s="225"/>
      <c r="BB88" s="225"/>
      <c r="BC88" s="225"/>
      <c r="BD88" s="225"/>
      <c r="BE88" s="225"/>
      <c r="BF88" s="225"/>
      <c r="BG88" s="225"/>
      <c r="BH88" s="225"/>
      <c r="BI88" s="225"/>
      <c r="BJ88" s="225"/>
      <c r="BK88" s="225"/>
      <c r="BL88" s="225"/>
      <c r="BM88" s="225"/>
      <c r="BN88" s="225"/>
      <c r="BO88" s="225"/>
      <c r="BP88" s="225"/>
      <c r="BQ88" s="225"/>
      <c r="BR88" s="225"/>
      <c r="BS88" s="225"/>
      <c r="BT88" s="225"/>
      <c r="BU88" s="225"/>
      <c r="BV88" s="225"/>
      <c r="BW88" s="225"/>
      <c r="BX88" s="225"/>
      <c r="BY88" s="225"/>
      <c r="BZ88" s="225"/>
      <c r="CA88" s="225"/>
      <c r="CB88" s="225"/>
      <c r="CC88" s="225"/>
      <c r="CD88" s="225"/>
      <c r="CE88" s="225"/>
      <c r="CF88" s="225"/>
      <c r="CG88" s="225"/>
      <c r="CH88" s="225"/>
      <c r="CI88" s="225"/>
      <c r="CJ88" s="225"/>
      <c r="CK88" s="225"/>
      <c r="CL88" s="225"/>
      <c r="CM88" s="225"/>
      <c r="CN88" s="225"/>
      <c r="CO88" s="225"/>
      <c r="CP88" s="225"/>
      <c r="CQ88" s="225"/>
      <c r="CR88" s="225"/>
      <c r="CS88" s="225"/>
      <c r="CT88" s="225"/>
      <c r="CU88" s="225"/>
      <c r="CV88" s="225"/>
      <c r="CW88" s="225"/>
      <c r="CX88" s="225"/>
      <c r="CY88" s="225"/>
      <c r="CZ88" s="225"/>
      <c r="DA88" s="225"/>
      <c r="DB88" s="225"/>
      <c r="DC88" s="225"/>
      <c r="DD88" s="225"/>
      <c r="DE88" s="225"/>
      <c r="DF88" s="225"/>
      <c r="DG88" s="225"/>
      <c r="DH88" s="225"/>
      <c r="DI88" s="225"/>
      <c r="DJ88" s="225"/>
      <c r="DK88" s="225"/>
      <c r="DL88" s="225"/>
      <c r="DM88" s="225"/>
      <c r="DN88" s="225"/>
      <c r="DO88" s="225"/>
      <c r="DP88" s="225"/>
      <c r="DQ88" s="225"/>
      <c r="DR88" s="225"/>
      <c r="DS88" s="225"/>
      <c r="DT88" s="225"/>
      <c r="DU88" s="225"/>
      <c r="DV88" s="225"/>
      <c r="DW88" s="225"/>
      <c r="DX88" s="225"/>
      <c r="DY88" s="225"/>
      <c r="DZ88" s="225"/>
      <c r="EA88" s="225"/>
      <c r="EB88" s="225"/>
      <c r="EC88" s="225"/>
      <c r="ED88" s="225"/>
      <c r="EE88" s="225"/>
      <c r="EF88" s="225"/>
      <c r="EG88" s="225"/>
      <c r="EH88" s="225"/>
      <c r="EI88" s="225"/>
      <c r="EJ88" s="225"/>
      <c r="EK88" s="225"/>
      <c r="EL88" s="225"/>
      <c r="EM88" s="225"/>
      <c r="EN88" s="225"/>
      <c r="EO88" s="225"/>
      <c r="EP88" s="225"/>
      <c r="EQ88" s="225"/>
      <c r="ER88" s="225"/>
      <c r="ES88" s="225"/>
      <c r="ET88" s="225"/>
      <c r="EU88" s="225"/>
      <c r="EV88" s="225"/>
      <c r="EW88" s="225"/>
      <c r="EX88" s="225"/>
      <c r="EY88" s="225"/>
      <c r="EZ88" s="225"/>
      <c r="FA88" s="225"/>
      <c r="FB88" s="225"/>
      <c r="FC88" s="225"/>
      <c r="FD88" s="225"/>
      <c r="FE88" s="225"/>
      <c r="FF88" s="225"/>
      <c r="FG88" s="225"/>
      <c r="FH88" s="225"/>
      <c r="FI88" s="225"/>
      <c r="FJ88" s="225"/>
      <c r="FK88" s="225"/>
      <c r="FL88" s="225"/>
      <c r="FM88" s="225"/>
      <c r="FN88" s="225"/>
      <c r="FO88" s="225"/>
      <c r="FP88" s="225"/>
      <c r="FQ88" s="225"/>
      <c r="FR88" s="225"/>
      <c r="FS88" s="225"/>
      <c r="FT88" s="225"/>
      <c r="FU88" s="225"/>
      <c r="FV88" s="225"/>
      <c r="FW88" s="225"/>
      <c r="FX88" s="225"/>
      <c r="FY88" s="225"/>
      <c r="FZ88" s="225"/>
      <c r="GA88" s="225"/>
      <c r="GB88" s="225"/>
      <c r="GC88" s="225"/>
      <c r="GD88" s="225"/>
      <c r="GE88" s="225"/>
      <c r="GF88" s="225"/>
      <c r="GG88" s="225"/>
      <c r="GH88" s="225"/>
      <c r="GI88" s="225"/>
      <c r="GJ88" s="225"/>
      <c r="GK88" s="225"/>
      <c r="GL88" s="225"/>
      <c r="GM88" s="225"/>
      <c r="GN88" s="225"/>
      <c r="GO88" s="225"/>
      <c r="GP88" s="225"/>
      <c r="GQ88" s="225"/>
      <c r="GR88" s="225"/>
      <c r="GS88" s="225"/>
      <c r="GT88" s="225"/>
      <c r="GU88" s="225"/>
      <c r="GV88" s="225"/>
      <c r="GW88" s="225"/>
      <c r="GX88" s="225"/>
      <c r="GY88" s="225"/>
      <c r="GZ88" s="225"/>
      <c r="HA88" s="225"/>
      <c r="HB88" s="225"/>
      <c r="HC88" s="225"/>
      <c r="HD88" s="225"/>
      <c r="HE88" s="225"/>
      <c r="HF88" s="225"/>
      <c r="HG88" s="225"/>
      <c r="HH88" s="225"/>
      <c r="HI88" s="225"/>
      <c r="HJ88" s="225"/>
      <c r="HK88" s="225"/>
      <c r="HL88" s="225"/>
      <c r="HM88" s="225"/>
      <c r="HN88" s="225"/>
      <c r="HO88" s="225"/>
      <c r="HP88" s="225"/>
      <c r="HQ88" s="225"/>
      <c r="HR88" s="225"/>
      <c r="HS88" s="225"/>
      <c r="HT88" s="225"/>
      <c r="HU88" s="225"/>
      <c r="HV88" s="225"/>
      <c r="HW88" s="225"/>
      <c r="HX88" s="225"/>
      <c r="HY88" s="225"/>
      <c r="HZ88" s="225"/>
      <c r="IA88" s="225"/>
      <c r="IB88" s="225"/>
      <c r="IC88" s="225"/>
      <c r="ID88" s="225"/>
      <c r="IE88" s="225"/>
      <c r="IF88" s="225"/>
      <c r="IG88" s="225"/>
      <c r="IH88" s="225"/>
      <c r="II88" s="225"/>
      <c r="IJ88" s="225"/>
      <c r="IK88" s="225"/>
      <c r="IL88" s="225"/>
      <c r="IM88" s="225"/>
      <c r="IN88" s="225"/>
      <c r="IO88" s="225"/>
      <c r="IP88" s="225"/>
      <c r="IQ88" s="225"/>
      <c r="IR88" s="225"/>
      <c r="IS88" s="225"/>
      <c r="IT88" s="225"/>
    </row>
    <row r="89" spans="1:254" ht="9.9499999999999993" customHeight="1">
      <c r="A89" s="226"/>
      <c r="B89" s="246"/>
      <c r="C89" s="228"/>
      <c r="D89" s="232"/>
      <c r="E89" s="228"/>
      <c r="F89" s="225"/>
      <c r="G89" s="225"/>
      <c r="H89" s="225"/>
      <c r="I89" s="225"/>
      <c r="J89" s="225"/>
      <c r="K89" s="225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5"/>
      <c r="AP89" s="225"/>
      <c r="AQ89" s="225"/>
      <c r="AR89" s="225"/>
      <c r="AS89" s="225"/>
      <c r="AT89" s="225"/>
      <c r="AU89" s="225"/>
      <c r="AV89" s="225"/>
      <c r="AW89" s="225"/>
      <c r="AX89" s="225"/>
      <c r="AY89" s="225"/>
      <c r="AZ89" s="225"/>
      <c r="BA89" s="225"/>
      <c r="BB89" s="225"/>
      <c r="BC89" s="225"/>
      <c r="BD89" s="225"/>
      <c r="BE89" s="225"/>
      <c r="BF89" s="225"/>
      <c r="BG89" s="225"/>
      <c r="BH89" s="225"/>
      <c r="BI89" s="225"/>
      <c r="BJ89" s="225"/>
      <c r="BK89" s="225"/>
      <c r="BL89" s="225"/>
      <c r="BM89" s="225"/>
      <c r="BN89" s="225"/>
      <c r="BO89" s="225"/>
      <c r="BP89" s="225"/>
      <c r="BQ89" s="225"/>
      <c r="BR89" s="225"/>
      <c r="BS89" s="225"/>
      <c r="BT89" s="225"/>
      <c r="BU89" s="225"/>
      <c r="BV89" s="225"/>
      <c r="BW89" s="225"/>
      <c r="BX89" s="225"/>
      <c r="BY89" s="225"/>
      <c r="BZ89" s="225"/>
      <c r="CA89" s="225"/>
      <c r="CB89" s="225"/>
      <c r="CC89" s="225"/>
      <c r="CD89" s="225"/>
      <c r="CE89" s="225"/>
      <c r="CF89" s="225"/>
      <c r="CG89" s="225"/>
      <c r="CH89" s="225"/>
      <c r="CI89" s="225"/>
      <c r="CJ89" s="225"/>
      <c r="CK89" s="225"/>
      <c r="CL89" s="225"/>
      <c r="CM89" s="225"/>
      <c r="CN89" s="225"/>
      <c r="CO89" s="225"/>
      <c r="CP89" s="225"/>
      <c r="CQ89" s="225"/>
      <c r="CR89" s="225"/>
      <c r="CS89" s="225"/>
      <c r="CT89" s="225"/>
      <c r="CU89" s="225"/>
      <c r="CV89" s="225"/>
      <c r="CW89" s="225"/>
      <c r="CX89" s="225"/>
      <c r="CY89" s="225"/>
      <c r="CZ89" s="225"/>
      <c r="DA89" s="225"/>
      <c r="DB89" s="225"/>
      <c r="DC89" s="225"/>
      <c r="DD89" s="225"/>
      <c r="DE89" s="225"/>
      <c r="DF89" s="225"/>
      <c r="DG89" s="225"/>
      <c r="DH89" s="225"/>
      <c r="DI89" s="225"/>
      <c r="DJ89" s="225"/>
      <c r="DK89" s="225"/>
      <c r="DL89" s="225"/>
      <c r="DM89" s="225"/>
      <c r="DN89" s="225"/>
      <c r="DO89" s="225"/>
      <c r="DP89" s="225"/>
      <c r="DQ89" s="225"/>
      <c r="DR89" s="225"/>
      <c r="DS89" s="225"/>
      <c r="DT89" s="225"/>
      <c r="DU89" s="225"/>
      <c r="DV89" s="225"/>
      <c r="DW89" s="225"/>
      <c r="DX89" s="225"/>
      <c r="DY89" s="225"/>
      <c r="DZ89" s="225"/>
      <c r="EA89" s="225"/>
      <c r="EB89" s="225"/>
      <c r="EC89" s="225"/>
      <c r="ED89" s="225"/>
      <c r="EE89" s="225"/>
      <c r="EF89" s="225"/>
      <c r="EG89" s="225"/>
      <c r="EH89" s="225"/>
      <c r="EI89" s="225"/>
      <c r="EJ89" s="225"/>
      <c r="EK89" s="225"/>
      <c r="EL89" s="225"/>
      <c r="EM89" s="225"/>
      <c r="EN89" s="225"/>
      <c r="EO89" s="225"/>
      <c r="EP89" s="225"/>
      <c r="EQ89" s="225"/>
      <c r="ER89" s="225"/>
      <c r="ES89" s="225"/>
      <c r="ET89" s="225"/>
      <c r="EU89" s="225"/>
      <c r="EV89" s="225"/>
      <c r="EW89" s="225"/>
      <c r="EX89" s="225"/>
      <c r="EY89" s="225"/>
      <c r="EZ89" s="225"/>
      <c r="FA89" s="225"/>
      <c r="FB89" s="225"/>
      <c r="FC89" s="225"/>
      <c r="FD89" s="225"/>
      <c r="FE89" s="225"/>
      <c r="FF89" s="225"/>
      <c r="FG89" s="225"/>
      <c r="FH89" s="225"/>
      <c r="FI89" s="225"/>
      <c r="FJ89" s="225"/>
      <c r="FK89" s="225"/>
      <c r="FL89" s="225"/>
      <c r="FM89" s="225"/>
      <c r="FN89" s="225"/>
      <c r="FO89" s="225"/>
      <c r="FP89" s="225"/>
      <c r="FQ89" s="225"/>
      <c r="FR89" s="225"/>
      <c r="FS89" s="225"/>
      <c r="FT89" s="225"/>
      <c r="FU89" s="225"/>
      <c r="FV89" s="225"/>
      <c r="FW89" s="225"/>
      <c r="FX89" s="225"/>
      <c r="FY89" s="225"/>
      <c r="FZ89" s="225"/>
      <c r="GA89" s="225"/>
      <c r="GB89" s="225"/>
      <c r="GC89" s="225"/>
      <c r="GD89" s="225"/>
      <c r="GE89" s="225"/>
      <c r="GF89" s="225"/>
      <c r="GG89" s="225"/>
      <c r="GH89" s="225"/>
      <c r="GI89" s="225"/>
      <c r="GJ89" s="225"/>
      <c r="GK89" s="225"/>
      <c r="GL89" s="225"/>
      <c r="GM89" s="225"/>
      <c r="GN89" s="225"/>
      <c r="GO89" s="225"/>
      <c r="GP89" s="225"/>
      <c r="GQ89" s="225"/>
      <c r="GR89" s="225"/>
      <c r="GS89" s="225"/>
      <c r="GT89" s="225"/>
      <c r="GU89" s="225"/>
      <c r="GV89" s="225"/>
      <c r="GW89" s="225"/>
      <c r="GX89" s="225"/>
      <c r="GY89" s="225"/>
      <c r="GZ89" s="225"/>
      <c r="HA89" s="225"/>
      <c r="HB89" s="225"/>
      <c r="HC89" s="225"/>
      <c r="HD89" s="225"/>
      <c r="HE89" s="225"/>
      <c r="HF89" s="225"/>
      <c r="HG89" s="225"/>
      <c r="HH89" s="225"/>
      <c r="HI89" s="225"/>
      <c r="HJ89" s="225"/>
      <c r="HK89" s="225"/>
      <c r="HL89" s="225"/>
      <c r="HM89" s="225"/>
      <c r="HN89" s="225"/>
      <c r="HO89" s="225"/>
      <c r="HP89" s="225"/>
      <c r="HQ89" s="225"/>
      <c r="HR89" s="225"/>
      <c r="HS89" s="225"/>
      <c r="HT89" s="225"/>
      <c r="HU89" s="225"/>
      <c r="HV89" s="225"/>
      <c r="HW89" s="225"/>
      <c r="HX89" s="225"/>
      <c r="HY89" s="225"/>
      <c r="HZ89" s="225"/>
      <c r="IA89" s="225"/>
      <c r="IB89" s="225"/>
      <c r="IC89" s="225"/>
      <c r="ID89" s="225"/>
      <c r="IE89" s="225"/>
      <c r="IF89" s="225"/>
      <c r="IG89" s="225"/>
      <c r="IH89" s="225"/>
      <c r="II89" s="225"/>
      <c r="IJ89" s="225"/>
      <c r="IK89" s="225"/>
      <c r="IL89" s="225"/>
      <c r="IM89" s="225"/>
      <c r="IN89" s="225"/>
      <c r="IO89" s="225"/>
      <c r="IP89" s="225"/>
      <c r="IQ89" s="225"/>
      <c r="IR89" s="225"/>
      <c r="IS89" s="225"/>
      <c r="IT89" s="225"/>
    </row>
    <row r="90" spans="1:254" ht="12.75" customHeight="1">
      <c r="A90" s="243"/>
      <c r="B90" s="247" t="s">
        <v>313</v>
      </c>
      <c r="C90" s="245" t="s">
        <v>492</v>
      </c>
      <c r="D90" s="233"/>
      <c r="E90" s="228">
        <f>115200+9000+21000+15600+1800</f>
        <v>162600</v>
      </c>
      <c r="F90" s="225"/>
      <c r="G90" s="225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  <c r="AH90" s="225"/>
      <c r="AI90" s="225"/>
      <c r="AJ90" s="225"/>
      <c r="AK90" s="225"/>
      <c r="AL90" s="225"/>
      <c r="AM90" s="225"/>
      <c r="AN90" s="225"/>
      <c r="AO90" s="225"/>
      <c r="AP90" s="225"/>
      <c r="AQ90" s="225"/>
      <c r="AR90" s="225"/>
      <c r="AS90" s="225"/>
      <c r="AT90" s="225"/>
      <c r="AU90" s="225"/>
      <c r="AV90" s="225"/>
      <c r="AW90" s="225"/>
      <c r="AX90" s="225"/>
      <c r="AY90" s="225"/>
      <c r="AZ90" s="225"/>
      <c r="BA90" s="225"/>
      <c r="BB90" s="225"/>
      <c r="BC90" s="225"/>
      <c r="BD90" s="225"/>
      <c r="BE90" s="225"/>
      <c r="BF90" s="225"/>
      <c r="BG90" s="225"/>
      <c r="BH90" s="225"/>
      <c r="BI90" s="225"/>
      <c r="BJ90" s="225"/>
      <c r="BK90" s="225"/>
      <c r="BL90" s="225"/>
      <c r="BM90" s="225"/>
      <c r="BN90" s="225"/>
      <c r="BO90" s="225"/>
      <c r="BP90" s="225"/>
      <c r="BQ90" s="225"/>
      <c r="BR90" s="225"/>
      <c r="BS90" s="225"/>
      <c r="BT90" s="225"/>
      <c r="BU90" s="225"/>
      <c r="BV90" s="225"/>
      <c r="BW90" s="225"/>
      <c r="BX90" s="225"/>
      <c r="BY90" s="225"/>
      <c r="BZ90" s="225"/>
      <c r="CA90" s="225"/>
      <c r="CB90" s="225"/>
      <c r="CC90" s="225"/>
      <c r="CD90" s="225"/>
      <c r="CE90" s="225"/>
      <c r="CF90" s="225"/>
      <c r="CG90" s="225"/>
      <c r="CH90" s="225"/>
      <c r="CI90" s="225"/>
      <c r="CJ90" s="225"/>
      <c r="CK90" s="225"/>
      <c r="CL90" s="225"/>
      <c r="CM90" s="225"/>
      <c r="CN90" s="225"/>
      <c r="CO90" s="225"/>
      <c r="CP90" s="225"/>
      <c r="CQ90" s="225"/>
      <c r="CR90" s="225"/>
      <c r="CS90" s="225"/>
      <c r="CT90" s="225"/>
      <c r="CU90" s="225"/>
      <c r="CV90" s="225"/>
      <c r="CW90" s="225"/>
      <c r="CX90" s="225"/>
      <c r="CY90" s="225"/>
      <c r="CZ90" s="225"/>
      <c r="DA90" s="225"/>
      <c r="DB90" s="225"/>
      <c r="DC90" s="225"/>
      <c r="DD90" s="225"/>
      <c r="DE90" s="225"/>
      <c r="DF90" s="225"/>
      <c r="DG90" s="225"/>
      <c r="DH90" s="225"/>
      <c r="DI90" s="225"/>
      <c r="DJ90" s="225"/>
      <c r="DK90" s="225"/>
      <c r="DL90" s="225"/>
      <c r="DM90" s="225"/>
      <c r="DN90" s="225"/>
      <c r="DO90" s="225"/>
      <c r="DP90" s="225"/>
      <c r="DQ90" s="225"/>
      <c r="DR90" s="225"/>
      <c r="DS90" s="225"/>
      <c r="DT90" s="225"/>
      <c r="DU90" s="225"/>
      <c r="DV90" s="225"/>
      <c r="DW90" s="225"/>
      <c r="DX90" s="225"/>
      <c r="DY90" s="225"/>
      <c r="DZ90" s="225"/>
      <c r="EA90" s="225"/>
      <c r="EB90" s="225"/>
      <c r="EC90" s="225"/>
      <c r="ED90" s="225"/>
      <c r="EE90" s="225"/>
      <c r="EF90" s="225"/>
      <c r="EG90" s="225"/>
      <c r="EH90" s="225"/>
      <c r="EI90" s="225"/>
      <c r="EJ90" s="225"/>
      <c r="EK90" s="225"/>
      <c r="EL90" s="225"/>
      <c r="EM90" s="225"/>
      <c r="EN90" s="225"/>
      <c r="EO90" s="225"/>
      <c r="EP90" s="225"/>
      <c r="EQ90" s="225"/>
      <c r="ER90" s="225"/>
      <c r="ES90" s="225"/>
      <c r="ET90" s="225"/>
      <c r="EU90" s="225"/>
      <c r="EV90" s="225"/>
      <c r="EW90" s="225"/>
      <c r="EX90" s="225"/>
      <c r="EY90" s="225"/>
      <c r="EZ90" s="225"/>
      <c r="FA90" s="225"/>
      <c r="FB90" s="225"/>
      <c r="FC90" s="225"/>
      <c r="FD90" s="225"/>
      <c r="FE90" s="225"/>
      <c r="FF90" s="225"/>
      <c r="FG90" s="225"/>
      <c r="FH90" s="225"/>
      <c r="FI90" s="225"/>
      <c r="FJ90" s="225"/>
      <c r="FK90" s="225"/>
      <c r="FL90" s="225"/>
      <c r="FM90" s="225"/>
      <c r="FN90" s="225"/>
      <c r="FO90" s="225"/>
      <c r="FP90" s="225"/>
      <c r="FQ90" s="225"/>
      <c r="FR90" s="225"/>
      <c r="FS90" s="225"/>
      <c r="FT90" s="225"/>
      <c r="FU90" s="225"/>
      <c r="FV90" s="225"/>
      <c r="FW90" s="225"/>
      <c r="FX90" s="225"/>
      <c r="FY90" s="225"/>
      <c r="FZ90" s="225"/>
      <c r="GA90" s="225"/>
      <c r="GB90" s="225"/>
      <c r="GC90" s="225"/>
      <c r="GD90" s="225"/>
      <c r="GE90" s="225"/>
      <c r="GF90" s="225"/>
      <c r="GG90" s="225"/>
      <c r="GH90" s="225"/>
      <c r="GI90" s="225"/>
      <c r="GJ90" s="225"/>
      <c r="GK90" s="225"/>
      <c r="GL90" s="225"/>
      <c r="GM90" s="225"/>
      <c r="GN90" s="225"/>
      <c r="GO90" s="225"/>
      <c r="GP90" s="225"/>
      <c r="GQ90" s="225"/>
      <c r="GR90" s="225"/>
      <c r="GS90" s="225"/>
      <c r="GT90" s="225"/>
      <c r="GU90" s="225"/>
      <c r="GV90" s="225"/>
      <c r="GW90" s="225"/>
      <c r="GX90" s="225"/>
      <c r="GY90" s="225"/>
      <c r="GZ90" s="225"/>
      <c r="HA90" s="225"/>
      <c r="HB90" s="225"/>
      <c r="HC90" s="225"/>
      <c r="HD90" s="225"/>
      <c r="HE90" s="225"/>
      <c r="HF90" s="225"/>
      <c r="HG90" s="225"/>
      <c r="HH90" s="225"/>
      <c r="HI90" s="225"/>
      <c r="HJ90" s="225"/>
      <c r="HK90" s="225"/>
      <c r="HL90" s="225"/>
      <c r="HM90" s="225"/>
      <c r="HN90" s="225"/>
      <c r="HO90" s="225"/>
      <c r="HP90" s="225"/>
      <c r="HQ90" s="225"/>
      <c r="HR90" s="225"/>
      <c r="HS90" s="225"/>
      <c r="HT90" s="225"/>
      <c r="HU90" s="225"/>
      <c r="HV90" s="225"/>
      <c r="HW90" s="225"/>
      <c r="HX90" s="225"/>
      <c r="HY90" s="225"/>
      <c r="HZ90" s="225"/>
      <c r="IA90" s="225"/>
      <c r="IB90" s="225"/>
      <c r="IC90" s="225"/>
      <c r="ID90" s="225"/>
      <c r="IE90" s="225"/>
      <c r="IF90" s="225"/>
      <c r="IG90" s="225"/>
      <c r="IH90" s="225"/>
      <c r="II90" s="225"/>
      <c r="IJ90" s="225"/>
      <c r="IK90" s="225"/>
      <c r="IL90" s="225"/>
      <c r="IM90" s="225"/>
      <c r="IN90" s="225"/>
      <c r="IO90" s="225"/>
      <c r="IP90" s="225"/>
      <c r="IQ90" s="225"/>
      <c r="IR90" s="225"/>
      <c r="IS90" s="225"/>
      <c r="IT90" s="225"/>
    </row>
    <row r="91" spans="1:254" ht="9.9499999999999993" customHeight="1">
      <c r="A91" s="226"/>
      <c r="B91" s="258"/>
      <c r="C91" s="249"/>
      <c r="D91" s="233"/>
      <c r="E91" s="228"/>
      <c r="F91" s="225"/>
      <c r="G91" s="225"/>
      <c r="H91" s="225"/>
      <c r="I91" s="225"/>
      <c r="J91" s="225"/>
      <c r="K91" s="225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  <c r="AH91" s="225"/>
      <c r="AI91" s="225"/>
      <c r="AJ91" s="225"/>
      <c r="AK91" s="225"/>
      <c r="AL91" s="225"/>
      <c r="AM91" s="225"/>
      <c r="AN91" s="225"/>
      <c r="AO91" s="225"/>
      <c r="AP91" s="225"/>
      <c r="AQ91" s="225"/>
      <c r="AR91" s="225"/>
      <c r="AS91" s="225"/>
      <c r="AT91" s="225"/>
      <c r="AU91" s="225"/>
      <c r="AV91" s="225"/>
      <c r="AW91" s="225"/>
      <c r="AX91" s="225"/>
      <c r="AY91" s="225"/>
      <c r="AZ91" s="225"/>
      <c r="BA91" s="225"/>
      <c r="BB91" s="225"/>
      <c r="BC91" s="225"/>
      <c r="BD91" s="225"/>
      <c r="BE91" s="225"/>
      <c r="BF91" s="225"/>
      <c r="BG91" s="225"/>
      <c r="BH91" s="225"/>
      <c r="BI91" s="225"/>
      <c r="BJ91" s="225"/>
      <c r="BK91" s="225"/>
      <c r="BL91" s="225"/>
      <c r="BM91" s="225"/>
      <c r="BN91" s="225"/>
      <c r="BO91" s="225"/>
      <c r="BP91" s="225"/>
      <c r="BQ91" s="225"/>
      <c r="BR91" s="225"/>
      <c r="BS91" s="225"/>
      <c r="BT91" s="225"/>
      <c r="BU91" s="225"/>
      <c r="BV91" s="225"/>
      <c r="BW91" s="225"/>
      <c r="BX91" s="225"/>
      <c r="BY91" s="225"/>
      <c r="BZ91" s="225"/>
      <c r="CA91" s="225"/>
      <c r="CB91" s="225"/>
      <c r="CC91" s="225"/>
      <c r="CD91" s="225"/>
      <c r="CE91" s="225"/>
      <c r="CF91" s="225"/>
      <c r="CG91" s="225"/>
      <c r="CH91" s="225"/>
      <c r="CI91" s="225"/>
      <c r="CJ91" s="225"/>
      <c r="CK91" s="225"/>
      <c r="CL91" s="225"/>
      <c r="CM91" s="225"/>
      <c r="CN91" s="225"/>
      <c r="CO91" s="225"/>
      <c r="CP91" s="225"/>
      <c r="CQ91" s="225"/>
      <c r="CR91" s="225"/>
      <c r="CS91" s="225"/>
      <c r="CT91" s="225"/>
      <c r="CU91" s="225"/>
      <c r="CV91" s="225"/>
      <c r="CW91" s="225"/>
      <c r="CX91" s="225"/>
      <c r="CY91" s="225"/>
      <c r="CZ91" s="225"/>
      <c r="DA91" s="225"/>
      <c r="DB91" s="225"/>
      <c r="DC91" s="225"/>
      <c r="DD91" s="225"/>
      <c r="DE91" s="225"/>
      <c r="DF91" s="225"/>
      <c r="DG91" s="225"/>
      <c r="DH91" s="225"/>
      <c r="DI91" s="225"/>
      <c r="DJ91" s="225"/>
      <c r="DK91" s="225"/>
      <c r="DL91" s="225"/>
      <c r="DM91" s="225"/>
      <c r="DN91" s="225"/>
      <c r="DO91" s="225"/>
      <c r="DP91" s="225"/>
      <c r="DQ91" s="225"/>
      <c r="DR91" s="225"/>
      <c r="DS91" s="225"/>
      <c r="DT91" s="225"/>
      <c r="DU91" s="225"/>
      <c r="DV91" s="225"/>
      <c r="DW91" s="225"/>
      <c r="DX91" s="225"/>
      <c r="DY91" s="225"/>
      <c r="DZ91" s="225"/>
      <c r="EA91" s="225"/>
      <c r="EB91" s="225"/>
      <c r="EC91" s="225"/>
      <c r="ED91" s="225"/>
      <c r="EE91" s="225"/>
      <c r="EF91" s="225"/>
      <c r="EG91" s="225"/>
      <c r="EH91" s="225"/>
      <c r="EI91" s="225"/>
      <c r="EJ91" s="225"/>
      <c r="EK91" s="225"/>
      <c r="EL91" s="225"/>
      <c r="EM91" s="225"/>
      <c r="EN91" s="225"/>
      <c r="EO91" s="225"/>
      <c r="EP91" s="225"/>
      <c r="EQ91" s="225"/>
      <c r="ER91" s="225"/>
      <c r="ES91" s="225"/>
      <c r="ET91" s="225"/>
      <c r="EU91" s="225"/>
      <c r="EV91" s="225"/>
      <c r="EW91" s="225"/>
      <c r="EX91" s="225"/>
      <c r="EY91" s="225"/>
      <c r="EZ91" s="225"/>
      <c r="FA91" s="225"/>
      <c r="FB91" s="225"/>
      <c r="FC91" s="225"/>
      <c r="FD91" s="225"/>
      <c r="FE91" s="225"/>
      <c r="FF91" s="225"/>
      <c r="FG91" s="225"/>
      <c r="FH91" s="225"/>
      <c r="FI91" s="225"/>
      <c r="FJ91" s="225"/>
      <c r="FK91" s="225"/>
      <c r="FL91" s="225"/>
      <c r="FM91" s="225"/>
      <c r="FN91" s="225"/>
      <c r="FO91" s="225"/>
      <c r="FP91" s="225"/>
      <c r="FQ91" s="225"/>
      <c r="FR91" s="225"/>
      <c r="FS91" s="225"/>
      <c r="FT91" s="225"/>
      <c r="FU91" s="225"/>
      <c r="FV91" s="225"/>
      <c r="FW91" s="225"/>
      <c r="FX91" s="225"/>
      <c r="FY91" s="225"/>
      <c r="FZ91" s="225"/>
      <c r="GA91" s="225"/>
      <c r="GB91" s="225"/>
      <c r="GC91" s="225"/>
      <c r="GD91" s="225"/>
      <c r="GE91" s="225"/>
      <c r="GF91" s="225"/>
      <c r="GG91" s="225"/>
      <c r="GH91" s="225"/>
      <c r="GI91" s="225"/>
      <c r="GJ91" s="225"/>
      <c r="GK91" s="225"/>
      <c r="GL91" s="225"/>
      <c r="GM91" s="225"/>
      <c r="GN91" s="225"/>
      <c r="GO91" s="225"/>
      <c r="GP91" s="225"/>
      <c r="GQ91" s="225"/>
      <c r="GR91" s="225"/>
      <c r="GS91" s="225"/>
      <c r="GT91" s="225"/>
      <c r="GU91" s="225"/>
      <c r="GV91" s="225"/>
      <c r="GW91" s="225"/>
      <c r="GX91" s="225"/>
      <c r="GY91" s="225"/>
      <c r="GZ91" s="225"/>
      <c r="HA91" s="225"/>
      <c r="HB91" s="225"/>
      <c r="HC91" s="225"/>
      <c r="HD91" s="225"/>
      <c r="HE91" s="225"/>
      <c r="HF91" s="225"/>
      <c r="HG91" s="225"/>
      <c r="HH91" s="225"/>
      <c r="HI91" s="225"/>
      <c r="HJ91" s="225"/>
      <c r="HK91" s="225"/>
      <c r="HL91" s="225"/>
      <c r="HM91" s="225"/>
      <c r="HN91" s="225"/>
      <c r="HO91" s="225"/>
      <c r="HP91" s="225"/>
      <c r="HQ91" s="225"/>
      <c r="HR91" s="225"/>
      <c r="HS91" s="225"/>
      <c r="HT91" s="225"/>
      <c r="HU91" s="225"/>
      <c r="HV91" s="225"/>
      <c r="HW91" s="225"/>
      <c r="HX91" s="225"/>
      <c r="HY91" s="225"/>
      <c r="HZ91" s="225"/>
      <c r="IA91" s="225"/>
      <c r="IB91" s="225"/>
      <c r="IC91" s="225"/>
      <c r="ID91" s="225"/>
      <c r="IE91" s="225"/>
      <c r="IF91" s="225"/>
      <c r="IG91" s="225"/>
      <c r="IH91" s="225"/>
      <c r="II91" s="225"/>
      <c r="IJ91" s="225"/>
      <c r="IK91" s="225"/>
      <c r="IL91" s="225"/>
      <c r="IM91" s="225"/>
      <c r="IN91" s="225"/>
      <c r="IO91" s="225"/>
      <c r="IP91" s="225"/>
      <c r="IQ91" s="225"/>
      <c r="IR91" s="225"/>
      <c r="IS91" s="225"/>
      <c r="IT91" s="225"/>
    </row>
    <row r="92" spans="1:254" ht="12.75" customHeight="1">
      <c r="A92" s="243"/>
      <c r="B92" s="247" t="s">
        <v>682</v>
      </c>
      <c r="C92" s="245" t="s">
        <v>492</v>
      </c>
      <c r="D92" s="233"/>
      <c r="E92" s="228">
        <f>3000+4000+5400+20000</f>
        <v>32400</v>
      </c>
      <c r="F92" s="225"/>
      <c r="G92" s="225"/>
      <c r="H92" s="225"/>
      <c r="I92" s="225"/>
      <c r="J92" s="225"/>
      <c r="K92" s="225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  <c r="AH92" s="225"/>
      <c r="AI92" s="225"/>
      <c r="AJ92" s="225"/>
      <c r="AK92" s="225"/>
      <c r="AL92" s="225"/>
      <c r="AM92" s="225"/>
      <c r="AN92" s="225"/>
      <c r="AO92" s="225"/>
      <c r="AP92" s="225"/>
      <c r="AQ92" s="225"/>
      <c r="AR92" s="225"/>
      <c r="AS92" s="225"/>
      <c r="AT92" s="225"/>
      <c r="AU92" s="225"/>
      <c r="AV92" s="225"/>
      <c r="AW92" s="225"/>
      <c r="AX92" s="225"/>
      <c r="AY92" s="225"/>
      <c r="AZ92" s="225"/>
      <c r="BA92" s="225"/>
      <c r="BB92" s="225"/>
      <c r="BC92" s="225"/>
      <c r="BD92" s="225"/>
      <c r="BE92" s="225"/>
      <c r="BF92" s="225"/>
      <c r="BG92" s="225"/>
      <c r="BH92" s="225"/>
      <c r="BI92" s="225"/>
      <c r="BJ92" s="225"/>
      <c r="BK92" s="225"/>
      <c r="BL92" s="225"/>
      <c r="BM92" s="225"/>
      <c r="BN92" s="225"/>
      <c r="BO92" s="225"/>
      <c r="BP92" s="225"/>
      <c r="BQ92" s="225"/>
      <c r="BR92" s="225"/>
      <c r="BS92" s="225"/>
      <c r="BT92" s="225"/>
      <c r="BU92" s="225"/>
      <c r="BV92" s="225"/>
      <c r="BW92" s="225"/>
      <c r="BX92" s="225"/>
      <c r="BY92" s="225"/>
      <c r="BZ92" s="225"/>
      <c r="CA92" s="225"/>
      <c r="CB92" s="225"/>
      <c r="CC92" s="225"/>
      <c r="CD92" s="225"/>
      <c r="CE92" s="225"/>
      <c r="CF92" s="225"/>
      <c r="CG92" s="225"/>
      <c r="CH92" s="225"/>
      <c r="CI92" s="225"/>
      <c r="CJ92" s="225"/>
      <c r="CK92" s="225"/>
      <c r="CL92" s="225"/>
      <c r="CM92" s="225"/>
      <c r="CN92" s="225"/>
      <c r="CO92" s="225"/>
      <c r="CP92" s="225"/>
      <c r="CQ92" s="225"/>
      <c r="CR92" s="225"/>
      <c r="CS92" s="225"/>
      <c r="CT92" s="225"/>
      <c r="CU92" s="225"/>
      <c r="CV92" s="225"/>
      <c r="CW92" s="225"/>
      <c r="CX92" s="225"/>
      <c r="CY92" s="225"/>
      <c r="CZ92" s="225"/>
      <c r="DA92" s="225"/>
      <c r="DB92" s="225"/>
      <c r="DC92" s="225"/>
      <c r="DD92" s="225"/>
      <c r="DE92" s="225"/>
      <c r="DF92" s="225"/>
      <c r="DG92" s="225"/>
      <c r="DH92" s="225"/>
      <c r="DI92" s="225"/>
      <c r="DJ92" s="225"/>
      <c r="DK92" s="225"/>
      <c r="DL92" s="225"/>
      <c r="DM92" s="225"/>
      <c r="DN92" s="225"/>
      <c r="DO92" s="225"/>
      <c r="DP92" s="225"/>
      <c r="DQ92" s="225"/>
      <c r="DR92" s="225"/>
      <c r="DS92" s="225"/>
      <c r="DT92" s="225"/>
      <c r="DU92" s="225"/>
      <c r="DV92" s="225"/>
      <c r="DW92" s="225"/>
      <c r="DX92" s="225"/>
      <c r="DY92" s="225"/>
      <c r="DZ92" s="225"/>
      <c r="EA92" s="225"/>
      <c r="EB92" s="225"/>
      <c r="EC92" s="225"/>
      <c r="ED92" s="225"/>
      <c r="EE92" s="225"/>
      <c r="EF92" s="225"/>
      <c r="EG92" s="225"/>
      <c r="EH92" s="225"/>
      <c r="EI92" s="225"/>
      <c r="EJ92" s="225"/>
      <c r="EK92" s="225"/>
      <c r="EL92" s="225"/>
      <c r="EM92" s="225"/>
      <c r="EN92" s="225"/>
      <c r="EO92" s="225"/>
      <c r="EP92" s="225"/>
      <c r="EQ92" s="225"/>
      <c r="ER92" s="225"/>
      <c r="ES92" s="225"/>
      <c r="ET92" s="225"/>
      <c r="EU92" s="225"/>
      <c r="EV92" s="225"/>
      <c r="EW92" s="225"/>
      <c r="EX92" s="225"/>
      <c r="EY92" s="225"/>
      <c r="EZ92" s="225"/>
      <c r="FA92" s="225"/>
      <c r="FB92" s="225"/>
      <c r="FC92" s="225"/>
      <c r="FD92" s="225"/>
      <c r="FE92" s="225"/>
      <c r="FF92" s="225"/>
      <c r="FG92" s="225"/>
      <c r="FH92" s="225"/>
      <c r="FI92" s="225"/>
      <c r="FJ92" s="225"/>
      <c r="FK92" s="225"/>
      <c r="FL92" s="225"/>
      <c r="FM92" s="225"/>
      <c r="FN92" s="225"/>
      <c r="FO92" s="225"/>
      <c r="FP92" s="225"/>
      <c r="FQ92" s="225"/>
      <c r="FR92" s="225"/>
      <c r="FS92" s="225"/>
      <c r="FT92" s="225"/>
      <c r="FU92" s="225"/>
      <c r="FV92" s="225"/>
      <c r="FW92" s="225"/>
      <c r="FX92" s="225"/>
      <c r="FY92" s="225"/>
      <c r="FZ92" s="225"/>
      <c r="GA92" s="225"/>
      <c r="GB92" s="225"/>
      <c r="GC92" s="225"/>
      <c r="GD92" s="225"/>
      <c r="GE92" s="225"/>
      <c r="GF92" s="225"/>
      <c r="GG92" s="225"/>
      <c r="GH92" s="225"/>
      <c r="GI92" s="225"/>
      <c r="GJ92" s="225"/>
      <c r="GK92" s="225"/>
      <c r="GL92" s="225"/>
      <c r="GM92" s="225"/>
      <c r="GN92" s="225"/>
      <c r="GO92" s="225"/>
      <c r="GP92" s="225"/>
      <c r="GQ92" s="225"/>
      <c r="GR92" s="225"/>
      <c r="GS92" s="225"/>
      <c r="GT92" s="225"/>
      <c r="GU92" s="225"/>
      <c r="GV92" s="225"/>
      <c r="GW92" s="225"/>
      <c r="GX92" s="225"/>
      <c r="GY92" s="225"/>
      <c r="GZ92" s="225"/>
      <c r="HA92" s="225"/>
      <c r="HB92" s="225"/>
      <c r="HC92" s="225"/>
      <c r="HD92" s="225"/>
      <c r="HE92" s="225"/>
      <c r="HF92" s="225"/>
      <c r="HG92" s="225"/>
      <c r="HH92" s="225"/>
      <c r="HI92" s="225"/>
      <c r="HJ92" s="225"/>
      <c r="HK92" s="225"/>
      <c r="HL92" s="225"/>
      <c r="HM92" s="225"/>
      <c r="HN92" s="225"/>
      <c r="HO92" s="225"/>
      <c r="HP92" s="225"/>
      <c r="HQ92" s="225"/>
      <c r="HR92" s="225"/>
      <c r="HS92" s="225"/>
      <c r="HT92" s="225"/>
      <c r="HU92" s="225"/>
      <c r="HV92" s="225"/>
      <c r="HW92" s="225"/>
      <c r="HX92" s="225"/>
      <c r="HY92" s="225"/>
      <c r="HZ92" s="225"/>
      <c r="IA92" s="225"/>
      <c r="IB92" s="225"/>
      <c r="IC92" s="225"/>
      <c r="ID92" s="225"/>
      <c r="IE92" s="225"/>
      <c r="IF92" s="225"/>
      <c r="IG92" s="225"/>
      <c r="IH92" s="225"/>
      <c r="II92" s="225"/>
      <c r="IJ92" s="225"/>
      <c r="IK92" s="225"/>
      <c r="IL92" s="225"/>
      <c r="IM92" s="225"/>
      <c r="IN92" s="225"/>
      <c r="IO92" s="225"/>
      <c r="IP92" s="225"/>
      <c r="IQ92" s="225"/>
      <c r="IR92" s="225"/>
      <c r="IS92" s="225"/>
      <c r="IT92" s="225"/>
    </row>
    <row r="93" spans="1:254" ht="9.9499999999999993" customHeight="1">
      <c r="A93" s="236"/>
      <c r="B93" s="227"/>
      <c r="C93" s="250"/>
      <c r="D93" s="233"/>
      <c r="E93" s="228"/>
      <c r="F93" s="225"/>
      <c r="G93" s="225"/>
      <c r="H93" s="225"/>
      <c r="I93" s="225"/>
      <c r="J93" s="225"/>
      <c r="K93" s="225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  <c r="AH93" s="225"/>
      <c r="AI93" s="225"/>
      <c r="AJ93" s="225"/>
      <c r="AK93" s="225"/>
      <c r="AL93" s="225"/>
      <c r="AM93" s="225"/>
      <c r="AN93" s="225"/>
      <c r="AO93" s="225"/>
      <c r="AP93" s="225"/>
      <c r="AQ93" s="225"/>
      <c r="AR93" s="225"/>
      <c r="AS93" s="225"/>
      <c r="AT93" s="225"/>
      <c r="AU93" s="225"/>
      <c r="AV93" s="225"/>
      <c r="AW93" s="225"/>
      <c r="AX93" s="225"/>
      <c r="AY93" s="225"/>
      <c r="AZ93" s="225"/>
      <c r="BA93" s="225"/>
      <c r="BB93" s="225"/>
      <c r="BC93" s="225"/>
      <c r="BD93" s="225"/>
      <c r="BE93" s="225"/>
      <c r="BF93" s="225"/>
      <c r="BG93" s="225"/>
      <c r="BH93" s="225"/>
      <c r="BI93" s="225"/>
      <c r="BJ93" s="225"/>
      <c r="BK93" s="225"/>
      <c r="BL93" s="225"/>
      <c r="BM93" s="225"/>
      <c r="BN93" s="225"/>
      <c r="BO93" s="225"/>
      <c r="BP93" s="225"/>
      <c r="BQ93" s="225"/>
      <c r="BR93" s="225"/>
      <c r="BS93" s="225"/>
      <c r="BT93" s="225"/>
      <c r="BU93" s="225"/>
      <c r="BV93" s="225"/>
      <c r="BW93" s="225"/>
      <c r="BX93" s="225"/>
      <c r="BY93" s="225"/>
      <c r="BZ93" s="225"/>
      <c r="CA93" s="225"/>
      <c r="CB93" s="225"/>
      <c r="CC93" s="225"/>
      <c r="CD93" s="225"/>
      <c r="CE93" s="225"/>
      <c r="CF93" s="225"/>
      <c r="CG93" s="225"/>
      <c r="CH93" s="225"/>
      <c r="CI93" s="225"/>
      <c r="CJ93" s="225"/>
      <c r="CK93" s="225"/>
      <c r="CL93" s="225"/>
      <c r="CM93" s="225"/>
      <c r="CN93" s="225"/>
      <c r="CO93" s="225"/>
      <c r="CP93" s="225"/>
      <c r="CQ93" s="225"/>
      <c r="CR93" s="225"/>
      <c r="CS93" s="225"/>
      <c r="CT93" s="225"/>
      <c r="CU93" s="225"/>
      <c r="CV93" s="225"/>
      <c r="CW93" s="225"/>
      <c r="CX93" s="225"/>
      <c r="CY93" s="225"/>
      <c r="CZ93" s="225"/>
      <c r="DA93" s="225"/>
      <c r="DB93" s="225"/>
      <c r="DC93" s="225"/>
      <c r="DD93" s="225"/>
      <c r="DE93" s="225"/>
      <c r="DF93" s="225"/>
      <c r="DG93" s="225"/>
      <c r="DH93" s="225"/>
      <c r="DI93" s="225"/>
      <c r="DJ93" s="225"/>
      <c r="DK93" s="225"/>
      <c r="DL93" s="225"/>
      <c r="DM93" s="225"/>
      <c r="DN93" s="225"/>
      <c r="DO93" s="225"/>
      <c r="DP93" s="225"/>
      <c r="DQ93" s="225"/>
      <c r="DR93" s="225"/>
      <c r="DS93" s="225"/>
      <c r="DT93" s="225"/>
      <c r="DU93" s="225"/>
      <c r="DV93" s="225"/>
      <c r="DW93" s="225"/>
      <c r="DX93" s="225"/>
      <c r="DY93" s="225"/>
      <c r="DZ93" s="225"/>
      <c r="EA93" s="225"/>
      <c r="EB93" s="225"/>
      <c r="EC93" s="225"/>
      <c r="ED93" s="225"/>
      <c r="EE93" s="225"/>
      <c r="EF93" s="225"/>
      <c r="EG93" s="225"/>
      <c r="EH93" s="225"/>
      <c r="EI93" s="225"/>
      <c r="EJ93" s="225"/>
      <c r="EK93" s="225"/>
      <c r="EL93" s="225"/>
      <c r="EM93" s="225"/>
      <c r="EN93" s="225"/>
      <c r="EO93" s="225"/>
      <c r="EP93" s="225"/>
      <c r="EQ93" s="225"/>
      <c r="ER93" s="225"/>
      <c r="ES93" s="225"/>
      <c r="ET93" s="225"/>
      <c r="EU93" s="225"/>
      <c r="EV93" s="225"/>
      <c r="EW93" s="225"/>
      <c r="EX93" s="225"/>
      <c r="EY93" s="225"/>
      <c r="EZ93" s="225"/>
      <c r="FA93" s="225"/>
      <c r="FB93" s="225"/>
      <c r="FC93" s="225"/>
      <c r="FD93" s="225"/>
      <c r="FE93" s="225"/>
      <c r="FF93" s="225"/>
      <c r="FG93" s="225"/>
      <c r="FH93" s="225"/>
      <c r="FI93" s="225"/>
      <c r="FJ93" s="225"/>
      <c r="FK93" s="225"/>
      <c r="FL93" s="225"/>
      <c r="FM93" s="225"/>
      <c r="FN93" s="225"/>
      <c r="FO93" s="225"/>
      <c r="FP93" s="225"/>
      <c r="FQ93" s="225"/>
      <c r="FR93" s="225"/>
      <c r="FS93" s="225"/>
      <c r="FT93" s="225"/>
      <c r="FU93" s="225"/>
      <c r="FV93" s="225"/>
      <c r="FW93" s="225"/>
      <c r="FX93" s="225"/>
      <c r="FY93" s="225"/>
      <c r="FZ93" s="225"/>
      <c r="GA93" s="225"/>
      <c r="GB93" s="225"/>
      <c r="GC93" s="225"/>
      <c r="GD93" s="225"/>
      <c r="GE93" s="225"/>
      <c r="GF93" s="225"/>
      <c r="GG93" s="225"/>
      <c r="GH93" s="225"/>
      <c r="GI93" s="225"/>
      <c r="GJ93" s="225"/>
      <c r="GK93" s="225"/>
      <c r="GL93" s="225"/>
      <c r="GM93" s="225"/>
      <c r="GN93" s="225"/>
      <c r="GO93" s="225"/>
      <c r="GP93" s="225"/>
      <c r="GQ93" s="225"/>
      <c r="GR93" s="225"/>
      <c r="GS93" s="225"/>
      <c r="GT93" s="225"/>
      <c r="GU93" s="225"/>
      <c r="GV93" s="225"/>
      <c r="GW93" s="225"/>
      <c r="GX93" s="225"/>
      <c r="GY93" s="225"/>
      <c r="GZ93" s="225"/>
      <c r="HA93" s="225"/>
      <c r="HB93" s="225"/>
      <c r="HC93" s="225"/>
      <c r="HD93" s="225"/>
      <c r="HE93" s="225"/>
      <c r="HF93" s="225"/>
      <c r="HG93" s="225"/>
      <c r="HH93" s="225"/>
      <c r="HI93" s="225"/>
      <c r="HJ93" s="225"/>
      <c r="HK93" s="225"/>
      <c r="HL93" s="225"/>
      <c r="HM93" s="225"/>
      <c r="HN93" s="225"/>
      <c r="HO93" s="225"/>
      <c r="HP93" s="225"/>
      <c r="HQ93" s="225"/>
      <c r="HR93" s="225"/>
      <c r="HS93" s="225"/>
      <c r="HT93" s="225"/>
      <c r="HU93" s="225"/>
      <c r="HV93" s="225"/>
      <c r="HW93" s="225"/>
      <c r="HX93" s="225"/>
      <c r="HY93" s="225"/>
      <c r="HZ93" s="225"/>
      <c r="IA93" s="225"/>
      <c r="IB93" s="225"/>
      <c r="IC93" s="225"/>
      <c r="ID93" s="225"/>
      <c r="IE93" s="225"/>
      <c r="IF93" s="225"/>
      <c r="IG93" s="225"/>
      <c r="IH93" s="225"/>
      <c r="II93" s="225"/>
      <c r="IJ93" s="225"/>
      <c r="IK93" s="225"/>
      <c r="IL93" s="225"/>
      <c r="IM93" s="225"/>
      <c r="IN93" s="225"/>
      <c r="IO93" s="225"/>
      <c r="IP93" s="225"/>
      <c r="IQ93" s="225"/>
      <c r="IR93" s="225"/>
      <c r="IS93" s="225"/>
      <c r="IT93" s="225"/>
    </row>
    <row r="94" spans="1:254" ht="15" customHeight="1">
      <c r="A94" s="234" t="s">
        <v>31</v>
      </c>
      <c r="B94" s="235" t="s">
        <v>32</v>
      </c>
      <c r="C94" s="149">
        <f>C96</f>
        <v>5000</v>
      </c>
      <c r="D94" s="233"/>
      <c r="E94" s="149">
        <f>E96</f>
        <v>5000</v>
      </c>
      <c r="F94" s="225"/>
      <c r="G94" s="225"/>
      <c r="H94" s="225"/>
      <c r="I94" s="225"/>
      <c r="J94" s="225"/>
      <c r="K94" s="225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  <c r="AH94" s="225"/>
      <c r="AI94" s="225"/>
      <c r="AJ94" s="225"/>
      <c r="AK94" s="225"/>
      <c r="AL94" s="225"/>
      <c r="AM94" s="225"/>
      <c r="AN94" s="225"/>
      <c r="AO94" s="225"/>
      <c r="AP94" s="225"/>
      <c r="AQ94" s="225"/>
      <c r="AR94" s="225"/>
      <c r="AS94" s="225"/>
      <c r="AT94" s="225"/>
      <c r="AU94" s="225"/>
      <c r="AV94" s="225"/>
      <c r="AW94" s="225"/>
      <c r="AX94" s="225"/>
      <c r="AY94" s="225"/>
      <c r="AZ94" s="225"/>
      <c r="BA94" s="225"/>
      <c r="BB94" s="225"/>
      <c r="BC94" s="225"/>
      <c r="BD94" s="225"/>
      <c r="BE94" s="225"/>
      <c r="BF94" s="225"/>
      <c r="BG94" s="225"/>
      <c r="BH94" s="225"/>
      <c r="BI94" s="225"/>
      <c r="BJ94" s="225"/>
      <c r="BK94" s="225"/>
      <c r="BL94" s="225"/>
      <c r="BM94" s="225"/>
      <c r="BN94" s="225"/>
      <c r="BO94" s="225"/>
      <c r="BP94" s="225"/>
      <c r="BQ94" s="225"/>
      <c r="BR94" s="225"/>
      <c r="BS94" s="225"/>
      <c r="BT94" s="225"/>
      <c r="BU94" s="225"/>
      <c r="BV94" s="225"/>
      <c r="BW94" s="225"/>
      <c r="BX94" s="225"/>
      <c r="BY94" s="225"/>
      <c r="BZ94" s="225"/>
      <c r="CA94" s="225"/>
      <c r="CB94" s="225"/>
      <c r="CC94" s="225"/>
      <c r="CD94" s="225"/>
      <c r="CE94" s="225"/>
      <c r="CF94" s="225"/>
      <c r="CG94" s="225"/>
      <c r="CH94" s="225"/>
      <c r="CI94" s="225"/>
      <c r="CJ94" s="225"/>
      <c r="CK94" s="225"/>
      <c r="CL94" s="225"/>
      <c r="CM94" s="225"/>
      <c r="CN94" s="225"/>
      <c r="CO94" s="225"/>
      <c r="CP94" s="225"/>
      <c r="CQ94" s="225"/>
      <c r="CR94" s="225"/>
      <c r="CS94" s="225"/>
      <c r="CT94" s="225"/>
      <c r="CU94" s="225"/>
      <c r="CV94" s="225"/>
      <c r="CW94" s="225"/>
      <c r="CX94" s="225"/>
      <c r="CY94" s="225"/>
      <c r="CZ94" s="225"/>
      <c r="DA94" s="225"/>
      <c r="DB94" s="225"/>
      <c r="DC94" s="225"/>
      <c r="DD94" s="225"/>
      <c r="DE94" s="225"/>
      <c r="DF94" s="225"/>
      <c r="DG94" s="225"/>
      <c r="DH94" s="225"/>
      <c r="DI94" s="225"/>
      <c r="DJ94" s="225"/>
      <c r="DK94" s="225"/>
      <c r="DL94" s="225"/>
      <c r="DM94" s="225"/>
      <c r="DN94" s="225"/>
      <c r="DO94" s="225"/>
      <c r="DP94" s="225"/>
      <c r="DQ94" s="225"/>
      <c r="DR94" s="225"/>
      <c r="DS94" s="225"/>
      <c r="DT94" s="225"/>
      <c r="DU94" s="225"/>
      <c r="DV94" s="225"/>
      <c r="DW94" s="225"/>
      <c r="DX94" s="225"/>
      <c r="DY94" s="225"/>
      <c r="DZ94" s="225"/>
      <c r="EA94" s="225"/>
      <c r="EB94" s="225"/>
      <c r="EC94" s="225"/>
      <c r="ED94" s="225"/>
      <c r="EE94" s="225"/>
      <c r="EF94" s="225"/>
      <c r="EG94" s="225"/>
      <c r="EH94" s="225"/>
      <c r="EI94" s="225"/>
      <c r="EJ94" s="225"/>
      <c r="EK94" s="225"/>
      <c r="EL94" s="225"/>
      <c r="EM94" s="225"/>
      <c r="EN94" s="225"/>
      <c r="EO94" s="225"/>
      <c r="EP94" s="225"/>
      <c r="EQ94" s="225"/>
      <c r="ER94" s="225"/>
      <c r="ES94" s="225"/>
      <c r="ET94" s="225"/>
      <c r="EU94" s="225"/>
      <c r="EV94" s="225"/>
      <c r="EW94" s="225"/>
      <c r="EX94" s="225"/>
      <c r="EY94" s="225"/>
      <c r="EZ94" s="225"/>
      <c r="FA94" s="225"/>
      <c r="FB94" s="225"/>
      <c r="FC94" s="225"/>
      <c r="FD94" s="225"/>
      <c r="FE94" s="225"/>
      <c r="FF94" s="225"/>
      <c r="FG94" s="225"/>
      <c r="FH94" s="225"/>
      <c r="FI94" s="225"/>
      <c r="FJ94" s="225"/>
      <c r="FK94" s="225"/>
      <c r="FL94" s="225"/>
      <c r="FM94" s="225"/>
      <c r="FN94" s="225"/>
      <c r="FO94" s="225"/>
      <c r="FP94" s="225"/>
      <c r="FQ94" s="225"/>
      <c r="FR94" s="225"/>
      <c r="FS94" s="225"/>
      <c r="FT94" s="225"/>
      <c r="FU94" s="225"/>
      <c r="FV94" s="225"/>
      <c r="FW94" s="225"/>
      <c r="FX94" s="225"/>
      <c r="FY94" s="225"/>
      <c r="FZ94" s="225"/>
      <c r="GA94" s="225"/>
      <c r="GB94" s="225"/>
      <c r="GC94" s="225"/>
      <c r="GD94" s="225"/>
      <c r="GE94" s="225"/>
      <c r="GF94" s="225"/>
      <c r="GG94" s="225"/>
      <c r="GH94" s="225"/>
      <c r="GI94" s="225"/>
      <c r="GJ94" s="225"/>
      <c r="GK94" s="225"/>
      <c r="GL94" s="225"/>
      <c r="GM94" s="225"/>
      <c r="GN94" s="225"/>
      <c r="GO94" s="225"/>
      <c r="GP94" s="225"/>
      <c r="GQ94" s="225"/>
      <c r="GR94" s="225"/>
      <c r="GS94" s="225"/>
      <c r="GT94" s="225"/>
      <c r="GU94" s="225"/>
      <c r="GV94" s="225"/>
      <c r="GW94" s="225"/>
      <c r="GX94" s="225"/>
      <c r="GY94" s="225"/>
      <c r="GZ94" s="225"/>
      <c r="HA94" s="225"/>
      <c r="HB94" s="225"/>
      <c r="HC94" s="225"/>
      <c r="HD94" s="225"/>
      <c r="HE94" s="225"/>
      <c r="HF94" s="225"/>
      <c r="HG94" s="225"/>
      <c r="HH94" s="225"/>
      <c r="HI94" s="225"/>
      <c r="HJ94" s="225"/>
      <c r="HK94" s="225"/>
      <c r="HL94" s="225"/>
      <c r="HM94" s="225"/>
      <c r="HN94" s="225"/>
      <c r="HO94" s="225"/>
      <c r="HP94" s="225"/>
      <c r="HQ94" s="225"/>
      <c r="HR94" s="225"/>
      <c r="HS94" s="225"/>
      <c r="HT94" s="225"/>
      <c r="HU94" s="225"/>
      <c r="HV94" s="225"/>
      <c r="HW94" s="225"/>
      <c r="HX94" s="225"/>
      <c r="HY94" s="225"/>
      <c r="HZ94" s="225"/>
      <c r="IA94" s="225"/>
      <c r="IB94" s="225"/>
      <c r="IC94" s="225"/>
      <c r="ID94" s="225"/>
      <c r="IE94" s="225"/>
      <c r="IF94" s="225"/>
      <c r="IG94" s="225"/>
      <c r="IH94" s="225"/>
      <c r="II94" s="225"/>
      <c r="IJ94" s="225"/>
      <c r="IK94" s="225"/>
      <c r="IL94" s="225"/>
      <c r="IM94" s="225"/>
      <c r="IN94" s="225"/>
      <c r="IO94" s="225"/>
      <c r="IP94" s="225"/>
      <c r="IQ94" s="225"/>
      <c r="IR94" s="225"/>
      <c r="IS94" s="225"/>
      <c r="IT94" s="225"/>
    </row>
    <row r="95" spans="1:254" ht="9.9499999999999993" customHeight="1">
      <c r="A95" s="236"/>
      <c r="B95" s="227"/>
      <c r="C95" s="250"/>
      <c r="D95" s="233"/>
      <c r="E95" s="228"/>
      <c r="F95" s="225"/>
      <c r="G95" s="225"/>
      <c r="H95" s="225"/>
      <c r="I95" s="225"/>
      <c r="J95" s="225"/>
      <c r="K95" s="225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  <c r="AH95" s="225"/>
      <c r="AI95" s="225"/>
      <c r="AJ95" s="225"/>
      <c r="AK95" s="225"/>
      <c r="AL95" s="225"/>
      <c r="AM95" s="225"/>
      <c r="AN95" s="225"/>
      <c r="AO95" s="225"/>
      <c r="AP95" s="225"/>
      <c r="AQ95" s="225"/>
      <c r="AR95" s="225"/>
      <c r="AS95" s="225"/>
      <c r="AT95" s="225"/>
      <c r="AU95" s="225"/>
      <c r="AV95" s="225"/>
      <c r="AW95" s="225"/>
      <c r="AX95" s="225"/>
      <c r="AY95" s="225"/>
      <c r="AZ95" s="225"/>
      <c r="BA95" s="225"/>
      <c r="BB95" s="225"/>
      <c r="BC95" s="225"/>
      <c r="BD95" s="225"/>
      <c r="BE95" s="225"/>
      <c r="BF95" s="225"/>
      <c r="BG95" s="225"/>
      <c r="BH95" s="225"/>
      <c r="BI95" s="225"/>
      <c r="BJ95" s="225"/>
      <c r="BK95" s="225"/>
      <c r="BL95" s="225"/>
      <c r="BM95" s="225"/>
      <c r="BN95" s="225"/>
      <c r="BO95" s="225"/>
      <c r="BP95" s="225"/>
      <c r="BQ95" s="225"/>
      <c r="BR95" s="225"/>
      <c r="BS95" s="225"/>
      <c r="BT95" s="225"/>
      <c r="BU95" s="225"/>
      <c r="BV95" s="225"/>
      <c r="BW95" s="225"/>
      <c r="BX95" s="225"/>
      <c r="BY95" s="225"/>
      <c r="BZ95" s="225"/>
      <c r="CA95" s="225"/>
      <c r="CB95" s="225"/>
      <c r="CC95" s="225"/>
      <c r="CD95" s="225"/>
      <c r="CE95" s="225"/>
      <c r="CF95" s="225"/>
      <c r="CG95" s="225"/>
      <c r="CH95" s="225"/>
      <c r="CI95" s="225"/>
      <c r="CJ95" s="225"/>
      <c r="CK95" s="225"/>
      <c r="CL95" s="225"/>
      <c r="CM95" s="225"/>
      <c r="CN95" s="225"/>
      <c r="CO95" s="225"/>
      <c r="CP95" s="225"/>
      <c r="CQ95" s="225"/>
      <c r="CR95" s="225"/>
      <c r="CS95" s="225"/>
      <c r="CT95" s="225"/>
      <c r="CU95" s="225"/>
      <c r="CV95" s="225"/>
      <c r="CW95" s="225"/>
      <c r="CX95" s="225"/>
      <c r="CY95" s="225"/>
      <c r="CZ95" s="225"/>
      <c r="DA95" s="225"/>
      <c r="DB95" s="225"/>
      <c r="DC95" s="225"/>
      <c r="DD95" s="225"/>
      <c r="DE95" s="225"/>
      <c r="DF95" s="225"/>
      <c r="DG95" s="225"/>
      <c r="DH95" s="225"/>
      <c r="DI95" s="225"/>
      <c r="DJ95" s="225"/>
      <c r="DK95" s="225"/>
      <c r="DL95" s="225"/>
      <c r="DM95" s="225"/>
      <c r="DN95" s="225"/>
      <c r="DO95" s="225"/>
      <c r="DP95" s="225"/>
      <c r="DQ95" s="225"/>
      <c r="DR95" s="225"/>
      <c r="DS95" s="225"/>
      <c r="DT95" s="225"/>
      <c r="DU95" s="225"/>
      <c r="DV95" s="225"/>
      <c r="DW95" s="225"/>
      <c r="DX95" s="225"/>
      <c r="DY95" s="225"/>
      <c r="DZ95" s="225"/>
      <c r="EA95" s="225"/>
      <c r="EB95" s="225"/>
      <c r="EC95" s="225"/>
      <c r="ED95" s="225"/>
      <c r="EE95" s="225"/>
      <c r="EF95" s="225"/>
      <c r="EG95" s="225"/>
      <c r="EH95" s="225"/>
      <c r="EI95" s="225"/>
      <c r="EJ95" s="225"/>
      <c r="EK95" s="225"/>
      <c r="EL95" s="225"/>
      <c r="EM95" s="225"/>
      <c r="EN95" s="225"/>
      <c r="EO95" s="225"/>
      <c r="EP95" s="225"/>
      <c r="EQ95" s="225"/>
      <c r="ER95" s="225"/>
      <c r="ES95" s="225"/>
      <c r="ET95" s="225"/>
      <c r="EU95" s="225"/>
      <c r="EV95" s="225"/>
      <c r="EW95" s="225"/>
      <c r="EX95" s="225"/>
      <c r="EY95" s="225"/>
      <c r="EZ95" s="225"/>
      <c r="FA95" s="225"/>
      <c r="FB95" s="225"/>
      <c r="FC95" s="225"/>
      <c r="FD95" s="225"/>
      <c r="FE95" s="225"/>
      <c r="FF95" s="225"/>
      <c r="FG95" s="225"/>
      <c r="FH95" s="225"/>
      <c r="FI95" s="225"/>
      <c r="FJ95" s="225"/>
      <c r="FK95" s="225"/>
      <c r="FL95" s="225"/>
      <c r="FM95" s="225"/>
      <c r="FN95" s="225"/>
      <c r="FO95" s="225"/>
      <c r="FP95" s="225"/>
      <c r="FQ95" s="225"/>
      <c r="FR95" s="225"/>
      <c r="FS95" s="225"/>
      <c r="FT95" s="225"/>
      <c r="FU95" s="225"/>
      <c r="FV95" s="225"/>
      <c r="FW95" s="225"/>
      <c r="FX95" s="225"/>
      <c r="FY95" s="225"/>
      <c r="FZ95" s="225"/>
      <c r="GA95" s="225"/>
      <c r="GB95" s="225"/>
      <c r="GC95" s="225"/>
      <c r="GD95" s="225"/>
      <c r="GE95" s="225"/>
      <c r="GF95" s="225"/>
      <c r="GG95" s="225"/>
      <c r="GH95" s="225"/>
      <c r="GI95" s="225"/>
      <c r="GJ95" s="225"/>
      <c r="GK95" s="225"/>
      <c r="GL95" s="225"/>
      <c r="GM95" s="225"/>
      <c r="GN95" s="225"/>
      <c r="GO95" s="225"/>
      <c r="GP95" s="225"/>
      <c r="GQ95" s="225"/>
      <c r="GR95" s="225"/>
      <c r="GS95" s="225"/>
      <c r="GT95" s="225"/>
      <c r="GU95" s="225"/>
      <c r="GV95" s="225"/>
      <c r="GW95" s="225"/>
      <c r="GX95" s="225"/>
      <c r="GY95" s="225"/>
      <c r="GZ95" s="225"/>
      <c r="HA95" s="225"/>
      <c r="HB95" s="225"/>
      <c r="HC95" s="225"/>
      <c r="HD95" s="225"/>
      <c r="HE95" s="225"/>
      <c r="HF95" s="225"/>
      <c r="HG95" s="225"/>
      <c r="HH95" s="225"/>
      <c r="HI95" s="225"/>
      <c r="HJ95" s="225"/>
      <c r="HK95" s="225"/>
      <c r="HL95" s="225"/>
      <c r="HM95" s="225"/>
      <c r="HN95" s="225"/>
      <c r="HO95" s="225"/>
      <c r="HP95" s="225"/>
      <c r="HQ95" s="225"/>
      <c r="HR95" s="225"/>
      <c r="HS95" s="225"/>
      <c r="HT95" s="225"/>
      <c r="HU95" s="225"/>
      <c r="HV95" s="225"/>
      <c r="HW95" s="225"/>
      <c r="HX95" s="225"/>
      <c r="HY95" s="225"/>
      <c r="HZ95" s="225"/>
      <c r="IA95" s="225"/>
      <c r="IB95" s="225"/>
      <c r="IC95" s="225"/>
      <c r="ID95" s="225"/>
      <c r="IE95" s="225"/>
      <c r="IF95" s="225"/>
      <c r="IG95" s="225"/>
      <c r="IH95" s="225"/>
      <c r="II95" s="225"/>
      <c r="IJ95" s="225"/>
      <c r="IK95" s="225"/>
      <c r="IL95" s="225"/>
      <c r="IM95" s="225"/>
      <c r="IN95" s="225"/>
      <c r="IO95" s="225"/>
      <c r="IP95" s="225"/>
      <c r="IQ95" s="225"/>
      <c r="IR95" s="225"/>
      <c r="IS95" s="225"/>
      <c r="IT95" s="225"/>
    </row>
    <row r="96" spans="1:254" ht="12.75" customHeight="1">
      <c r="A96" s="237" t="s">
        <v>356</v>
      </c>
      <c r="B96" s="238" t="s">
        <v>58</v>
      </c>
      <c r="C96" s="239">
        <f>C98</f>
        <v>5000</v>
      </c>
      <c r="D96" s="233"/>
      <c r="E96" s="239">
        <f>E98</f>
        <v>5000</v>
      </c>
      <c r="F96" s="225"/>
      <c r="G96" s="225"/>
      <c r="H96" s="225"/>
      <c r="I96" s="225"/>
      <c r="J96" s="225"/>
      <c r="K96" s="225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  <c r="AH96" s="225"/>
      <c r="AI96" s="225"/>
      <c r="AJ96" s="225"/>
      <c r="AK96" s="225"/>
      <c r="AL96" s="225"/>
      <c r="AM96" s="225"/>
      <c r="AN96" s="225"/>
      <c r="AO96" s="225"/>
      <c r="AP96" s="225"/>
      <c r="AQ96" s="225"/>
      <c r="AR96" s="225"/>
      <c r="AS96" s="225"/>
      <c r="AT96" s="225"/>
      <c r="AU96" s="225"/>
      <c r="AV96" s="225"/>
      <c r="AW96" s="225"/>
      <c r="AX96" s="225"/>
      <c r="AY96" s="225"/>
      <c r="AZ96" s="225"/>
      <c r="BA96" s="225"/>
      <c r="BB96" s="225"/>
      <c r="BC96" s="225"/>
      <c r="BD96" s="225"/>
      <c r="BE96" s="225"/>
      <c r="BF96" s="225"/>
      <c r="BG96" s="225"/>
      <c r="BH96" s="225"/>
      <c r="BI96" s="225"/>
      <c r="BJ96" s="225"/>
      <c r="BK96" s="225"/>
      <c r="BL96" s="225"/>
      <c r="BM96" s="225"/>
      <c r="BN96" s="225"/>
      <c r="BO96" s="225"/>
      <c r="BP96" s="225"/>
      <c r="BQ96" s="225"/>
      <c r="BR96" s="225"/>
      <c r="BS96" s="225"/>
      <c r="BT96" s="225"/>
      <c r="BU96" s="225"/>
      <c r="BV96" s="225"/>
      <c r="BW96" s="225"/>
      <c r="BX96" s="225"/>
      <c r="BY96" s="225"/>
      <c r="BZ96" s="225"/>
      <c r="CA96" s="225"/>
      <c r="CB96" s="225"/>
      <c r="CC96" s="225"/>
      <c r="CD96" s="225"/>
      <c r="CE96" s="225"/>
      <c r="CF96" s="225"/>
      <c r="CG96" s="225"/>
      <c r="CH96" s="225"/>
      <c r="CI96" s="225"/>
      <c r="CJ96" s="225"/>
      <c r="CK96" s="225"/>
      <c r="CL96" s="225"/>
      <c r="CM96" s="225"/>
      <c r="CN96" s="225"/>
      <c r="CO96" s="225"/>
      <c r="CP96" s="225"/>
      <c r="CQ96" s="225"/>
      <c r="CR96" s="225"/>
      <c r="CS96" s="225"/>
      <c r="CT96" s="225"/>
      <c r="CU96" s="225"/>
      <c r="CV96" s="225"/>
      <c r="CW96" s="225"/>
      <c r="CX96" s="225"/>
      <c r="CY96" s="225"/>
      <c r="CZ96" s="225"/>
      <c r="DA96" s="225"/>
      <c r="DB96" s="225"/>
      <c r="DC96" s="225"/>
      <c r="DD96" s="225"/>
      <c r="DE96" s="225"/>
      <c r="DF96" s="225"/>
      <c r="DG96" s="225"/>
      <c r="DH96" s="225"/>
      <c r="DI96" s="225"/>
      <c r="DJ96" s="225"/>
      <c r="DK96" s="225"/>
      <c r="DL96" s="225"/>
      <c r="DM96" s="225"/>
      <c r="DN96" s="225"/>
      <c r="DO96" s="225"/>
      <c r="DP96" s="225"/>
      <c r="DQ96" s="225"/>
      <c r="DR96" s="225"/>
      <c r="DS96" s="225"/>
      <c r="DT96" s="225"/>
      <c r="DU96" s="225"/>
      <c r="DV96" s="225"/>
      <c r="DW96" s="225"/>
      <c r="DX96" s="225"/>
      <c r="DY96" s="225"/>
      <c r="DZ96" s="225"/>
      <c r="EA96" s="225"/>
      <c r="EB96" s="225"/>
      <c r="EC96" s="225"/>
      <c r="ED96" s="225"/>
      <c r="EE96" s="225"/>
      <c r="EF96" s="225"/>
      <c r="EG96" s="225"/>
      <c r="EH96" s="225"/>
      <c r="EI96" s="225"/>
      <c r="EJ96" s="225"/>
      <c r="EK96" s="225"/>
      <c r="EL96" s="225"/>
      <c r="EM96" s="225"/>
      <c r="EN96" s="225"/>
      <c r="EO96" s="225"/>
      <c r="EP96" s="225"/>
      <c r="EQ96" s="225"/>
      <c r="ER96" s="225"/>
      <c r="ES96" s="225"/>
      <c r="ET96" s="225"/>
      <c r="EU96" s="225"/>
      <c r="EV96" s="225"/>
      <c r="EW96" s="225"/>
      <c r="EX96" s="225"/>
      <c r="EY96" s="225"/>
      <c r="EZ96" s="225"/>
      <c r="FA96" s="225"/>
      <c r="FB96" s="225"/>
      <c r="FC96" s="225"/>
      <c r="FD96" s="225"/>
      <c r="FE96" s="225"/>
      <c r="FF96" s="225"/>
      <c r="FG96" s="225"/>
      <c r="FH96" s="225"/>
      <c r="FI96" s="225"/>
      <c r="FJ96" s="225"/>
      <c r="FK96" s="225"/>
      <c r="FL96" s="225"/>
      <c r="FM96" s="225"/>
      <c r="FN96" s="225"/>
      <c r="FO96" s="225"/>
      <c r="FP96" s="225"/>
      <c r="FQ96" s="225"/>
      <c r="FR96" s="225"/>
      <c r="FS96" s="225"/>
      <c r="FT96" s="225"/>
      <c r="FU96" s="225"/>
      <c r="FV96" s="225"/>
      <c r="FW96" s="225"/>
      <c r="FX96" s="225"/>
      <c r="FY96" s="225"/>
      <c r="FZ96" s="225"/>
      <c r="GA96" s="225"/>
      <c r="GB96" s="225"/>
      <c r="GC96" s="225"/>
      <c r="GD96" s="225"/>
      <c r="GE96" s="225"/>
      <c r="GF96" s="225"/>
      <c r="GG96" s="225"/>
      <c r="GH96" s="225"/>
      <c r="GI96" s="225"/>
      <c r="GJ96" s="225"/>
      <c r="GK96" s="225"/>
      <c r="GL96" s="225"/>
      <c r="GM96" s="225"/>
      <c r="GN96" s="225"/>
      <c r="GO96" s="225"/>
      <c r="GP96" s="225"/>
      <c r="GQ96" s="225"/>
      <c r="GR96" s="225"/>
      <c r="GS96" s="225"/>
      <c r="GT96" s="225"/>
      <c r="GU96" s="225"/>
      <c r="GV96" s="225"/>
      <c r="GW96" s="225"/>
      <c r="GX96" s="225"/>
      <c r="GY96" s="225"/>
      <c r="GZ96" s="225"/>
      <c r="HA96" s="225"/>
      <c r="HB96" s="225"/>
      <c r="HC96" s="225"/>
      <c r="HD96" s="225"/>
      <c r="HE96" s="225"/>
      <c r="HF96" s="225"/>
      <c r="HG96" s="225"/>
      <c r="HH96" s="225"/>
      <c r="HI96" s="225"/>
      <c r="HJ96" s="225"/>
      <c r="HK96" s="225"/>
      <c r="HL96" s="225"/>
      <c r="HM96" s="225"/>
      <c r="HN96" s="225"/>
      <c r="HO96" s="225"/>
      <c r="HP96" s="225"/>
      <c r="HQ96" s="225"/>
      <c r="HR96" s="225"/>
      <c r="HS96" s="225"/>
      <c r="HT96" s="225"/>
      <c r="HU96" s="225"/>
      <c r="HV96" s="225"/>
      <c r="HW96" s="225"/>
      <c r="HX96" s="225"/>
      <c r="HY96" s="225"/>
      <c r="HZ96" s="225"/>
      <c r="IA96" s="225"/>
      <c r="IB96" s="225"/>
      <c r="IC96" s="225"/>
      <c r="ID96" s="225"/>
      <c r="IE96" s="225"/>
      <c r="IF96" s="225"/>
      <c r="IG96" s="225"/>
      <c r="IH96" s="225"/>
      <c r="II96" s="225"/>
      <c r="IJ96" s="225"/>
      <c r="IK96" s="225"/>
      <c r="IL96" s="225"/>
      <c r="IM96" s="225"/>
      <c r="IN96" s="225"/>
      <c r="IO96" s="225"/>
      <c r="IP96" s="225"/>
      <c r="IQ96" s="225"/>
      <c r="IR96" s="225"/>
      <c r="IS96" s="225"/>
      <c r="IT96" s="225"/>
    </row>
    <row r="97" spans="1:254" ht="9.9499999999999993" customHeight="1">
      <c r="A97" s="236"/>
      <c r="B97" s="227"/>
      <c r="C97" s="250"/>
      <c r="D97" s="233"/>
      <c r="E97" s="228"/>
      <c r="F97" s="225"/>
      <c r="G97" s="225"/>
      <c r="H97" s="225"/>
      <c r="I97" s="225"/>
      <c r="J97" s="225"/>
      <c r="K97" s="225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  <c r="AH97" s="225"/>
      <c r="AI97" s="225"/>
      <c r="AJ97" s="225"/>
      <c r="AK97" s="225"/>
      <c r="AL97" s="225"/>
      <c r="AM97" s="225"/>
      <c r="AN97" s="225"/>
      <c r="AO97" s="225"/>
      <c r="AP97" s="225"/>
      <c r="AQ97" s="225"/>
      <c r="AR97" s="225"/>
      <c r="AS97" s="225"/>
      <c r="AT97" s="225"/>
      <c r="AU97" s="225"/>
      <c r="AV97" s="225"/>
      <c r="AW97" s="225"/>
      <c r="AX97" s="225"/>
      <c r="AY97" s="225"/>
      <c r="AZ97" s="225"/>
      <c r="BA97" s="225"/>
      <c r="BB97" s="225"/>
      <c r="BC97" s="225"/>
      <c r="BD97" s="225"/>
      <c r="BE97" s="225"/>
      <c r="BF97" s="225"/>
      <c r="BG97" s="225"/>
      <c r="BH97" s="225"/>
      <c r="BI97" s="225"/>
      <c r="BJ97" s="225"/>
      <c r="BK97" s="225"/>
      <c r="BL97" s="225"/>
      <c r="BM97" s="225"/>
      <c r="BN97" s="225"/>
      <c r="BO97" s="225"/>
      <c r="BP97" s="225"/>
      <c r="BQ97" s="225"/>
      <c r="BR97" s="225"/>
      <c r="BS97" s="225"/>
      <c r="BT97" s="225"/>
      <c r="BU97" s="225"/>
      <c r="BV97" s="225"/>
      <c r="BW97" s="225"/>
      <c r="BX97" s="225"/>
      <c r="BY97" s="225"/>
      <c r="BZ97" s="225"/>
      <c r="CA97" s="225"/>
      <c r="CB97" s="225"/>
      <c r="CC97" s="225"/>
      <c r="CD97" s="225"/>
      <c r="CE97" s="225"/>
      <c r="CF97" s="225"/>
      <c r="CG97" s="225"/>
      <c r="CH97" s="225"/>
      <c r="CI97" s="225"/>
      <c r="CJ97" s="225"/>
      <c r="CK97" s="225"/>
      <c r="CL97" s="225"/>
      <c r="CM97" s="225"/>
      <c r="CN97" s="225"/>
      <c r="CO97" s="225"/>
      <c r="CP97" s="225"/>
      <c r="CQ97" s="225"/>
      <c r="CR97" s="225"/>
      <c r="CS97" s="225"/>
      <c r="CT97" s="225"/>
      <c r="CU97" s="225"/>
      <c r="CV97" s="225"/>
      <c r="CW97" s="225"/>
      <c r="CX97" s="225"/>
      <c r="CY97" s="225"/>
      <c r="CZ97" s="225"/>
      <c r="DA97" s="225"/>
      <c r="DB97" s="225"/>
      <c r="DC97" s="225"/>
      <c r="DD97" s="225"/>
      <c r="DE97" s="225"/>
      <c r="DF97" s="225"/>
      <c r="DG97" s="225"/>
      <c r="DH97" s="225"/>
      <c r="DI97" s="225"/>
      <c r="DJ97" s="225"/>
      <c r="DK97" s="225"/>
      <c r="DL97" s="225"/>
      <c r="DM97" s="225"/>
      <c r="DN97" s="225"/>
      <c r="DO97" s="225"/>
      <c r="DP97" s="225"/>
      <c r="DQ97" s="225"/>
      <c r="DR97" s="225"/>
      <c r="DS97" s="225"/>
      <c r="DT97" s="225"/>
      <c r="DU97" s="225"/>
      <c r="DV97" s="225"/>
      <c r="DW97" s="225"/>
      <c r="DX97" s="225"/>
      <c r="DY97" s="225"/>
      <c r="DZ97" s="225"/>
      <c r="EA97" s="225"/>
      <c r="EB97" s="225"/>
      <c r="EC97" s="225"/>
      <c r="ED97" s="225"/>
      <c r="EE97" s="225"/>
      <c r="EF97" s="225"/>
      <c r="EG97" s="225"/>
      <c r="EH97" s="225"/>
      <c r="EI97" s="225"/>
      <c r="EJ97" s="225"/>
      <c r="EK97" s="225"/>
      <c r="EL97" s="225"/>
      <c r="EM97" s="225"/>
      <c r="EN97" s="225"/>
      <c r="EO97" s="225"/>
      <c r="EP97" s="225"/>
      <c r="EQ97" s="225"/>
      <c r="ER97" s="225"/>
      <c r="ES97" s="225"/>
      <c r="ET97" s="225"/>
      <c r="EU97" s="225"/>
      <c r="EV97" s="225"/>
      <c r="EW97" s="225"/>
      <c r="EX97" s="225"/>
      <c r="EY97" s="225"/>
      <c r="EZ97" s="225"/>
      <c r="FA97" s="225"/>
      <c r="FB97" s="225"/>
      <c r="FC97" s="225"/>
      <c r="FD97" s="225"/>
      <c r="FE97" s="225"/>
      <c r="FF97" s="225"/>
      <c r="FG97" s="225"/>
      <c r="FH97" s="225"/>
      <c r="FI97" s="225"/>
      <c r="FJ97" s="225"/>
      <c r="FK97" s="225"/>
      <c r="FL97" s="225"/>
      <c r="FM97" s="225"/>
      <c r="FN97" s="225"/>
      <c r="FO97" s="225"/>
      <c r="FP97" s="225"/>
      <c r="FQ97" s="225"/>
      <c r="FR97" s="225"/>
      <c r="FS97" s="225"/>
      <c r="FT97" s="225"/>
      <c r="FU97" s="225"/>
      <c r="FV97" s="225"/>
      <c r="FW97" s="225"/>
      <c r="FX97" s="225"/>
      <c r="FY97" s="225"/>
      <c r="FZ97" s="225"/>
      <c r="GA97" s="225"/>
      <c r="GB97" s="225"/>
      <c r="GC97" s="225"/>
      <c r="GD97" s="225"/>
      <c r="GE97" s="225"/>
      <c r="GF97" s="225"/>
      <c r="GG97" s="225"/>
      <c r="GH97" s="225"/>
      <c r="GI97" s="225"/>
      <c r="GJ97" s="225"/>
      <c r="GK97" s="225"/>
      <c r="GL97" s="225"/>
      <c r="GM97" s="225"/>
      <c r="GN97" s="225"/>
      <c r="GO97" s="225"/>
      <c r="GP97" s="225"/>
      <c r="GQ97" s="225"/>
      <c r="GR97" s="225"/>
      <c r="GS97" s="225"/>
      <c r="GT97" s="225"/>
      <c r="GU97" s="225"/>
      <c r="GV97" s="225"/>
      <c r="GW97" s="225"/>
      <c r="GX97" s="225"/>
      <c r="GY97" s="225"/>
      <c r="GZ97" s="225"/>
      <c r="HA97" s="225"/>
      <c r="HB97" s="225"/>
      <c r="HC97" s="225"/>
      <c r="HD97" s="225"/>
      <c r="HE97" s="225"/>
      <c r="HF97" s="225"/>
      <c r="HG97" s="225"/>
      <c r="HH97" s="225"/>
      <c r="HI97" s="225"/>
      <c r="HJ97" s="225"/>
      <c r="HK97" s="225"/>
      <c r="HL97" s="225"/>
      <c r="HM97" s="225"/>
      <c r="HN97" s="225"/>
      <c r="HO97" s="225"/>
      <c r="HP97" s="225"/>
      <c r="HQ97" s="225"/>
      <c r="HR97" s="225"/>
      <c r="HS97" s="225"/>
      <c r="HT97" s="225"/>
      <c r="HU97" s="225"/>
      <c r="HV97" s="225"/>
      <c r="HW97" s="225"/>
      <c r="HX97" s="225"/>
      <c r="HY97" s="225"/>
      <c r="HZ97" s="225"/>
      <c r="IA97" s="225"/>
      <c r="IB97" s="225"/>
      <c r="IC97" s="225"/>
      <c r="ID97" s="225"/>
      <c r="IE97" s="225"/>
      <c r="IF97" s="225"/>
      <c r="IG97" s="225"/>
      <c r="IH97" s="225"/>
      <c r="II97" s="225"/>
      <c r="IJ97" s="225"/>
      <c r="IK97" s="225"/>
      <c r="IL97" s="225"/>
      <c r="IM97" s="225"/>
      <c r="IN97" s="225"/>
      <c r="IO97" s="225"/>
      <c r="IP97" s="225"/>
      <c r="IQ97" s="225"/>
      <c r="IR97" s="225"/>
      <c r="IS97" s="225"/>
      <c r="IT97" s="225"/>
    </row>
    <row r="98" spans="1:254" ht="12.75" customHeight="1">
      <c r="A98" s="925" t="s">
        <v>689</v>
      </c>
      <c r="B98" s="926"/>
      <c r="C98" s="240">
        <f>C100</f>
        <v>5000</v>
      </c>
      <c r="D98" s="233"/>
      <c r="E98" s="240">
        <f>E102</f>
        <v>5000</v>
      </c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  <c r="AH98" s="225"/>
      <c r="AI98" s="225"/>
      <c r="AJ98" s="225"/>
      <c r="AK98" s="225"/>
      <c r="AL98" s="225"/>
      <c r="AM98" s="225"/>
      <c r="AN98" s="225"/>
      <c r="AO98" s="225"/>
      <c r="AP98" s="225"/>
      <c r="AQ98" s="225"/>
      <c r="AR98" s="225"/>
      <c r="AS98" s="225"/>
      <c r="AT98" s="225"/>
      <c r="AU98" s="225"/>
      <c r="AV98" s="225"/>
      <c r="AW98" s="225"/>
      <c r="AX98" s="225"/>
      <c r="AY98" s="225"/>
      <c r="AZ98" s="225"/>
      <c r="BA98" s="225"/>
      <c r="BB98" s="225"/>
      <c r="BC98" s="225"/>
      <c r="BD98" s="225"/>
      <c r="BE98" s="225"/>
      <c r="BF98" s="225"/>
      <c r="BG98" s="225"/>
      <c r="BH98" s="225"/>
      <c r="BI98" s="225"/>
      <c r="BJ98" s="225"/>
      <c r="BK98" s="225"/>
      <c r="BL98" s="225"/>
      <c r="BM98" s="225"/>
      <c r="BN98" s="225"/>
      <c r="BO98" s="225"/>
      <c r="BP98" s="225"/>
      <c r="BQ98" s="225"/>
      <c r="BR98" s="225"/>
      <c r="BS98" s="225"/>
      <c r="BT98" s="225"/>
      <c r="BU98" s="225"/>
      <c r="BV98" s="225"/>
      <c r="BW98" s="225"/>
      <c r="BX98" s="225"/>
      <c r="BY98" s="225"/>
      <c r="BZ98" s="225"/>
      <c r="CA98" s="225"/>
      <c r="CB98" s="225"/>
      <c r="CC98" s="225"/>
      <c r="CD98" s="225"/>
      <c r="CE98" s="225"/>
      <c r="CF98" s="225"/>
      <c r="CG98" s="225"/>
      <c r="CH98" s="225"/>
      <c r="CI98" s="225"/>
      <c r="CJ98" s="225"/>
      <c r="CK98" s="225"/>
      <c r="CL98" s="225"/>
      <c r="CM98" s="225"/>
      <c r="CN98" s="225"/>
      <c r="CO98" s="225"/>
      <c r="CP98" s="225"/>
      <c r="CQ98" s="225"/>
      <c r="CR98" s="225"/>
      <c r="CS98" s="225"/>
      <c r="CT98" s="225"/>
      <c r="CU98" s="225"/>
      <c r="CV98" s="225"/>
      <c r="CW98" s="225"/>
      <c r="CX98" s="225"/>
      <c r="CY98" s="225"/>
      <c r="CZ98" s="225"/>
      <c r="DA98" s="225"/>
      <c r="DB98" s="225"/>
      <c r="DC98" s="225"/>
      <c r="DD98" s="225"/>
      <c r="DE98" s="225"/>
      <c r="DF98" s="225"/>
      <c r="DG98" s="225"/>
      <c r="DH98" s="225"/>
      <c r="DI98" s="225"/>
      <c r="DJ98" s="225"/>
      <c r="DK98" s="225"/>
      <c r="DL98" s="225"/>
      <c r="DM98" s="225"/>
      <c r="DN98" s="225"/>
      <c r="DO98" s="225"/>
      <c r="DP98" s="225"/>
      <c r="DQ98" s="225"/>
      <c r="DR98" s="225"/>
      <c r="DS98" s="225"/>
      <c r="DT98" s="225"/>
      <c r="DU98" s="225"/>
      <c r="DV98" s="225"/>
      <c r="DW98" s="225"/>
      <c r="DX98" s="225"/>
      <c r="DY98" s="225"/>
      <c r="DZ98" s="225"/>
      <c r="EA98" s="225"/>
      <c r="EB98" s="225"/>
      <c r="EC98" s="225"/>
      <c r="ED98" s="225"/>
      <c r="EE98" s="225"/>
      <c r="EF98" s="225"/>
      <c r="EG98" s="225"/>
      <c r="EH98" s="225"/>
      <c r="EI98" s="225"/>
      <c r="EJ98" s="225"/>
      <c r="EK98" s="225"/>
      <c r="EL98" s="225"/>
      <c r="EM98" s="225"/>
      <c r="EN98" s="225"/>
      <c r="EO98" s="225"/>
      <c r="EP98" s="225"/>
      <c r="EQ98" s="225"/>
      <c r="ER98" s="225"/>
      <c r="ES98" s="225"/>
      <c r="ET98" s="225"/>
      <c r="EU98" s="225"/>
      <c r="EV98" s="225"/>
      <c r="EW98" s="225"/>
      <c r="EX98" s="225"/>
      <c r="EY98" s="225"/>
      <c r="EZ98" s="225"/>
      <c r="FA98" s="225"/>
      <c r="FB98" s="225"/>
      <c r="FC98" s="225"/>
      <c r="FD98" s="225"/>
      <c r="FE98" s="225"/>
      <c r="FF98" s="225"/>
      <c r="FG98" s="225"/>
      <c r="FH98" s="225"/>
      <c r="FI98" s="225"/>
      <c r="FJ98" s="225"/>
      <c r="FK98" s="225"/>
      <c r="FL98" s="225"/>
      <c r="FM98" s="225"/>
      <c r="FN98" s="225"/>
      <c r="FO98" s="225"/>
      <c r="FP98" s="225"/>
      <c r="FQ98" s="225"/>
      <c r="FR98" s="225"/>
      <c r="FS98" s="225"/>
      <c r="FT98" s="225"/>
      <c r="FU98" s="225"/>
      <c r="FV98" s="225"/>
      <c r="FW98" s="225"/>
      <c r="FX98" s="225"/>
      <c r="FY98" s="225"/>
      <c r="FZ98" s="225"/>
      <c r="GA98" s="225"/>
      <c r="GB98" s="225"/>
      <c r="GC98" s="225"/>
      <c r="GD98" s="225"/>
      <c r="GE98" s="225"/>
      <c r="GF98" s="225"/>
      <c r="GG98" s="225"/>
      <c r="GH98" s="225"/>
      <c r="GI98" s="225"/>
      <c r="GJ98" s="225"/>
      <c r="GK98" s="225"/>
      <c r="GL98" s="225"/>
      <c r="GM98" s="225"/>
      <c r="GN98" s="225"/>
      <c r="GO98" s="225"/>
      <c r="GP98" s="225"/>
      <c r="GQ98" s="225"/>
      <c r="GR98" s="225"/>
      <c r="GS98" s="225"/>
      <c r="GT98" s="225"/>
      <c r="GU98" s="225"/>
      <c r="GV98" s="225"/>
      <c r="GW98" s="225"/>
      <c r="GX98" s="225"/>
      <c r="GY98" s="225"/>
      <c r="GZ98" s="225"/>
      <c r="HA98" s="225"/>
      <c r="HB98" s="225"/>
      <c r="HC98" s="225"/>
      <c r="HD98" s="225"/>
      <c r="HE98" s="225"/>
      <c r="HF98" s="225"/>
      <c r="HG98" s="225"/>
      <c r="HH98" s="225"/>
      <c r="HI98" s="225"/>
      <c r="HJ98" s="225"/>
      <c r="HK98" s="225"/>
      <c r="HL98" s="225"/>
      <c r="HM98" s="225"/>
      <c r="HN98" s="225"/>
      <c r="HO98" s="225"/>
      <c r="HP98" s="225"/>
      <c r="HQ98" s="225"/>
      <c r="HR98" s="225"/>
      <c r="HS98" s="225"/>
      <c r="HT98" s="225"/>
      <c r="HU98" s="225"/>
      <c r="HV98" s="225"/>
      <c r="HW98" s="225"/>
      <c r="HX98" s="225"/>
      <c r="HY98" s="225"/>
      <c r="HZ98" s="225"/>
      <c r="IA98" s="225"/>
      <c r="IB98" s="225"/>
      <c r="IC98" s="225"/>
      <c r="ID98" s="225"/>
      <c r="IE98" s="225"/>
      <c r="IF98" s="225"/>
      <c r="IG98" s="225"/>
      <c r="IH98" s="225"/>
      <c r="II98" s="225"/>
      <c r="IJ98" s="225"/>
      <c r="IK98" s="225"/>
      <c r="IL98" s="225"/>
      <c r="IM98" s="225"/>
      <c r="IN98" s="225"/>
      <c r="IO98" s="225"/>
      <c r="IP98" s="225"/>
      <c r="IQ98" s="225"/>
      <c r="IR98" s="225"/>
      <c r="IS98" s="225"/>
      <c r="IT98" s="225"/>
    </row>
    <row r="99" spans="1:254" ht="9.9499999999999993" customHeight="1">
      <c r="A99" s="251"/>
      <c r="B99" s="252"/>
      <c r="C99" s="239"/>
      <c r="D99" s="233"/>
      <c r="E99" s="253"/>
      <c r="F99" s="225"/>
      <c r="G99" s="225"/>
      <c r="H99" s="225"/>
      <c r="I99" s="225"/>
      <c r="J99" s="225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  <c r="AH99" s="225"/>
      <c r="AI99" s="225"/>
      <c r="AJ99" s="225"/>
      <c r="AK99" s="225"/>
      <c r="AL99" s="225"/>
      <c r="AM99" s="225"/>
      <c r="AN99" s="225"/>
      <c r="AO99" s="225"/>
      <c r="AP99" s="225"/>
      <c r="AQ99" s="225"/>
      <c r="AR99" s="225"/>
      <c r="AS99" s="225"/>
      <c r="AT99" s="225"/>
      <c r="AU99" s="225"/>
      <c r="AV99" s="225"/>
      <c r="AW99" s="225"/>
      <c r="AX99" s="225"/>
      <c r="AY99" s="225"/>
      <c r="AZ99" s="225"/>
      <c r="BA99" s="225"/>
      <c r="BB99" s="225"/>
      <c r="BC99" s="225"/>
      <c r="BD99" s="225"/>
      <c r="BE99" s="225"/>
      <c r="BF99" s="225"/>
      <c r="BG99" s="225"/>
      <c r="BH99" s="225"/>
      <c r="BI99" s="225"/>
      <c r="BJ99" s="225"/>
      <c r="BK99" s="225"/>
      <c r="BL99" s="225"/>
      <c r="BM99" s="225"/>
      <c r="BN99" s="225"/>
      <c r="BO99" s="225"/>
      <c r="BP99" s="225"/>
      <c r="BQ99" s="225"/>
      <c r="BR99" s="225"/>
      <c r="BS99" s="225"/>
      <c r="BT99" s="225"/>
      <c r="BU99" s="225"/>
      <c r="BV99" s="225"/>
      <c r="BW99" s="225"/>
      <c r="BX99" s="225"/>
      <c r="BY99" s="225"/>
      <c r="BZ99" s="225"/>
      <c r="CA99" s="225"/>
      <c r="CB99" s="225"/>
      <c r="CC99" s="225"/>
      <c r="CD99" s="225"/>
      <c r="CE99" s="225"/>
      <c r="CF99" s="225"/>
      <c r="CG99" s="225"/>
      <c r="CH99" s="225"/>
      <c r="CI99" s="225"/>
      <c r="CJ99" s="225"/>
      <c r="CK99" s="225"/>
      <c r="CL99" s="225"/>
      <c r="CM99" s="225"/>
      <c r="CN99" s="225"/>
      <c r="CO99" s="225"/>
      <c r="CP99" s="225"/>
      <c r="CQ99" s="225"/>
      <c r="CR99" s="225"/>
      <c r="CS99" s="225"/>
      <c r="CT99" s="225"/>
      <c r="CU99" s="225"/>
      <c r="CV99" s="225"/>
      <c r="CW99" s="225"/>
      <c r="CX99" s="225"/>
      <c r="CY99" s="225"/>
      <c r="CZ99" s="225"/>
      <c r="DA99" s="225"/>
      <c r="DB99" s="225"/>
      <c r="DC99" s="225"/>
      <c r="DD99" s="225"/>
      <c r="DE99" s="225"/>
      <c r="DF99" s="225"/>
      <c r="DG99" s="225"/>
      <c r="DH99" s="225"/>
      <c r="DI99" s="225"/>
      <c r="DJ99" s="225"/>
      <c r="DK99" s="225"/>
      <c r="DL99" s="225"/>
      <c r="DM99" s="225"/>
      <c r="DN99" s="225"/>
      <c r="DO99" s="225"/>
      <c r="DP99" s="225"/>
      <c r="DQ99" s="225"/>
      <c r="DR99" s="225"/>
      <c r="DS99" s="225"/>
      <c r="DT99" s="225"/>
      <c r="DU99" s="225"/>
      <c r="DV99" s="225"/>
      <c r="DW99" s="225"/>
      <c r="DX99" s="225"/>
      <c r="DY99" s="225"/>
      <c r="DZ99" s="225"/>
      <c r="EA99" s="225"/>
      <c r="EB99" s="225"/>
      <c r="EC99" s="225"/>
      <c r="ED99" s="225"/>
      <c r="EE99" s="225"/>
      <c r="EF99" s="225"/>
      <c r="EG99" s="225"/>
      <c r="EH99" s="225"/>
      <c r="EI99" s="225"/>
      <c r="EJ99" s="225"/>
      <c r="EK99" s="225"/>
      <c r="EL99" s="225"/>
      <c r="EM99" s="225"/>
      <c r="EN99" s="225"/>
      <c r="EO99" s="225"/>
      <c r="EP99" s="225"/>
      <c r="EQ99" s="225"/>
      <c r="ER99" s="225"/>
      <c r="ES99" s="225"/>
      <c r="ET99" s="225"/>
      <c r="EU99" s="225"/>
      <c r="EV99" s="225"/>
      <c r="EW99" s="225"/>
      <c r="EX99" s="225"/>
      <c r="EY99" s="225"/>
      <c r="EZ99" s="225"/>
      <c r="FA99" s="225"/>
      <c r="FB99" s="225"/>
      <c r="FC99" s="225"/>
      <c r="FD99" s="225"/>
      <c r="FE99" s="225"/>
      <c r="FF99" s="225"/>
      <c r="FG99" s="225"/>
      <c r="FH99" s="225"/>
      <c r="FI99" s="225"/>
      <c r="FJ99" s="225"/>
      <c r="FK99" s="225"/>
      <c r="FL99" s="225"/>
      <c r="FM99" s="225"/>
      <c r="FN99" s="225"/>
      <c r="FO99" s="225"/>
      <c r="FP99" s="225"/>
      <c r="FQ99" s="225"/>
      <c r="FR99" s="225"/>
      <c r="FS99" s="225"/>
      <c r="FT99" s="225"/>
      <c r="FU99" s="225"/>
      <c r="FV99" s="225"/>
      <c r="FW99" s="225"/>
      <c r="FX99" s="225"/>
      <c r="FY99" s="225"/>
      <c r="FZ99" s="225"/>
      <c r="GA99" s="225"/>
      <c r="GB99" s="225"/>
      <c r="GC99" s="225"/>
      <c r="GD99" s="225"/>
      <c r="GE99" s="225"/>
      <c r="GF99" s="225"/>
      <c r="GG99" s="225"/>
      <c r="GH99" s="225"/>
      <c r="GI99" s="225"/>
      <c r="GJ99" s="225"/>
      <c r="GK99" s="225"/>
      <c r="GL99" s="225"/>
      <c r="GM99" s="225"/>
      <c r="GN99" s="225"/>
      <c r="GO99" s="225"/>
      <c r="GP99" s="225"/>
      <c r="GQ99" s="225"/>
      <c r="GR99" s="225"/>
      <c r="GS99" s="225"/>
      <c r="GT99" s="225"/>
      <c r="GU99" s="225"/>
      <c r="GV99" s="225"/>
      <c r="GW99" s="225"/>
      <c r="GX99" s="225"/>
      <c r="GY99" s="225"/>
      <c r="GZ99" s="225"/>
      <c r="HA99" s="225"/>
      <c r="HB99" s="225"/>
      <c r="HC99" s="225"/>
      <c r="HD99" s="225"/>
      <c r="HE99" s="225"/>
      <c r="HF99" s="225"/>
      <c r="HG99" s="225"/>
      <c r="HH99" s="225"/>
      <c r="HI99" s="225"/>
      <c r="HJ99" s="225"/>
      <c r="HK99" s="225"/>
      <c r="HL99" s="225"/>
      <c r="HM99" s="225"/>
      <c r="HN99" s="225"/>
      <c r="HO99" s="225"/>
      <c r="HP99" s="225"/>
      <c r="HQ99" s="225"/>
      <c r="HR99" s="225"/>
      <c r="HS99" s="225"/>
      <c r="HT99" s="225"/>
      <c r="HU99" s="225"/>
      <c r="HV99" s="225"/>
      <c r="HW99" s="225"/>
      <c r="HX99" s="225"/>
      <c r="HY99" s="225"/>
      <c r="HZ99" s="225"/>
      <c r="IA99" s="225"/>
      <c r="IB99" s="225"/>
      <c r="IC99" s="225"/>
      <c r="ID99" s="225"/>
      <c r="IE99" s="225"/>
      <c r="IF99" s="225"/>
      <c r="IG99" s="225"/>
      <c r="IH99" s="225"/>
      <c r="II99" s="225"/>
      <c r="IJ99" s="225"/>
      <c r="IK99" s="225"/>
      <c r="IL99" s="225"/>
      <c r="IM99" s="225"/>
      <c r="IN99" s="225"/>
      <c r="IO99" s="225"/>
      <c r="IP99" s="225"/>
      <c r="IQ99" s="225"/>
      <c r="IR99" s="225"/>
      <c r="IS99" s="225"/>
      <c r="IT99" s="225"/>
    </row>
    <row r="100" spans="1:254" ht="12.75" customHeight="1">
      <c r="A100" s="243"/>
      <c r="B100" s="244" t="s">
        <v>680</v>
      </c>
      <c r="C100" s="228">
        <v>5000</v>
      </c>
      <c r="D100" s="233"/>
      <c r="E100" s="245" t="s">
        <v>492</v>
      </c>
      <c r="F100" s="225"/>
      <c r="G100" s="225"/>
      <c r="H100" s="225"/>
      <c r="I100" s="225"/>
      <c r="J100" s="225"/>
      <c r="K100" s="225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  <c r="AH100" s="225"/>
      <c r="AI100" s="225"/>
      <c r="AJ100" s="225"/>
      <c r="AK100" s="225"/>
      <c r="AL100" s="225"/>
      <c r="AM100" s="225"/>
      <c r="AN100" s="225"/>
      <c r="AO100" s="225"/>
      <c r="AP100" s="225"/>
      <c r="AQ100" s="225"/>
      <c r="AR100" s="225"/>
      <c r="AS100" s="225"/>
      <c r="AT100" s="225"/>
      <c r="AU100" s="225"/>
      <c r="AV100" s="225"/>
      <c r="AW100" s="225"/>
      <c r="AX100" s="225"/>
      <c r="AY100" s="225"/>
      <c r="AZ100" s="225"/>
      <c r="BA100" s="225"/>
      <c r="BB100" s="225"/>
      <c r="BC100" s="225"/>
      <c r="BD100" s="225"/>
      <c r="BE100" s="225"/>
      <c r="BF100" s="225"/>
      <c r="BG100" s="225"/>
      <c r="BH100" s="225"/>
      <c r="BI100" s="225"/>
      <c r="BJ100" s="225"/>
      <c r="BK100" s="225"/>
      <c r="BL100" s="225"/>
      <c r="BM100" s="225"/>
      <c r="BN100" s="225"/>
      <c r="BO100" s="225"/>
      <c r="BP100" s="225"/>
      <c r="BQ100" s="225"/>
      <c r="BR100" s="225"/>
      <c r="BS100" s="225"/>
      <c r="BT100" s="225"/>
      <c r="BU100" s="225"/>
      <c r="BV100" s="225"/>
      <c r="BW100" s="225"/>
      <c r="BX100" s="225"/>
      <c r="BY100" s="225"/>
      <c r="BZ100" s="225"/>
      <c r="CA100" s="225"/>
      <c r="CB100" s="225"/>
      <c r="CC100" s="225"/>
      <c r="CD100" s="225"/>
      <c r="CE100" s="225"/>
      <c r="CF100" s="225"/>
      <c r="CG100" s="225"/>
      <c r="CH100" s="225"/>
      <c r="CI100" s="225"/>
      <c r="CJ100" s="225"/>
      <c r="CK100" s="225"/>
      <c r="CL100" s="225"/>
      <c r="CM100" s="225"/>
      <c r="CN100" s="225"/>
      <c r="CO100" s="225"/>
      <c r="CP100" s="225"/>
      <c r="CQ100" s="225"/>
      <c r="CR100" s="225"/>
      <c r="CS100" s="225"/>
      <c r="CT100" s="225"/>
      <c r="CU100" s="225"/>
      <c r="CV100" s="225"/>
      <c r="CW100" s="225"/>
      <c r="CX100" s="225"/>
      <c r="CY100" s="225"/>
      <c r="CZ100" s="225"/>
      <c r="DA100" s="225"/>
      <c r="DB100" s="225"/>
      <c r="DC100" s="225"/>
      <c r="DD100" s="225"/>
      <c r="DE100" s="225"/>
      <c r="DF100" s="225"/>
      <c r="DG100" s="225"/>
      <c r="DH100" s="225"/>
      <c r="DI100" s="225"/>
      <c r="DJ100" s="225"/>
      <c r="DK100" s="225"/>
      <c r="DL100" s="225"/>
      <c r="DM100" s="225"/>
      <c r="DN100" s="225"/>
      <c r="DO100" s="225"/>
      <c r="DP100" s="225"/>
      <c r="DQ100" s="225"/>
      <c r="DR100" s="225"/>
      <c r="DS100" s="225"/>
      <c r="DT100" s="225"/>
      <c r="DU100" s="225"/>
      <c r="DV100" s="225"/>
      <c r="DW100" s="225"/>
      <c r="DX100" s="225"/>
      <c r="DY100" s="225"/>
      <c r="DZ100" s="225"/>
      <c r="EA100" s="225"/>
      <c r="EB100" s="225"/>
      <c r="EC100" s="225"/>
      <c r="ED100" s="225"/>
      <c r="EE100" s="225"/>
      <c r="EF100" s="225"/>
      <c r="EG100" s="225"/>
      <c r="EH100" s="225"/>
      <c r="EI100" s="225"/>
      <c r="EJ100" s="225"/>
      <c r="EK100" s="225"/>
      <c r="EL100" s="225"/>
      <c r="EM100" s="225"/>
      <c r="EN100" s="225"/>
      <c r="EO100" s="225"/>
      <c r="EP100" s="225"/>
      <c r="EQ100" s="225"/>
      <c r="ER100" s="225"/>
      <c r="ES100" s="225"/>
      <c r="ET100" s="225"/>
      <c r="EU100" s="225"/>
      <c r="EV100" s="225"/>
      <c r="EW100" s="225"/>
      <c r="EX100" s="225"/>
      <c r="EY100" s="225"/>
      <c r="EZ100" s="225"/>
      <c r="FA100" s="225"/>
      <c r="FB100" s="225"/>
      <c r="FC100" s="225"/>
      <c r="FD100" s="225"/>
      <c r="FE100" s="225"/>
      <c r="FF100" s="225"/>
      <c r="FG100" s="225"/>
      <c r="FH100" s="225"/>
      <c r="FI100" s="225"/>
      <c r="FJ100" s="225"/>
      <c r="FK100" s="225"/>
      <c r="FL100" s="225"/>
      <c r="FM100" s="225"/>
      <c r="FN100" s="225"/>
      <c r="FO100" s="225"/>
      <c r="FP100" s="225"/>
      <c r="FQ100" s="225"/>
      <c r="FR100" s="225"/>
      <c r="FS100" s="225"/>
      <c r="FT100" s="225"/>
      <c r="FU100" s="225"/>
      <c r="FV100" s="225"/>
      <c r="FW100" s="225"/>
      <c r="FX100" s="225"/>
      <c r="FY100" s="225"/>
      <c r="FZ100" s="225"/>
      <c r="GA100" s="225"/>
      <c r="GB100" s="225"/>
      <c r="GC100" s="225"/>
      <c r="GD100" s="225"/>
      <c r="GE100" s="225"/>
      <c r="GF100" s="225"/>
      <c r="GG100" s="225"/>
      <c r="GH100" s="225"/>
      <c r="GI100" s="225"/>
      <c r="GJ100" s="225"/>
      <c r="GK100" s="225"/>
      <c r="GL100" s="225"/>
      <c r="GM100" s="225"/>
      <c r="GN100" s="225"/>
      <c r="GO100" s="225"/>
      <c r="GP100" s="225"/>
      <c r="GQ100" s="225"/>
      <c r="GR100" s="225"/>
      <c r="GS100" s="225"/>
      <c r="GT100" s="225"/>
      <c r="GU100" s="225"/>
      <c r="GV100" s="225"/>
      <c r="GW100" s="225"/>
      <c r="GX100" s="225"/>
      <c r="GY100" s="225"/>
      <c r="GZ100" s="225"/>
      <c r="HA100" s="225"/>
      <c r="HB100" s="225"/>
      <c r="HC100" s="225"/>
      <c r="HD100" s="225"/>
      <c r="HE100" s="225"/>
      <c r="HF100" s="225"/>
      <c r="HG100" s="225"/>
      <c r="HH100" s="225"/>
      <c r="HI100" s="225"/>
      <c r="HJ100" s="225"/>
      <c r="HK100" s="225"/>
      <c r="HL100" s="225"/>
      <c r="HM100" s="225"/>
      <c r="HN100" s="225"/>
      <c r="HO100" s="225"/>
      <c r="HP100" s="225"/>
      <c r="HQ100" s="225"/>
      <c r="HR100" s="225"/>
      <c r="HS100" s="225"/>
      <c r="HT100" s="225"/>
      <c r="HU100" s="225"/>
      <c r="HV100" s="225"/>
      <c r="HW100" s="225"/>
      <c r="HX100" s="225"/>
      <c r="HY100" s="225"/>
      <c r="HZ100" s="225"/>
      <c r="IA100" s="225"/>
      <c r="IB100" s="225"/>
      <c r="IC100" s="225"/>
      <c r="ID100" s="225"/>
      <c r="IE100" s="225"/>
      <c r="IF100" s="225"/>
      <c r="IG100" s="225"/>
      <c r="IH100" s="225"/>
      <c r="II100" s="225"/>
      <c r="IJ100" s="225"/>
      <c r="IK100" s="225"/>
      <c r="IL100" s="225"/>
      <c r="IM100" s="225"/>
      <c r="IN100" s="225"/>
      <c r="IO100" s="225"/>
      <c r="IP100" s="225"/>
      <c r="IQ100" s="225"/>
      <c r="IR100" s="225"/>
      <c r="IS100" s="225"/>
      <c r="IT100" s="225"/>
    </row>
    <row r="101" spans="1:254" ht="9.9499999999999993" customHeight="1">
      <c r="A101" s="226"/>
      <c r="B101" s="246"/>
      <c r="C101" s="228"/>
      <c r="D101" s="233"/>
      <c r="E101" s="228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5"/>
      <c r="AP101" s="225"/>
      <c r="AQ101" s="225"/>
      <c r="AR101" s="225"/>
      <c r="AS101" s="225"/>
      <c r="AT101" s="225"/>
      <c r="AU101" s="225"/>
      <c r="AV101" s="225"/>
      <c r="AW101" s="225"/>
      <c r="AX101" s="225"/>
      <c r="AY101" s="225"/>
      <c r="AZ101" s="225"/>
      <c r="BA101" s="225"/>
      <c r="BB101" s="225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  <c r="BN101" s="225"/>
      <c r="BO101" s="225"/>
      <c r="BP101" s="225"/>
      <c r="BQ101" s="225"/>
      <c r="BR101" s="225"/>
      <c r="BS101" s="225"/>
      <c r="BT101" s="225"/>
      <c r="BU101" s="225"/>
      <c r="BV101" s="225"/>
      <c r="BW101" s="225"/>
      <c r="BX101" s="225"/>
      <c r="BY101" s="225"/>
      <c r="BZ101" s="225"/>
      <c r="CA101" s="225"/>
      <c r="CB101" s="225"/>
      <c r="CC101" s="225"/>
      <c r="CD101" s="225"/>
      <c r="CE101" s="225"/>
      <c r="CF101" s="225"/>
      <c r="CG101" s="225"/>
      <c r="CH101" s="225"/>
      <c r="CI101" s="225"/>
      <c r="CJ101" s="225"/>
      <c r="CK101" s="225"/>
      <c r="CL101" s="225"/>
      <c r="CM101" s="225"/>
      <c r="CN101" s="225"/>
      <c r="CO101" s="225"/>
      <c r="CP101" s="225"/>
      <c r="CQ101" s="225"/>
      <c r="CR101" s="225"/>
      <c r="CS101" s="225"/>
      <c r="CT101" s="225"/>
      <c r="CU101" s="225"/>
      <c r="CV101" s="225"/>
      <c r="CW101" s="225"/>
      <c r="CX101" s="225"/>
      <c r="CY101" s="225"/>
      <c r="CZ101" s="225"/>
      <c r="DA101" s="225"/>
      <c r="DB101" s="225"/>
      <c r="DC101" s="225"/>
      <c r="DD101" s="225"/>
      <c r="DE101" s="225"/>
      <c r="DF101" s="225"/>
      <c r="DG101" s="225"/>
      <c r="DH101" s="225"/>
      <c r="DI101" s="225"/>
      <c r="DJ101" s="225"/>
      <c r="DK101" s="225"/>
      <c r="DL101" s="225"/>
      <c r="DM101" s="225"/>
      <c r="DN101" s="225"/>
      <c r="DO101" s="225"/>
      <c r="DP101" s="225"/>
      <c r="DQ101" s="225"/>
      <c r="DR101" s="225"/>
      <c r="DS101" s="225"/>
      <c r="DT101" s="225"/>
      <c r="DU101" s="225"/>
      <c r="DV101" s="225"/>
      <c r="DW101" s="225"/>
      <c r="DX101" s="225"/>
      <c r="DY101" s="225"/>
      <c r="DZ101" s="225"/>
      <c r="EA101" s="225"/>
      <c r="EB101" s="225"/>
      <c r="EC101" s="225"/>
      <c r="ED101" s="225"/>
      <c r="EE101" s="225"/>
      <c r="EF101" s="225"/>
      <c r="EG101" s="225"/>
      <c r="EH101" s="225"/>
      <c r="EI101" s="225"/>
      <c r="EJ101" s="225"/>
      <c r="EK101" s="225"/>
      <c r="EL101" s="225"/>
      <c r="EM101" s="225"/>
      <c r="EN101" s="225"/>
      <c r="EO101" s="225"/>
      <c r="EP101" s="225"/>
      <c r="EQ101" s="225"/>
      <c r="ER101" s="225"/>
      <c r="ES101" s="225"/>
      <c r="ET101" s="225"/>
      <c r="EU101" s="225"/>
      <c r="EV101" s="225"/>
      <c r="EW101" s="225"/>
      <c r="EX101" s="225"/>
      <c r="EY101" s="225"/>
      <c r="EZ101" s="225"/>
      <c r="FA101" s="225"/>
      <c r="FB101" s="225"/>
      <c r="FC101" s="225"/>
      <c r="FD101" s="225"/>
      <c r="FE101" s="225"/>
      <c r="FF101" s="225"/>
      <c r="FG101" s="225"/>
      <c r="FH101" s="225"/>
      <c r="FI101" s="225"/>
      <c r="FJ101" s="225"/>
      <c r="FK101" s="225"/>
      <c r="FL101" s="225"/>
      <c r="FM101" s="225"/>
      <c r="FN101" s="225"/>
      <c r="FO101" s="225"/>
      <c r="FP101" s="225"/>
      <c r="FQ101" s="225"/>
      <c r="FR101" s="225"/>
      <c r="FS101" s="225"/>
      <c r="FT101" s="225"/>
      <c r="FU101" s="225"/>
      <c r="FV101" s="225"/>
      <c r="FW101" s="225"/>
      <c r="FX101" s="225"/>
      <c r="FY101" s="225"/>
      <c r="FZ101" s="225"/>
      <c r="GA101" s="225"/>
      <c r="GB101" s="225"/>
      <c r="GC101" s="225"/>
      <c r="GD101" s="225"/>
      <c r="GE101" s="225"/>
      <c r="GF101" s="225"/>
      <c r="GG101" s="225"/>
      <c r="GH101" s="225"/>
      <c r="GI101" s="225"/>
      <c r="GJ101" s="225"/>
      <c r="GK101" s="225"/>
      <c r="GL101" s="225"/>
      <c r="GM101" s="225"/>
      <c r="GN101" s="225"/>
      <c r="GO101" s="225"/>
      <c r="GP101" s="225"/>
      <c r="GQ101" s="225"/>
      <c r="GR101" s="225"/>
      <c r="GS101" s="225"/>
      <c r="GT101" s="225"/>
      <c r="GU101" s="225"/>
      <c r="GV101" s="225"/>
      <c r="GW101" s="225"/>
      <c r="GX101" s="225"/>
      <c r="GY101" s="225"/>
      <c r="GZ101" s="225"/>
      <c r="HA101" s="225"/>
      <c r="HB101" s="225"/>
      <c r="HC101" s="225"/>
      <c r="HD101" s="225"/>
      <c r="HE101" s="225"/>
      <c r="HF101" s="225"/>
      <c r="HG101" s="225"/>
      <c r="HH101" s="225"/>
      <c r="HI101" s="225"/>
      <c r="HJ101" s="225"/>
      <c r="HK101" s="225"/>
      <c r="HL101" s="225"/>
      <c r="HM101" s="225"/>
      <c r="HN101" s="225"/>
      <c r="HO101" s="225"/>
      <c r="HP101" s="225"/>
      <c r="HQ101" s="225"/>
      <c r="HR101" s="225"/>
      <c r="HS101" s="225"/>
      <c r="HT101" s="225"/>
      <c r="HU101" s="225"/>
      <c r="HV101" s="225"/>
      <c r="HW101" s="225"/>
      <c r="HX101" s="225"/>
      <c r="HY101" s="225"/>
      <c r="HZ101" s="225"/>
      <c r="IA101" s="225"/>
      <c r="IB101" s="225"/>
      <c r="IC101" s="225"/>
      <c r="ID101" s="225"/>
      <c r="IE101" s="225"/>
      <c r="IF101" s="225"/>
      <c r="IG101" s="225"/>
      <c r="IH101" s="225"/>
      <c r="II101" s="225"/>
      <c r="IJ101" s="225"/>
      <c r="IK101" s="225"/>
      <c r="IL101" s="225"/>
      <c r="IM101" s="225"/>
      <c r="IN101" s="225"/>
      <c r="IO101" s="225"/>
      <c r="IP101" s="225"/>
      <c r="IQ101" s="225"/>
      <c r="IR101" s="225"/>
      <c r="IS101" s="225"/>
      <c r="IT101" s="225"/>
    </row>
    <row r="102" spans="1:254" ht="12.75" customHeight="1">
      <c r="A102" s="243"/>
      <c r="B102" s="247" t="s">
        <v>682</v>
      </c>
      <c r="C102" s="245" t="s">
        <v>492</v>
      </c>
      <c r="D102" s="233"/>
      <c r="E102" s="228">
        <v>5000</v>
      </c>
      <c r="F102" s="225"/>
      <c r="G102" s="225"/>
      <c r="H102" s="225"/>
      <c r="I102" s="225"/>
      <c r="J102" s="225"/>
      <c r="K102" s="225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  <c r="AH102" s="225"/>
      <c r="AI102" s="225"/>
      <c r="AJ102" s="225"/>
      <c r="AK102" s="225"/>
      <c r="AL102" s="225"/>
      <c r="AM102" s="225"/>
      <c r="AN102" s="225"/>
      <c r="AO102" s="225"/>
      <c r="AP102" s="225"/>
      <c r="AQ102" s="225"/>
      <c r="AR102" s="225"/>
      <c r="AS102" s="225"/>
      <c r="AT102" s="225"/>
      <c r="AU102" s="225"/>
      <c r="AV102" s="225"/>
      <c r="AW102" s="225"/>
      <c r="AX102" s="225"/>
      <c r="AY102" s="225"/>
      <c r="AZ102" s="225"/>
      <c r="BA102" s="225"/>
      <c r="BB102" s="225"/>
      <c r="BC102" s="225"/>
      <c r="BD102" s="225"/>
      <c r="BE102" s="225"/>
      <c r="BF102" s="225"/>
      <c r="BG102" s="225"/>
      <c r="BH102" s="225"/>
      <c r="BI102" s="225"/>
      <c r="BJ102" s="225"/>
      <c r="BK102" s="225"/>
      <c r="BL102" s="225"/>
      <c r="BM102" s="225"/>
      <c r="BN102" s="225"/>
      <c r="BO102" s="225"/>
      <c r="BP102" s="225"/>
      <c r="BQ102" s="225"/>
      <c r="BR102" s="225"/>
      <c r="BS102" s="225"/>
      <c r="BT102" s="225"/>
      <c r="BU102" s="225"/>
      <c r="BV102" s="225"/>
      <c r="BW102" s="225"/>
      <c r="BX102" s="225"/>
      <c r="BY102" s="225"/>
      <c r="BZ102" s="225"/>
      <c r="CA102" s="225"/>
      <c r="CB102" s="225"/>
      <c r="CC102" s="225"/>
      <c r="CD102" s="225"/>
      <c r="CE102" s="225"/>
      <c r="CF102" s="225"/>
      <c r="CG102" s="225"/>
      <c r="CH102" s="225"/>
      <c r="CI102" s="225"/>
      <c r="CJ102" s="225"/>
      <c r="CK102" s="225"/>
      <c r="CL102" s="225"/>
      <c r="CM102" s="225"/>
      <c r="CN102" s="225"/>
      <c r="CO102" s="225"/>
      <c r="CP102" s="225"/>
      <c r="CQ102" s="225"/>
      <c r="CR102" s="225"/>
      <c r="CS102" s="225"/>
      <c r="CT102" s="225"/>
      <c r="CU102" s="225"/>
      <c r="CV102" s="225"/>
      <c r="CW102" s="225"/>
      <c r="CX102" s="225"/>
      <c r="CY102" s="225"/>
      <c r="CZ102" s="225"/>
      <c r="DA102" s="225"/>
      <c r="DB102" s="225"/>
      <c r="DC102" s="225"/>
      <c r="DD102" s="225"/>
      <c r="DE102" s="225"/>
      <c r="DF102" s="225"/>
      <c r="DG102" s="225"/>
      <c r="DH102" s="225"/>
      <c r="DI102" s="225"/>
      <c r="DJ102" s="225"/>
      <c r="DK102" s="225"/>
      <c r="DL102" s="225"/>
      <c r="DM102" s="225"/>
      <c r="DN102" s="225"/>
      <c r="DO102" s="225"/>
      <c r="DP102" s="225"/>
      <c r="DQ102" s="225"/>
      <c r="DR102" s="225"/>
      <c r="DS102" s="225"/>
      <c r="DT102" s="225"/>
      <c r="DU102" s="225"/>
      <c r="DV102" s="225"/>
      <c r="DW102" s="225"/>
      <c r="DX102" s="225"/>
      <c r="DY102" s="225"/>
      <c r="DZ102" s="225"/>
      <c r="EA102" s="225"/>
      <c r="EB102" s="225"/>
      <c r="EC102" s="225"/>
      <c r="ED102" s="225"/>
      <c r="EE102" s="225"/>
      <c r="EF102" s="225"/>
      <c r="EG102" s="225"/>
      <c r="EH102" s="225"/>
      <c r="EI102" s="225"/>
      <c r="EJ102" s="225"/>
      <c r="EK102" s="225"/>
      <c r="EL102" s="225"/>
      <c r="EM102" s="225"/>
      <c r="EN102" s="225"/>
      <c r="EO102" s="225"/>
      <c r="EP102" s="225"/>
      <c r="EQ102" s="225"/>
      <c r="ER102" s="225"/>
      <c r="ES102" s="225"/>
      <c r="ET102" s="225"/>
      <c r="EU102" s="225"/>
      <c r="EV102" s="225"/>
      <c r="EW102" s="225"/>
      <c r="EX102" s="225"/>
      <c r="EY102" s="225"/>
      <c r="EZ102" s="225"/>
      <c r="FA102" s="225"/>
      <c r="FB102" s="225"/>
      <c r="FC102" s="225"/>
      <c r="FD102" s="225"/>
      <c r="FE102" s="225"/>
      <c r="FF102" s="225"/>
      <c r="FG102" s="225"/>
      <c r="FH102" s="225"/>
      <c r="FI102" s="225"/>
      <c r="FJ102" s="225"/>
      <c r="FK102" s="225"/>
      <c r="FL102" s="225"/>
      <c r="FM102" s="225"/>
      <c r="FN102" s="225"/>
      <c r="FO102" s="225"/>
      <c r="FP102" s="225"/>
      <c r="FQ102" s="225"/>
      <c r="FR102" s="225"/>
      <c r="FS102" s="225"/>
      <c r="FT102" s="225"/>
      <c r="FU102" s="225"/>
      <c r="FV102" s="225"/>
      <c r="FW102" s="225"/>
      <c r="FX102" s="225"/>
      <c r="FY102" s="225"/>
      <c r="FZ102" s="225"/>
      <c r="GA102" s="225"/>
      <c r="GB102" s="225"/>
      <c r="GC102" s="225"/>
      <c r="GD102" s="225"/>
      <c r="GE102" s="225"/>
      <c r="GF102" s="225"/>
      <c r="GG102" s="225"/>
      <c r="GH102" s="225"/>
      <c r="GI102" s="225"/>
      <c r="GJ102" s="225"/>
      <c r="GK102" s="225"/>
      <c r="GL102" s="225"/>
      <c r="GM102" s="225"/>
      <c r="GN102" s="225"/>
      <c r="GO102" s="225"/>
      <c r="GP102" s="225"/>
      <c r="GQ102" s="225"/>
      <c r="GR102" s="225"/>
      <c r="GS102" s="225"/>
      <c r="GT102" s="225"/>
      <c r="GU102" s="225"/>
      <c r="GV102" s="225"/>
      <c r="GW102" s="225"/>
      <c r="GX102" s="225"/>
      <c r="GY102" s="225"/>
      <c r="GZ102" s="225"/>
      <c r="HA102" s="225"/>
      <c r="HB102" s="225"/>
      <c r="HC102" s="225"/>
      <c r="HD102" s="225"/>
      <c r="HE102" s="225"/>
      <c r="HF102" s="225"/>
      <c r="HG102" s="225"/>
      <c r="HH102" s="225"/>
      <c r="HI102" s="225"/>
      <c r="HJ102" s="225"/>
      <c r="HK102" s="225"/>
      <c r="HL102" s="225"/>
      <c r="HM102" s="225"/>
      <c r="HN102" s="225"/>
      <c r="HO102" s="225"/>
      <c r="HP102" s="225"/>
      <c r="HQ102" s="225"/>
      <c r="HR102" s="225"/>
      <c r="HS102" s="225"/>
      <c r="HT102" s="225"/>
      <c r="HU102" s="225"/>
      <c r="HV102" s="225"/>
      <c r="HW102" s="225"/>
      <c r="HX102" s="225"/>
      <c r="HY102" s="225"/>
      <c r="HZ102" s="225"/>
      <c r="IA102" s="225"/>
      <c r="IB102" s="225"/>
      <c r="IC102" s="225"/>
      <c r="ID102" s="225"/>
      <c r="IE102" s="225"/>
      <c r="IF102" s="225"/>
      <c r="IG102" s="225"/>
      <c r="IH102" s="225"/>
      <c r="II102" s="225"/>
      <c r="IJ102" s="225"/>
      <c r="IK102" s="225"/>
      <c r="IL102" s="225"/>
      <c r="IM102" s="225"/>
      <c r="IN102" s="225"/>
      <c r="IO102" s="225"/>
      <c r="IP102" s="225"/>
      <c r="IQ102" s="225"/>
      <c r="IR102" s="225"/>
      <c r="IS102" s="225"/>
      <c r="IT102" s="225"/>
    </row>
    <row r="103" spans="1:254" ht="9.9499999999999993" customHeight="1">
      <c r="A103" s="226"/>
      <c r="B103" s="248"/>
      <c r="C103" s="249"/>
      <c r="D103" s="233"/>
      <c r="E103" s="228"/>
      <c r="F103" s="225"/>
      <c r="G103" s="225"/>
      <c r="H103" s="225"/>
      <c r="I103" s="225"/>
      <c r="J103" s="225"/>
      <c r="K103" s="225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  <c r="AH103" s="225"/>
      <c r="AI103" s="225"/>
      <c r="AJ103" s="225"/>
      <c r="AK103" s="225"/>
      <c r="AL103" s="225"/>
      <c r="AM103" s="225"/>
      <c r="AN103" s="225"/>
      <c r="AO103" s="225"/>
      <c r="AP103" s="225"/>
      <c r="AQ103" s="225"/>
      <c r="AR103" s="225"/>
      <c r="AS103" s="225"/>
      <c r="AT103" s="225"/>
      <c r="AU103" s="225"/>
      <c r="AV103" s="225"/>
      <c r="AW103" s="225"/>
      <c r="AX103" s="225"/>
      <c r="AY103" s="225"/>
      <c r="AZ103" s="225"/>
      <c r="BA103" s="225"/>
      <c r="BB103" s="225"/>
      <c r="BC103" s="225"/>
      <c r="BD103" s="225"/>
      <c r="BE103" s="225"/>
      <c r="BF103" s="225"/>
      <c r="BG103" s="225"/>
      <c r="BH103" s="225"/>
      <c r="BI103" s="225"/>
      <c r="BJ103" s="225"/>
      <c r="BK103" s="225"/>
      <c r="BL103" s="225"/>
      <c r="BM103" s="225"/>
      <c r="BN103" s="225"/>
      <c r="BO103" s="225"/>
      <c r="BP103" s="225"/>
      <c r="BQ103" s="225"/>
      <c r="BR103" s="225"/>
      <c r="BS103" s="225"/>
      <c r="BT103" s="225"/>
      <c r="BU103" s="225"/>
      <c r="BV103" s="225"/>
      <c r="BW103" s="225"/>
      <c r="BX103" s="225"/>
      <c r="BY103" s="225"/>
      <c r="BZ103" s="225"/>
      <c r="CA103" s="225"/>
      <c r="CB103" s="225"/>
      <c r="CC103" s="225"/>
      <c r="CD103" s="225"/>
      <c r="CE103" s="225"/>
      <c r="CF103" s="225"/>
      <c r="CG103" s="225"/>
      <c r="CH103" s="225"/>
      <c r="CI103" s="225"/>
      <c r="CJ103" s="225"/>
      <c r="CK103" s="225"/>
      <c r="CL103" s="225"/>
      <c r="CM103" s="225"/>
      <c r="CN103" s="225"/>
      <c r="CO103" s="225"/>
      <c r="CP103" s="225"/>
      <c r="CQ103" s="225"/>
      <c r="CR103" s="225"/>
      <c r="CS103" s="225"/>
      <c r="CT103" s="225"/>
      <c r="CU103" s="225"/>
      <c r="CV103" s="225"/>
      <c r="CW103" s="225"/>
      <c r="CX103" s="225"/>
      <c r="CY103" s="225"/>
      <c r="CZ103" s="225"/>
      <c r="DA103" s="225"/>
      <c r="DB103" s="225"/>
      <c r="DC103" s="225"/>
      <c r="DD103" s="225"/>
      <c r="DE103" s="225"/>
      <c r="DF103" s="225"/>
      <c r="DG103" s="225"/>
      <c r="DH103" s="225"/>
      <c r="DI103" s="225"/>
      <c r="DJ103" s="225"/>
      <c r="DK103" s="225"/>
      <c r="DL103" s="225"/>
      <c r="DM103" s="225"/>
      <c r="DN103" s="225"/>
      <c r="DO103" s="225"/>
      <c r="DP103" s="225"/>
      <c r="DQ103" s="225"/>
      <c r="DR103" s="225"/>
      <c r="DS103" s="225"/>
      <c r="DT103" s="225"/>
      <c r="DU103" s="225"/>
      <c r="DV103" s="225"/>
      <c r="DW103" s="225"/>
      <c r="DX103" s="225"/>
      <c r="DY103" s="225"/>
      <c r="DZ103" s="225"/>
      <c r="EA103" s="225"/>
      <c r="EB103" s="225"/>
      <c r="EC103" s="225"/>
      <c r="ED103" s="225"/>
      <c r="EE103" s="225"/>
      <c r="EF103" s="225"/>
      <c r="EG103" s="225"/>
      <c r="EH103" s="225"/>
      <c r="EI103" s="225"/>
      <c r="EJ103" s="225"/>
      <c r="EK103" s="225"/>
      <c r="EL103" s="225"/>
      <c r="EM103" s="225"/>
      <c r="EN103" s="225"/>
      <c r="EO103" s="225"/>
      <c r="EP103" s="225"/>
      <c r="EQ103" s="225"/>
      <c r="ER103" s="225"/>
      <c r="ES103" s="225"/>
      <c r="ET103" s="225"/>
      <c r="EU103" s="225"/>
      <c r="EV103" s="225"/>
      <c r="EW103" s="225"/>
      <c r="EX103" s="225"/>
      <c r="EY103" s="225"/>
      <c r="EZ103" s="225"/>
      <c r="FA103" s="225"/>
      <c r="FB103" s="225"/>
      <c r="FC103" s="225"/>
      <c r="FD103" s="225"/>
      <c r="FE103" s="225"/>
      <c r="FF103" s="225"/>
      <c r="FG103" s="225"/>
      <c r="FH103" s="225"/>
      <c r="FI103" s="225"/>
      <c r="FJ103" s="225"/>
      <c r="FK103" s="225"/>
      <c r="FL103" s="225"/>
      <c r="FM103" s="225"/>
      <c r="FN103" s="225"/>
      <c r="FO103" s="225"/>
      <c r="FP103" s="225"/>
      <c r="FQ103" s="225"/>
      <c r="FR103" s="225"/>
      <c r="FS103" s="225"/>
      <c r="FT103" s="225"/>
      <c r="FU103" s="225"/>
      <c r="FV103" s="225"/>
      <c r="FW103" s="225"/>
      <c r="FX103" s="225"/>
      <c r="FY103" s="225"/>
      <c r="FZ103" s="225"/>
      <c r="GA103" s="225"/>
      <c r="GB103" s="225"/>
      <c r="GC103" s="225"/>
      <c r="GD103" s="225"/>
      <c r="GE103" s="225"/>
      <c r="GF103" s="225"/>
      <c r="GG103" s="225"/>
      <c r="GH103" s="225"/>
      <c r="GI103" s="225"/>
      <c r="GJ103" s="225"/>
      <c r="GK103" s="225"/>
      <c r="GL103" s="225"/>
      <c r="GM103" s="225"/>
      <c r="GN103" s="225"/>
      <c r="GO103" s="225"/>
      <c r="GP103" s="225"/>
      <c r="GQ103" s="225"/>
      <c r="GR103" s="225"/>
      <c r="GS103" s="225"/>
      <c r="GT103" s="225"/>
      <c r="GU103" s="225"/>
      <c r="GV103" s="225"/>
      <c r="GW103" s="225"/>
      <c r="GX103" s="225"/>
      <c r="GY103" s="225"/>
      <c r="GZ103" s="225"/>
      <c r="HA103" s="225"/>
      <c r="HB103" s="225"/>
      <c r="HC103" s="225"/>
      <c r="HD103" s="225"/>
      <c r="HE103" s="225"/>
      <c r="HF103" s="225"/>
      <c r="HG103" s="225"/>
      <c r="HH103" s="225"/>
      <c r="HI103" s="225"/>
      <c r="HJ103" s="225"/>
      <c r="HK103" s="225"/>
      <c r="HL103" s="225"/>
      <c r="HM103" s="225"/>
      <c r="HN103" s="225"/>
      <c r="HO103" s="225"/>
      <c r="HP103" s="225"/>
      <c r="HQ103" s="225"/>
      <c r="HR103" s="225"/>
      <c r="HS103" s="225"/>
      <c r="HT103" s="225"/>
      <c r="HU103" s="225"/>
      <c r="HV103" s="225"/>
      <c r="HW103" s="225"/>
      <c r="HX103" s="225"/>
      <c r="HY103" s="225"/>
      <c r="HZ103" s="225"/>
      <c r="IA103" s="225"/>
      <c r="IB103" s="225"/>
      <c r="IC103" s="225"/>
      <c r="ID103" s="225"/>
      <c r="IE103" s="225"/>
      <c r="IF103" s="225"/>
      <c r="IG103" s="225"/>
      <c r="IH103" s="225"/>
      <c r="II103" s="225"/>
      <c r="IJ103" s="225"/>
      <c r="IK103" s="225"/>
      <c r="IL103" s="225"/>
      <c r="IM103" s="225"/>
      <c r="IN103" s="225"/>
      <c r="IO103" s="225"/>
      <c r="IP103" s="225"/>
      <c r="IQ103" s="225"/>
      <c r="IR103" s="225"/>
      <c r="IS103" s="225"/>
      <c r="IT103" s="225"/>
    </row>
    <row r="104" spans="1:254" ht="15" customHeight="1">
      <c r="A104" s="234" t="s">
        <v>35</v>
      </c>
      <c r="B104" s="235" t="s">
        <v>36</v>
      </c>
      <c r="C104" s="149">
        <f>C114+C106</f>
        <v>31374000</v>
      </c>
      <c r="D104" s="233"/>
      <c r="E104" s="149">
        <f>E114+E106</f>
        <v>31374000</v>
      </c>
      <c r="F104" s="225"/>
      <c r="G104" s="225"/>
      <c r="H104" s="225"/>
      <c r="I104" s="225"/>
      <c r="J104" s="225"/>
      <c r="K104" s="225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  <c r="AH104" s="225"/>
      <c r="AI104" s="225"/>
      <c r="AJ104" s="225"/>
      <c r="AK104" s="225"/>
      <c r="AL104" s="225"/>
      <c r="AM104" s="225"/>
      <c r="AN104" s="225"/>
      <c r="AO104" s="225"/>
      <c r="AP104" s="225"/>
      <c r="AQ104" s="225"/>
      <c r="AR104" s="225"/>
      <c r="AS104" s="225"/>
      <c r="AT104" s="225"/>
      <c r="AU104" s="225"/>
      <c r="AV104" s="225"/>
      <c r="AW104" s="225"/>
      <c r="AX104" s="225"/>
      <c r="AY104" s="225"/>
      <c r="AZ104" s="225"/>
      <c r="BA104" s="225"/>
      <c r="BB104" s="225"/>
      <c r="BC104" s="225"/>
      <c r="BD104" s="225"/>
      <c r="BE104" s="225"/>
      <c r="BF104" s="225"/>
      <c r="BG104" s="225"/>
      <c r="BH104" s="225"/>
      <c r="BI104" s="225"/>
      <c r="BJ104" s="225"/>
      <c r="BK104" s="225"/>
      <c r="BL104" s="225"/>
      <c r="BM104" s="225"/>
      <c r="BN104" s="225"/>
      <c r="BO104" s="225"/>
      <c r="BP104" s="225"/>
      <c r="BQ104" s="225"/>
      <c r="BR104" s="225"/>
      <c r="BS104" s="225"/>
      <c r="BT104" s="225"/>
      <c r="BU104" s="225"/>
      <c r="BV104" s="225"/>
      <c r="BW104" s="225"/>
      <c r="BX104" s="225"/>
      <c r="BY104" s="225"/>
      <c r="BZ104" s="225"/>
      <c r="CA104" s="225"/>
      <c r="CB104" s="225"/>
      <c r="CC104" s="225"/>
      <c r="CD104" s="225"/>
      <c r="CE104" s="225"/>
      <c r="CF104" s="225"/>
      <c r="CG104" s="225"/>
      <c r="CH104" s="225"/>
      <c r="CI104" s="225"/>
      <c r="CJ104" s="225"/>
      <c r="CK104" s="225"/>
      <c r="CL104" s="225"/>
      <c r="CM104" s="225"/>
      <c r="CN104" s="225"/>
      <c r="CO104" s="225"/>
      <c r="CP104" s="225"/>
      <c r="CQ104" s="225"/>
      <c r="CR104" s="225"/>
      <c r="CS104" s="225"/>
      <c r="CT104" s="225"/>
      <c r="CU104" s="225"/>
      <c r="CV104" s="225"/>
      <c r="CW104" s="225"/>
      <c r="CX104" s="225"/>
      <c r="CY104" s="225"/>
      <c r="CZ104" s="225"/>
      <c r="DA104" s="225"/>
      <c r="DB104" s="225"/>
      <c r="DC104" s="225"/>
      <c r="DD104" s="225"/>
      <c r="DE104" s="225"/>
      <c r="DF104" s="225"/>
      <c r="DG104" s="225"/>
      <c r="DH104" s="225"/>
      <c r="DI104" s="225"/>
      <c r="DJ104" s="225"/>
      <c r="DK104" s="225"/>
      <c r="DL104" s="225"/>
      <c r="DM104" s="225"/>
      <c r="DN104" s="225"/>
      <c r="DO104" s="225"/>
      <c r="DP104" s="225"/>
      <c r="DQ104" s="225"/>
      <c r="DR104" s="225"/>
      <c r="DS104" s="225"/>
      <c r="DT104" s="225"/>
      <c r="DU104" s="225"/>
      <c r="DV104" s="225"/>
      <c r="DW104" s="225"/>
      <c r="DX104" s="225"/>
      <c r="DY104" s="225"/>
      <c r="DZ104" s="225"/>
      <c r="EA104" s="225"/>
      <c r="EB104" s="225"/>
      <c r="EC104" s="225"/>
      <c r="ED104" s="225"/>
      <c r="EE104" s="225"/>
      <c r="EF104" s="225"/>
      <c r="EG104" s="225"/>
      <c r="EH104" s="225"/>
      <c r="EI104" s="225"/>
      <c r="EJ104" s="225"/>
      <c r="EK104" s="225"/>
      <c r="EL104" s="225"/>
      <c r="EM104" s="225"/>
      <c r="EN104" s="225"/>
      <c r="EO104" s="225"/>
      <c r="EP104" s="225"/>
      <c r="EQ104" s="225"/>
      <c r="ER104" s="225"/>
      <c r="ES104" s="225"/>
      <c r="ET104" s="225"/>
      <c r="EU104" s="225"/>
      <c r="EV104" s="225"/>
      <c r="EW104" s="225"/>
      <c r="EX104" s="225"/>
      <c r="EY104" s="225"/>
      <c r="EZ104" s="225"/>
      <c r="FA104" s="225"/>
      <c r="FB104" s="225"/>
      <c r="FC104" s="225"/>
      <c r="FD104" s="225"/>
      <c r="FE104" s="225"/>
      <c r="FF104" s="225"/>
      <c r="FG104" s="225"/>
      <c r="FH104" s="225"/>
      <c r="FI104" s="225"/>
      <c r="FJ104" s="225"/>
      <c r="FK104" s="225"/>
      <c r="FL104" s="225"/>
      <c r="FM104" s="225"/>
      <c r="FN104" s="225"/>
      <c r="FO104" s="225"/>
      <c r="FP104" s="225"/>
      <c r="FQ104" s="225"/>
      <c r="FR104" s="225"/>
      <c r="FS104" s="225"/>
      <c r="FT104" s="225"/>
      <c r="FU104" s="225"/>
      <c r="FV104" s="225"/>
      <c r="FW104" s="225"/>
      <c r="FX104" s="225"/>
      <c r="FY104" s="225"/>
      <c r="FZ104" s="225"/>
      <c r="GA104" s="225"/>
      <c r="GB104" s="225"/>
      <c r="GC104" s="225"/>
      <c r="GD104" s="225"/>
      <c r="GE104" s="225"/>
      <c r="GF104" s="225"/>
      <c r="GG104" s="225"/>
      <c r="GH104" s="225"/>
      <c r="GI104" s="225"/>
      <c r="GJ104" s="225"/>
      <c r="GK104" s="225"/>
      <c r="GL104" s="225"/>
      <c r="GM104" s="225"/>
      <c r="GN104" s="225"/>
      <c r="GO104" s="225"/>
      <c r="GP104" s="225"/>
      <c r="GQ104" s="225"/>
      <c r="GR104" s="225"/>
      <c r="GS104" s="225"/>
      <c r="GT104" s="225"/>
      <c r="GU104" s="225"/>
      <c r="GV104" s="225"/>
      <c r="GW104" s="225"/>
      <c r="GX104" s="225"/>
      <c r="GY104" s="225"/>
      <c r="GZ104" s="225"/>
      <c r="HA104" s="225"/>
      <c r="HB104" s="225"/>
      <c r="HC104" s="225"/>
      <c r="HD104" s="225"/>
      <c r="HE104" s="225"/>
      <c r="HF104" s="225"/>
      <c r="HG104" s="225"/>
      <c r="HH104" s="225"/>
      <c r="HI104" s="225"/>
      <c r="HJ104" s="225"/>
      <c r="HK104" s="225"/>
      <c r="HL104" s="225"/>
      <c r="HM104" s="225"/>
      <c r="HN104" s="225"/>
      <c r="HO104" s="225"/>
      <c r="HP104" s="225"/>
      <c r="HQ104" s="225"/>
      <c r="HR104" s="225"/>
      <c r="HS104" s="225"/>
      <c r="HT104" s="225"/>
      <c r="HU104" s="225"/>
      <c r="HV104" s="225"/>
      <c r="HW104" s="225"/>
      <c r="HX104" s="225"/>
      <c r="HY104" s="225"/>
      <c r="HZ104" s="225"/>
      <c r="IA104" s="225"/>
      <c r="IB104" s="225"/>
      <c r="IC104" s="225"/>
      <c r="ID104" s="225"/>
      <c r="IE104" s="225"/>
      <c r="IF104" s="225"/>
      <c r="IG104" s="225"/>
      <c r="IH104" s="225"/>
      <c r="II104" s="225"/>
      <c r="IJ104" s="225"/>
      <c r="IK104" s="225"/>
      <c r="IL104" s="225"/>
      <c r="IM104" s="225"/>
      <c r="IN104" s="225"/>
      <c r="IO104" s="225"/>
      <c r="IP104" s="225"/>
      <c r="IQ104" s="225"/>
      <c r="IR104" s="225"/>
      <c r="IS104" s="225"/>
      <c r="IT104" s="225"/>
    </row>
    <row r="105" spans="1:254" ht="9.9499999999999993" customHeight="1">
      <c r="A105" s="236"/>
      <c r="B105" s="227"/>
      <c r="C105" s="250"/>
      <c r="D105" s="233"/>
      <c r="E105" s="228"/>
      <c r="F105" s="225"/>
      <c r="G105" s="225"/>
      <c r="H105" s="225"/>
      <c r="I105" s="225"/>
      <c r="J105" s="225"/>
      <c r="K105" s="225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  <c r="AH105" s="225"/>
      <c r="AI105" s="225"/>
      <c r="AJ105" s="225"/>
      <c r="AK105" s="225"/>
      <c r="AL105" s="225"/>
      <c r="AM105" s="225"/>
      <c r="AN105" s="225"/>
      <c r="AO105" s="225"/>
      <c r="AP105" s="225"/>
      <c r="AQ105" s="225"/>
      <c r="AR105" s="225"/>
      <c r="AS105" s="225"/>
      <c r="AT105" s="225"/>
      <c r="AU105" s="225"/>
      <c r="AV105" s="225"/>
      <c r="AW105" s="225"/>
      <c r="AX105" s="225"/>
      <c r="AY105" s="225"/>
      <c r="AZ105" s="225"/>
      <c r="BA105" s="225"/>
      <c r="BB105" s="225"/>
      <c r="BC105" s="225"/>
      <c r="BD105" s="225"/>
      <c r="BE105" s="225"/>
      <c r="BF105" s="225"/>
      <c r="BG105" s="225"/>
      <c r="BH105" s="225"/>
      <c r="BI105" s="225"/>
      <c r="BJ105" s="225"/>
      <c r="BK105" s="225"/>
      <c r="BL105" s="225"/>
      <c r="BM105" s="225"/>
      <c r="BN105" s="225"/>
      <c r="BO105" s="225"/>
      <c r="BP105" s="225"/>
      <c r="BQ105" s="225"/>
      <c r="BR105" s="225"/>
      <c r="BS105" s="225"/>
      <c r="BT105" s="225"/>
      <c r="BU105" s="225"/>
      <c r="BV105" s="225"/>
      <c r="BW105" s="225"/>
      <c r="BX105" s="225"/>
      <c r="BY105" s="225"/>
      <c r="BZ105" s="225"/>
      <c r="CA105" s="225"/>
      <c r="CB105" s="225"/>
      <c r="CC105" s="225"/>
      <c r="CD105" s="225"/>
      <c r="CE105" s="225"/>
      <c r="CF105" s="225"/>
      <c r="CG105" s="225"/>
      <c r="CH105" s="225"/>
      <c r="CI105" s="225"/>
      <c r="CJ105" s="225"/>
      <c r="CK105" s="225"/>
      <c r="CL105" s="225"/>
      <c r="CM105" s="225"/>
      <c r="CN105" s="225"/>
      <c r="CO105" s="225"/>
      <c r="CP105" s="225"/>
      <c r="CQ105" s="225"/>
      <c r="CR105" s="225"/>
      <c r="CS105" s="225"/>
      <c r="CT105" s="225"/>
      <c r="CU105" s="225"/>
      <c r="CV105" s="225"/>
      <c r="CW105" s="225"/>
      <c r="CX105" s="225"/>
      <c r="CY105" s="225"/>
      <c r="CZ105" s="225"/>
      <c r="DA105" s="225"/>
      <c r="DB105" s="225"/>
      <c r="DC105" s="225"/>
      <c r="DD105" s="225"/>
      <c r="DE105" s="225"/>
      <c r="DF105" s="225"/>
      <c r="DG105" s="225"/>
      <c r="DH105" s="225"/>
      <c r="DI105" s="225"/>
      <c r="DJ105" s="225"/>
      <c r="DK105" s="225"/>
      <c r="DL105" s="225"/>
      <c r="DM105" s="225"/>
      <c r="DN105" s="225"/>
      <c r="DO105" s="225"/>
      <c r="DP105" s="225"/>
      <c r="DQ105" s="225"/>
      <c r="DR105" s="225"/>
      <c r="DS105" s="225"/>
      <c r="DT105" s="225"/>
      <c r="DU105" s="225"/>
      <c r="DV105" s="225"/>
      <c r="DW105" s="225"/>
      <c r="DX105" s="225"/>
      <c r="DY105" s="225"/>
      <c r="DZ105" s="225"/>
      <c r="EA105" s="225"/>
      <c r="EB105" s="225"/>
      <c r="EC105" s="225"/>
      <c r="ED105" s="225"/>
      <c r="EE105" s="225"/>
      <c r="EF105" s="225"/>
      <c r="EG105" s="225"/>
      <c r="EH105" s="225"/>
      <c r="EI105" s="225"/>
      <c r="EJ105" s="225"/>
      <c r="EK105" s="225"/>
      <c r="EL105" s="225"/>
      <c r="EM105" s="225"/>
      <c r="EN105" s="225"/>
      <c r="EO105" s="225"/>
      <c r="EP105" s="225"/>
      <c r="EQ105" s="225"/>
      <c r="ER105" s="225"/>
      <c r="ES105" s="225"/>
      <c r="ET105" s="225"/>
      <c r="EU105" s="225"/>
      <c r="EV105" s="225"/>
      <c r="EW105" s="225"/>
      <c r="EX105" s="225"/>
      <c r="EY105" s="225"/>
      <c r="EZ105" s="225"/>
      <c r="FA105" s="225"/>
      <c r="FB105" s="225"/>
      <c r="FC105" s="225"/>
      <c r="FD105" s="225"/>
      <c r="FE105" s="225"/>
      <c r="FF105" s="225"/>
      <c r="FG105" s="225"/>
      <c r="FH105" s="225"/>
      <c r="FI105" s="225"/>
      <c r="FJ105" s="225"/>
      <c r="FK105" s="225"/>
      <c r="FL105" s="225"/>
      <c r="FM105" s="225"/>
      <c r="FN105" s="225"/>
      <c r="FO105" s="225"/>
      <c r="FP105" s="225"/>
      <c r="FQ105" s="225"/>
      <c r="FR105" s="225"/>
      <c r="FS105" s="225"/>
      <c r="FT105" s="225"/>
      <c r="FU105" s="225"/>
      <c r="FV105" s="225"/>
      <c r="FW105" s="225"/>
      <c r="FX105" s="225"/>
      <c r="FY105" s="225"/>
      <c r="FZ105" s="225"/>
      <c r="GA105" s="225"/>
      <c r="GB105" s="225"/>
      <c r="GC105" s="225"/>
      <c r="GD105" s="225"/>
      <c r="GE105" s="225"/>
      <c r="GF105" s="225"/>
      <c r="GG105" s="225"/>
      <c r="GH105" s="225"/>
      <c r="GI105" s="225"/>
      <c r="GJ105" s="225"/>
      <c r="GK105" s="225"/>
      <c r="GL105" s="225"/>
      <c r="GM105" s="225"/>
      <c r="GN105" s="225"/>
      <c r="GO105" s="225"/>
      <c r="GP105" s="225"/>
      <c r="GQ105" s="225"/>
      <c r="GR105" s="225"/>
      <c r="GS105" s="225"/>
      <c r="GT105" s="225"/>
      <c r="GU105" s="225"/>
      <c r="GV105" s="225"/>
      <c r="GW105" s="225"/>
      <c r="GX105" s="225"/>
      <c r="GY105" s="225"/>
      <c r="GZ105" s="225"/>
      <c r="HA105" s="225"/>
      <c r="HB105" s="225"/>
      <c r="HC105" s="225"/>
      <c r="HD105" s="225"/>
      <c r="HE105" s="225"/>
      <c r="HF105" s="225"/>
      <c r="HG105" s="225"/>
      <c r="HH105" s="225"/>
      <c r="HI105" s="225"/>
      <c r="HJ105" s="225"/>
      <c r="HK105" s="225"/>
      <c r="HL105" s="225"/>
      <c r="HM105" s="225"/>
      <c r="HN105" s="225"/>
      <c r="HO105" s="225"/>
      <c r="HP105" s="225"/>
      <c r="HQ105" s="225"/>
      <c r="HR105" s="225"/>
      <c r="HS105" s="225"/>
      <c r="HT105" s="225"/>
      <c r="HU105" s="225"/>
      <c r="HV105" s="225"/>
      <c r="HW105" s="225"/>
      <c r="HX105" s="225"/>
      <c r="HY105" s="225"/>
      <c r="HZ105" s="225"/>
      <c r="IA105" s="225"/>
      <c r="IB105" s="225"/>
      <c r="IC105" s="225"/>
      <c r="ID105" s="225"/>
      <c r="IE105" s="225"/>
      <c r="IF105" s="225"/>
      <c r="IG105" s="225"/>
      <c r="IH105" s="225"/>
      <c r="II105" s="225"/>
      <c r="IJ105" s="225"/>
      <c r="IK105" s="225"/>
      <c r="IL105" s="225"/>
      <c r="IM105" s="225"/>
      <c r="IN105" s="225"/>
      <c r="IO105" s="225"/>
      <c r="IP105" s="225"/>
      <c r="IQ105" s="225"/>
      <c r="IR105" s="225"/>
      <c r="IS105" s="225"/>
      <c r="IT105" s="225"/>
    </row>
    <row r="106" spans="1:254" ht="12.75" customHeight="1">
      <c r="A106" s="237" t="s">
        <v>690</v>
      </c>
      <c r="B106" s="238" t="s">
        <v>237</v>
      </c>
      <c r="C106" s="239">
        <f>C108</f>
        <v>31352000</v>
      </c>
      <c r="D106" s="233"/>
      <c r="E106" s="239">
        <f>E108</f>
        <v>31352000</v>
      </c>
      <c r="F106" s="225"/>
      <c r="G106" s="225"/>
      <c r="H106" s="225"/>
      <c r="I106" s="225"/>
      <c r="J106" s="225"/>
      <c r="K106" s="225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  <c r="AH106" s="225"/>
      <c r="AI106" s="225"/>
      <c r="AJ106" s="225"/>
      <c r="AK106" s="225"/>
      <c r="AL106" s="225"/>
      <c r="AM106" s="225"/>
      <c r="AN106" s="225"/>
      <c r="AO106" s="225"/>
      <c r="AP106" s="225"/>
      <c r="AQ106" s="225"/>
      <c r="AR106" s="225"/>
      <c r="AS106" s="225"/>
      <c r="AT106" s="225"/>
      <c r="AU106" s="225"/>
      <c r="AV106" s="225"/>
      <c r="AW106" s="225"/>
      <c r="AX106" s="225"/>
      <c r="AY106" s="225"/>
      <c r="AZ106" s="225"/>
      <c r="BA106" s="225"/>
      <c r="BB106" s="225"/>
      <c r="BC106" s="225"/>
      <c r="BD106" s="225"/>
      <c r="BE106" s="225"/>
      <c r="BF106" s="225"/>
      <c r="BG106" s="225"/>
      <c r="BH106" s="225"/>
      <c r="BI106" s="225"/>
      <c r="BJ106" s="225"/>
      <c r="BK106" s="225"/>
      <c r="BL106" s="225"/>
      <c r="BM106" s="225"/>
      <c r="BN106" s="225"/>
      <c r="BO106" s="225"/>
      <c r="BP106" s="225"/>
      <c r="BQ106" s="225"/>
      <c r="BR106" s="225"/>
      <c r="BS106" s="225"/>
      <c r="BT106" s="225"/>
      <c r="BU106" s="225"/>
      <c r="BV106" s="225"/>
      <c r="BW106" s="225"/>
      <c r="BX106" s="225"/>
      <c r="BY106" s="225"/>
      <c r="BZ106" s="225"/>
      <c r="CA106" s="225"/>
      <c r="CB106" s="225"/>
      <c r="CC106" s="225"/>
      <c r="CD106" s="225"/>
      <c r="CE106" s="225"/>
      <c r="CF106" s="225"/>
      <c r="CG106" s="225"/>
      <c r="CH106" s="225"/>
      <c r="CI106" s="225"/>
      <c r="CJ106" s="225"/>
      <c r="CK106" s="225"/>
      <c r="CL106" s="225"/>
      <c r="CM106" s="225"/>
      <c r="CN106" s="225"/>
      <c r="CO106" s="225"/>
      <c r="CP106" s="225"/>
      <c r="CQ106" s="225"/>
      <c r="CR106" s="225"/>
      <c r="CS106" s="225"/>
      <c r="CT106" s="225"/>
      <c r="CU106" s="225"/>
      <c r="CV106" s="225"/>
      <c r="CW106" s="225"/>
      <c r="CX106" s="225"/>
      <c r="CY106" s="225"/>
      <c r="CZ106" s="225"/>
      <c r="DA106" s="225"/>
      <c r="DB106" s="225"/>
      <c r="DC106" s="225"/>
      <c r="DD106" s="225"/>
      <c r="DE106" s="225"/>
      <c r="DF106" s="225"/>
      <c r="DG106" s="225"/>
      <c r="DH106" s="225"/>
      <c r="DI106" s="225"/>
      <c r="DJ106" s="225"/>
      <c r="DK106" s="225"/>
      <c r="DL106" s="225"/>
      <c r="DM106" s="225"/>
      <c r="DN106" s="225"/>
      <c r="DO106" s="225"/>
      <c r="DP106" s="225"/>
      <c r="DQ106" s="225"/>
      <c r="DR106" s="225"/>
      <c r="DS106" s="225"/>
      <c r="DT106" s="225"/>
      <c r="DU106" s="225"/>
      <c r="DV106" s="225"/>
      <c r="DW106" s="225"/>
      <c r="DX106" s="225"/>
      <c r="DY106" s="225"/>
      <c r="DZ106" s="225"/>
      <c r="EA106" s="225"/>
      <c r="EB106" s="225"/>
      <c r="EC106" s="225"/>
      <c r="ED106" s="225"/>
      <c r="EE106" s="225"/>
      <c r="EF106" s="225"/>
      <c r="EG106" s="225"/>
      <c r="EH106" s="225"/>
      <c r="EI106" s="225"/>
      <c r="EJ106" s="225"/>
      <c r="EK106" s="225"/>
      <c r="EL106" s="225"/>
      <c r="EM106" s="225"/>
      <c r="EN106" s="225"/>
      <c r="EO106" s="225"/>
      <c r="EP106" s="225"/>
      <c r="EQ106" s="225"/>
      <c r="ER106" s="225"/>
      <c r="ES106" s="225"/>
      <c r="ET106" s="225"/>
      <c r="EU106" s="225"/>
      <c r="EV106" s="225"/>
      <c r="EW106" s="225"/>
      <c r="EX106" s="225"/>
      <c r="EY106" s="225"/>
      <c r="EZ106" s="225"/>
      <c r="FA106" s="225"/>
      <c r="FB106" s="225"/>
      <c r="FC106" s="225"/>
      <c r="FD106" s="225"/>
      <c r="FE106" s="225"/>
      <c r="FF106" s="225"/>
      <c r="FG106" s="225"/>
      <c r="FH106" s="225"/>
      <c r="FI106" s="225"/>
      <c r="FJ106" s="225"/>
      <c r="FK106" s="225"/>
      <c r="FL106" s="225"/>
      <c r="FM106" s="225"/>
      <c r="FN106" s="225"/>
      <c r="FO106" s="225"/>
      <c r="FP106" s="225"/>
      <c r="FQ106" s="225"/>
      <c r="FR106" s="225"/>
      <c r="FS106" s="225"/>
      <c r="FT106" s="225"/>
      <c r="FU106" s="225"/>
      <c r="FV106" s="225"/>
      <c r="FW106" s="225"/>
      <c r="FX106" s="225"/>
      <c r="FY106" s="225"/>
      <c r="FZ106" s="225"/>
      <c r="GA106" s="225"/>
      <c r="GB106" s="225"/>
      <c r="GC106" s="225"/>
      <c r="GD106" s="225"/>
      <c r="GE106" s="225"/>
      <c r="GF106" s="225"/>
      <c r="GG106" s="225"/>
      <c r="GH106" s="225"/>
      <c r="GI106" s="225"/>
      <c r="GJ106" s="225"/>
      <c r="GK106" s="225"/>
      <c r="GL106" s="225"/>
      <c r="GM106" s="225"/>
      <c r="GN106" s="225"/>
      <c r="GO106" s="225"/>
      <c r="GP106" s="225"/>
      <c r="GQ106" s="225"/>
      <c r="GR106" s="225"/>
      <c r="GS106" s="225"/>
      <c r="GT106" s="225"/>
      <c r="GU106" s="225"/>
      <c r="GV106" s="225"/>
      <c r="GW106" s="225"/>
      <c r="GX106" s="225"/>
      <c r="GY106" s="225"/>
      <c r="GZ106" s="225"/>
      <c r="HA106" s="225"/>
      <c r="HB106" s="225"/>
      <c r="HC106" s="225"/>
      <c r="HD106" s="225"/>
      <c r="HE106" s="225"/>
      <c r="HF106" s="225"/>
      <c r="HG106" s="225"/>
      <c r="HH106" s="225"/>
      <c r="HI106" s="225"/>
      <c r="HJ106" s="225"/>
      <c r="HK106" s="225"/>
      <c r="HL106" s="225"/>
      <c r="HM106" s="225"/>
      <c r="HN106" s="225"/>
      <c r="HO106" s="225"/>
      <c r="HP106" s="225"/>
      <c r="HQ106" s="225"/>
      <c r="HR106" s="225"/>
      <c r="HS106" s="225"/>
      <c r="HT106" s="225"/>
      <c r="HU106" s="225"/>
      <c r="HV106" s="225"/>
      <c r="HW106" s="225"/>
      <c r="HX106" s="225"/>
      <c r="HY106" s="225"/>
      <c r="HZ106" s="225"/>
      <c r="IA106" s="225"/>
      <c r="IB106" s="225"/>
      <c r="IC106" s="225"/>
      <c r="ID106" s="225"/>
      <c r="IE106" s="225"/>
      <c r="IF106" s="225"/>
      <c r="IG106" s="225"/>
      <c r="IH106" s="225"/>
      <c r="II106" s="225"/>
      <c r="IJ106" s="225"/>
      <c r="IK106" s="225"/>
      <c r="IL106" s="225"/>
      <c r="IM106" s="225"/>
      <c r="IN106" s="225"/>
      <c r="IO106" s="225"/>
      <c r="IP106" s="225"/>
      <c r="IQ106" s="225"/>
      <c r="IR106" s="225"/>
      <c r="IS106" s="225"/>
      <c r="IT106" s="225"/>
    </row>
    <row r="107" spans="1:254" ht="9.9499999999999993" customHeight="1">
      <c r="A107" s="236"/>
      <c r="B107" s="227"/>
      <c r="C107" s="250"/>
      <c r="D107" s="233"/>
      <c r="E107" s="228"/>
      <c r="F107" s="225"/>
      <c r="G107" s="225"/>
      <c r="H107" s="225"/>
      <c r="I107" s="225"/>
      <c r="J107" s="225"/>
      <c r="K107" s="225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  <c r="AH107" s="225"/>
      <c r="AI107" s="225"/>
      <c r="AJ107" s="225"/>
      <c r="AK107" s="225"/>
      <c r="AL107" s="225"/>
      <c r="AM107" s="225"/>
      <c r="AN107" s="225"/>
      <c r="AO107" s="225"/>
      <c r="AP107" s="225"/>
      <c r="AQ107" s="225"/>
      <c r="AR107" s="225"/>
      <c r="AS107" s="225"/>
      <c r="AT107" s="225"/>
      <c r="AU107" s="225"/>
      <c r="AV107" s="225"/>
      <c r="AW107" s="225"/>
      <c r="AX107" s="225"/>
      <c r="AY107" s="225"/>
      <c r="AZ107" s="225"/>
      <c r="BA107" s="225"/>
      <c r="BB107" s="225"/>
      <c r="BC107" s="225"/>
      <c r="BD107" s="225"/>
      <c r="BE107" s="225"/>
      <c r="BF107" s="225"/>
      <c r="BG107" s="225"/>
      <c r="BH107" s="225"/>
      <c r="BI107" s="225"/>
      <c r="BJ107" s="225"/>
      <c r="BK107" s="225"/>
      <c r="BL107" s="225"/>
      <c r="BM107" s="225"/>
      <c r="BN107" s="225"/>
      <c r="BO107" s="225"/>
      <c r="BP107" s="225"/>
      <c r="BQ107" s="225"/>
      <c r="BR107" s="225"/>
      <c r="BS107" s="225"/>
      <c r="BT107" s="225"/>
      <c r="BU107" s="225"/>
      <c r="BV107" s="225"/>
      <c r="BW107" s="225"/>
      <c r="BX107" s="225"/>
      <c r="BY107" s="225"/>
      <c r="BZ107" s="225"/>
      <c r="CA107" s="225"/>
      <c r="CB107" s="225"/>
      <c r="CC107" s="225"/>
      <c r="CD107" s="225"/>
      <c r="CE107" s="225"/>
      <c r="CF107" s="225"/>
      <c r="CG107" s="225"/>
      <c r="CH107" s="225"/>
      <c r="CI107" s="225"/>
      <c r="CJ107" s="225"/>
      <c r="CK107" s="225"/>
      <c r="CL107" s="225"/>
      <c r="CM107" s="225"/>
      <c r="CN107" s="225"/>
      <c r="CO107" s="225"/>
      <c r="CP107" s="225"/>
      <c r="CQ107" s="225"/>
      <c r="CR107" s="225"/>
      <c r="CS107" s="225"/>
      <c r="CT107" s="225"/>
      <c r="CU107" s="225"/>
      <c r="CV107" s="225"/>
      <c r="CW107" s="225"/>
      <c r="CX107" s="225"/>
      <c r="CY107" s="225"/>
      <c r="CZ107" s="225"/>
      <c r="DA107" s="225"/>
      <c r="DB107" s="225"/>
      <c r="DC107" s="225"/>
      <c r="DD107" s="225"/>
      <c r="DE107" s="225"/>
      <c r="DF107" s="225"/>
      <c r="DG107" s="225"/>
      <c r="DH107" s="225"/>
      <c r="DI107" s="225"/>
      <c r="DJ107" s="225"/>
      <c r="DK107" s="225"/>
      <c r="DL107" s="225"/>
      <c r="DM107" s="225"/>
      <c r="DN107" s="225"/>
      <c r="DO107" s="225"/>
      <c r="DP107" s="225"/>
      <c r="DQ107" s="225"/>
      <c r="DR107" s="225"/>
      <c r="DS107" s="225"/>
      <c r="DT107" s="225"/>
      <c r="DU107" s="225"/>
      <c r="DV107" s="225"/>
      <c r="DW107" s="225"/>
      <c r="DX107" s="225"/>
      <c r="DY107" s="225"/>
      <c r="DZ107" s="225"/>
      <c r="EA107" s="225"/>
      <c r="EB107" s="225"/>
      <c r="EC107" s="225"/>
      <c r="ED107" s="225"/>
      <c r="EE107" s="225"/>
      <c r="EF107" s="225"/>
      <c r="EG107" s="225"/>
      <c r="EH107" s="225"/>
      <c r="EI107" s="225"/>
      <c r="EJ107" s="225"/>
      <c r="EK107" s="225"/>
      <c r="EL107" s="225"/>
      <c r="EM107" s="225"/>
      <c r="EN107" s="225"/>
      <c r="EO107" s="225"/>
      <c r="EP107" s="225"/>
      <c r="EQ107" s="225"/>
      <c r="ER107" s="225"/>
      <c r="ES107" s="225"/>
      <c r="ET107" s="225"/>
      <c r="EU107" s="225"/>
      <c r="EV107" s="225"/>
      <c r="EW107" s="225"/>
      <c r="EX107" s="225"/>
      <c r="EY107" s="225"/>
      <c r="EZ107" s="225"/>
      <c r="FA107" s="225"/>
      <c r="FB107" s="225"/>
      <c r="FC107" s="225"/>
      <c r="FD107" s="225"/>
      <c r="FE107" s="225"/>
      <c r="FF107" s="225"/>
      <c r="FG107" s="225"/>
      <c r="FH107" s="225"/>
      <c r="FI107" s="225"/>
      <c r="FJ107" s="225"/>
      <c r="FK107" s="225"/>
      <c r="FL107" s="225"/>
      <c r="FM107" s="225"/>
      <c r="FN107" s="225"/>
      <c r="FO107" s="225"/>
      <c r="FP107" s="225"/>
      <c r="FQ107" s="225"/>
      <c r="FR107" s="225"/>
      <c r="FS107" s="225"/>
      <c r="FT107" s="225"/>
      <c r="FU107" s="225"/>
      <c r="FV107" s="225"/>
      <c r="FW107" s="225"/>
      <c r="FX107" s="225"/>
      <c r="FY107" s="225"/>
      <c r="FZ107" s="225"/>
      <c r="GA107" s="225"/>
      <c r="GB107" s="225"/>
      <c r="GC107" s="225"/>
      <c r="GD107" s="225"/>
      <c r="GE107" s="225"/>
      <c r="GF107" s="225"/>
      <c r="GG107" s="225"/>
      <c r="GH107" s="225"/>
      <c r="GI107" s="225"/>
      <c r="GJ107" s="225"/>
      <c r="GK107" s="225"/>
      <c r="GL107" s="225"/>
      <c r="GM107" s="225"/>
      <c r="GN107" s="225"/>
      <c r="GO107" s="225"/>
      <c r="GP107" s="225"/>
      <c r="GQ107" s="225"/>
      <c r="GR107" s="225"/>
      <c r="GS107" s="225"/>
      <c r="GT107" s="225"/>
      <c r="GU107" s="225"/>
      <c r="GV107" s="225"/>
      <c r="GW107" s="225"/>
      <c r="GX107" s="225"/>
      <c r="GY107" s="225"/>
      <c r="GZ107" s="225"/>
      <c r="HA107" s="225"/>
      <c r="HB107" s="225"/>
      <c r="HC107" s="225"/>
      <c r="HD107" s="225"/>
      <c r="HE107" s="225"/>
      <c r="HF107" s="225"/>
      <c r="HG107" s="225"/>
      <c r="HH107" s="225"/>
      <c r="HI107" s="225"/>
      <c r="HJ107" s="225"/>
      <c r="HK107" s="225"/>
      <c r="HL107" s="225"/>
      <c r="HM107" s="225"/>
      <c r="HN107" s="225"/>
      <c r="HO107" s="225"/>
      <c r="HP107" s="225"/>
      <c r="HQ107" s="225"/>
      <c r="HR107" s="225"/>
      <c r="HS107" s="225"/>
      <c r="HT107" s="225"/>
      <c r="HU107" s="225"/>
      <c r="HV107" s="225"/>
      <c r="HW107" s="225"/>
      <c r="HX107" s="225"/>
      <c r="HY107" s="225"/>
      <c r="HZ107" s="225"/>
      <c r="IA107" s="225"/>
      <c r="IB107" s="225"/>
      <c r="IC107" s="225"/>
      <c r="ID107" s="225"/>
      <c r="IE107" s="225"/>
      <c r="IF107" s="225"/>
      <c r="IG107" s="225"/>
      <c r="IH107" s="225"/>
      <c r="II107" s="225"/>
      <c r="IJ107" s="225"/>
      <c r="IK107" s="225"/>
      <c r="IL107" s="225"/>
      <c r="IM107" s="225"/>
      <c r="IN107" s="225"/>
      <c r="IO107" s="225"/>
      <c r="IP107" s="225"/>
      <c r="IQ107" s="225"/>
      <c r="IR107" s="225"/>
      <c r="IS107" s="225"/>
      <c r="IT107" s="225"/>
    </row>
    <row r="108" spans="1:254" ht="12.75" customHeight="1">
      <c r="A108" s="925" t="s">
        <v>691</v>
      </c>
      <c r="B108" s="926"/>
      <c r="C108" s="240">
        <f>C110</f>
        <v>31352000</v>
      </c>
      <c r="D108" s="233"/>
      <c r="E108" s="240">
        <f>E112</f>
        <v>31352000</v>
      </c>
      <c r="F108" s="225"/>
      <c r="G108" s="225"/>
      <c r="H108" s="225"/>
      <c r="I108" s="225"/>
      <c r="J108" s="225"/>
      <c r="K108" s="225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  <c r="AH108" s="225"/>
      <c r="AI108" s="225"/>
      <c r="AJ108" s="225"/>
      <c r="AK108" s="225"/>
      <c r="AL108" s="225"/>
      <c r="AM108" s="225"/>
      <c r="AN108" s="225"/>
      <c r="AO108" s="225"/>
      <c r="AP108" s="225"/>
      <c r="AQ108" s="225"/>
      <c r="AR108" s="225"/>
      <c r="AS108" s="225"/>
      <c r="AT108" s="225"/>
      <c r="AU108" s="225"/>
      <c r="AV108" s="225"/>
      <c r="AW108" s="225"/>
      <c r="AX108" s="225"/>
      <c r="AY108" s="225"/>
      <c r="AZ108" s="225"/>
      <c r="BA108" s="225"/>
      <c r="BB108" s="225"/>
      <c r="BC108" s="225"/>
      <c r="BD108" s="225"/>
      <c r="BE108" s="225"/>
      <c r="BF108" s="225"/>
      <c r="BG108" s="225"/>
      <c r="BH108" s="225"/>
      <c r="BI108" s="225"/>
      <c r="BJ108" s="225"/>
      <c r="BK108" s="225"/>
      <c r="BL108" s="225"/>
      <c r="BM108" s="225"/>
      <c r="BN108" s="225"/>
      <c r="BO108" s="225"/>
      <c r="BP108" s="225"/>
      <c r="BQ108" s="225"/>
      <c r="BR108" s="225"/>
      <c r="BS108" s="225"/>
      <c r="BT108" s="225"/>
      <c r="BU108" s="225"/>
      <c r="BV108" s="225"/>
      <c r="BW108" s="225"/>
      <c r="BX108" s="225"/>
      <c r="BY108" s="225"/>
      <c r="BZ108" s="225"/>
      <c r="CA108" s="225"/>
      <c r="CB108" s="225"/>
      <c r="CC108" s="225"/>
      <c r="CD108" s="225"/>
      <c r="CE108" s="225"/>
      <c r="CF108" s="225"/>
      <c r="CG108" s="225"/>
      <c r="CH108" s="225"/>
      <c r="CI108" s="225"/>
      <c r="CJ108" s="225"/>
      <c r="CK108" s="225"/>
      <c r="CL108" s="225"/>
      <c r="CM108" s="225"/>
      <c r="CN108" s="225"/>
      <c r="CO108" s="225"/>
      <c r="CP108" s="225"/>
      <c r="CQ108" s="225"/>
      <c r="CR108" s="225"/>
      <c r="CS108" s="225"/>
      <c r="CT108" s="225"/>
      <c r="CU108" s="225"/>
      <c r="CV108" s="225"/>
      <c r="CW108" s="225"/>
      <c r="CX108" s="225"/>
      <c r="CY108" s="225"/>
      <c r="CZ108" s="225"/>
      <c r="DA108" s="225"/>
      <c r="DB108" s="225"/>
      <c r="DC108" s="225"/>
      <c r="DD108" s="225"/>
      <c r="DE108" s="225"/>
      <c r="DF108" s="225"/>
      <c r="DG108" s="225"/>
      <c r="DH108" s="225"/>
      <c r="DI108" s="225"/>
      <c r="DJ108" s="225"/>
      <c r="DK108" s="225"/>
      <c r="DL108" s="225"/>
      <c r="DM108" s="225"/>
      <c r="DN108" s="225"/>
      <c r="DO108" s="225"/>
      <c r="DP108" s="225"/>
      <c r="DQ108" s="225"/>
      <c r="DR108" s="225"/>
      <c r="DS108" s="225"/>
      <c r="DT108" s="225"/>
      <c r="DU108" s="225"/>
      <c r="DV108" s="225"/>
      <c r="DW108" s="225"/>
      <c r="DX108" s="225"/>
      <c r="DY108" s="225"/>
      <c r="DZ108" s="225"/>
      <c r="EA108" s="225"/>
      <c r="EB108" s="225"/>
      <c r="EC108" s="225"/>
      <c r="ED108" s="225"/>
      <c r="EE108" s="225"/>
      <c r="EF108" s="225"/>
      <c r="EG108" s="225"/>
      <c r="EH108" s="225"/>
      <c r="EI108" s="225"/>
      <c r="EJ108" s="225"/>
      <c r="EK108" s="225"/>
      <c r="EL108" s="225"/>
      <c r="EM108" s="225"/>
      <c r="EN108" s="225"/>
      <c r="EO108" s="225"/>
      <c r="EP108" s="225"/>
      <c r="EQ108" s="225"/>
      <c r="ER108" s="225"/>
      <c r="ES108" s="225"/>
      <c r="ET108" s="225"/>
      <c r="EU108" s="225"/>
      <c r="EV108" s="225"/>
      <c r="EW108" s="225"/>
      <c r="EX108" s="225"/>
      <c r="EY108" s="225"/>
      <c r="EZ108" s="225"/>
      <c r="FA108" s="225"/>
      <c r="FB108" s="225"/>
      <c r="FC108" s="225"/>
      <c r="FD108" s="225"/>
      <c r="FE108" s="225"/>
      <c r="FF108" s="225"/>
      <c r="FG108" s="225"/>
      <c r="FH108" s="225"/>
      <c r="FI108" s="225"/>
      <c r="FJ108" s="225"/>
      <c r="FK108" s="225"/>
      <c r="FL108" s="225"/>
      <c r="FM108" s="225"/>
      <c r="FN108" s="225"/>
      <c r="FO108" s="225"/>
      <c r="FP108" s="225"/>
      <c r="FQ108" s="225"/>
      <c r="FR108" s="225"/>
      <c r="FS108" s="225"/>
      <c r="FT108" s="225"/>
      <c r="FU108" s="225"/>
      <c r="FV108" s="225"/>
      <c r="FW108" s="225"/>
      <c r="FX108" s="225"/>
      <c r="FY108" s="225"/>
      <c r="FZ108" s="225"/>
      <c r="GA108" s="225"/>
      <c r="GB108" s="225"/>
      <c r="GC108" s="225"/>
      <c r="GD108" s="225"/>
      <c r="GE108" s="225"/>
      <c r="GF108" s="225"/>
      <c r="GG108" s="225"/>
      <c r="GH108" s="225"/>
      <c r="GI108" s="225"/>
      <c r="GJ108" s="225"/>
      <c r="GK108" s="225"/>
      <c r="GL108" s="225"/>
      <c r="GM108" s="225"/>
      <c r="GN108" s="225"/>
      <c r="GO108" s="225"/>
      <c r="GP108" s="225"/>
      <c r="GQ108" s="225"/>
      <c r="GR108" s="225"/>
      <c r="GS108" s="225"/>
      <c r="GT108" s="225"/>
      <c r="GU108" s="225"/>
      <c r="GV108" s="225"/>
      <c r="GW108" s="225"/>
      <c r="GX108" s="225"/>
      <c r="GY108" s="225"/>
      <c r="GZ108" s="225"/>
      <c r="HA108" s="225"/>
      <c r="HB108" s="225"/>
      <c r="HC108" s="225"/>
      <c r="HD108" s="225"/>
      <c r="HE108" s="225"/>
      <c r="HF108" s="225"/>
      <c r="HG108" s="225"/>
      <c r="HH108" s="225"/>
      <c r="HI108" s="225"/>
      <c r="HJ108" s="225"/>
      <c r="HK108" s="225"/>
      <c r="HL108" s="225"/>
      <c r="HM108" s="225"/>
      <c r="HN108" s="225"/>
      <c r="HO108" s="225"/>
      <c r="HP108" s="225"/>
      <c r="HQ108" s="225"/>
      <c r="HR108" s="225"/>
      <c r="HS108" s="225"/>
      <c r="HT108" s="225"/>
      <c r="HU108" s="225"/>
      <c r="HV108" s="225"/>
      <c r="HW108" s="225"/>
      <c r="HX108" s="225"/>
      <c r="HY108" s="225"/>
      <c r="HZ108" s="225"/>
      <c r="IA108" s="225"/>
      <c r="IB108" s="225"/>
      <c r="IC108" s="225"/>
      <c r="ID108" s="225"/>
      <c r="IE108" s="225"/>
      <c r="IF108" s="225"/>
      <c r="IG108" s="225"/>
      <c r="IH108" s="225"/>
      <c r="II108" s="225"/>
      <c r="IJ108" s="225"/>
      <c r="IK108" s="225"/>
      <c r="IL108" s="225"/>
      <c r="IM108" s="225"/>
      <c r="IN108" s="225"/>
      <c r="IO108" s="225"/>
      <c r="IP108" s="225"/>
      <c r="IQ108" s="225"/>
      <c r="IR108" s="225"/>
      <c r="IS108" s="225"/>
      <c r="IT108" s="225"/>
    </row>
    <row r="109" spans="1:254" ht="9.9499999999999993" customHeight="1">
      <c r="A109" s="251"/>
      <c r="B109" s="252"/>
      <c r="C109" s="239"/>
      <c r="D109" s="233"/>
      <c r="E109" s="253"/>
      <c r="F109" s="225"/>
      <c r="G109" s="225"/>
      <c r="H109" s="225"/>
      <c r="I109" s="225"/>
      <c r="J109" s="225"/>
      <c r="K109" s="225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  <c r="AH109" s="225"/>
      <c r="AI109" s="225"/>
      <c r="AJ109" s="225"/>
      <c r="AK109" s="225"/>
      <c r="AL109" s="225"/>
      <c r="AM109" s="225"/>
      <c r="AN109" s="225"/>
      <c r="AO109" s="225"/>
      <c r="AP109" s="225"/>
      <c r="AQ109" s="225"/>
      <c r="AR109" s="225"/>
      <c r="AS109" s="225"/>
      <c r="AT109" s="225"/>
      <c r="AU109" s="225"/>
      <c r="AV109" s="225"/>
      <c r="AW109" s="225"/>
      <c r="AX109" s="225"/>
      <c r="AY109" s="225"/>
      <c r="AZ109" s="225"/>
      <c r="BA109" s="225"/>
      <c r="BB109" s="225"/>
      <c r="BC109" s="225"/>
      <c r="BD109" s="225"/>
      <c r="BE109" s="225"/>
      <c r="BF109" s="225"/>
      <c r="BG109" s="225"/>
      <c r="BH109" s="225"/>
      <c r="BI109" s="225"/>
      <c r="BJ109" s="225"/>
      <c r="BK109" s="225"/>
      <c r="BL109" s="225"/>
      <c r="BM109" s="225"/>
      <c r="BN109" s="225"/>
      <c r="BO109" s="225"/>
      <c r="BP109" s="225"/>
      <c r="BQ109" s="225"/>
      <c r="BR109" s="225"/>
      <c r="BS109" s="225"/>
      <c r="BT109" s="225"/>
      <c r="BU109" s="225"/>
      <c r="BV109" s="225"/>
      <c r="BW109" s="225"/>
      <c r="BX109" s="225"/>
      <c r="BY109" s="225"/>
      <c r="BZ109" s="225"/>
      <c r="CA109" s="225"/>
      <c r="CB109" s="225"/>
      <c r="CC109" s="225"/>
      <c r="CD109" s="225"/>
      <c r="CE109" s="225"/>
      <c r="CF109" s="225"/>
      <c r="CG109" s="225"/>
      <c r="CH109" s="225"/>
      <c r="CI109" s="225"/>
      <c r="CJ109" s="225"/>
      <c r="CK109" s="225"/>
      <c r="CL109" s="225"/>
      <c r="CM109" s="225"/>
      <c r="CN109" s="225"/>
      <c r="CO109" s="225"/>
      <c r="CP109" s="225"/>
      <c r="CQ109" s="225"/>
      <c r="CR109" s="225"/>
      <c r="CS109" s="225"/>
      <c r="CT109" s="225"/>
      <c r="CU109" s="225"/>
      <c r="CV109" s="225"/>
      <c r="CW109" s="225"/>
      <c r="CX109" s="225"/>
      <c r="CY109" s="225"/>
      <c r="CZ109" s="225"/>
      <c r="DA109" s="225"/>
      <c r="DB109" s="225"/>
      <c r="DC109" s="225"/>
      <c r="DD109" s="225"/>
      <c r="DE109" s="225"/>
      <c r="DF109" s="225"/>
      <c r="DG109" s="225"/>
      <c r="DH109" s="225"/>
      <c r="DI109" s="225"/>
      <c r="DJ109" s="225"/>
      <c r="DK109" s="225"/>
      <c r="DL109" s="225"/>
      <c r="DM109" s="225"/>
      <c r="DN109" s="225"/>
      <c r="DO109" s="225"/>
      <c r="DP109" s="225"/>
      <c r="DQ109" s="225"/>
      <c r="DR109" s="225"/>
      <c r="DS109" s="225"/>
      <c r="DT109" s="225"/>
      <c r="DU109" s="225"/>
      <c r="DV109" s="225"/>
      <c r="DW109" s="225"/>
      <c r="DX109" s="225"/>
      <c r="DY109" s="225"/>
      <c r="DZ109" s="225"/>
      <c r="EA109" s="225"/>
      <c r="EB109" s="225"/>
      <c r="EC109" s="225"/>
      <c r="ED109" s="225"/>
      <c r="EE109" s="225"/>
      <c r="EF109" s="225"/>
      <c r="EG109" s="225"/>
      <c r="EH109" s="225"/>
      <c r="EI109" s="225"/>
      <c r="EJ109" s="225"/>
      <c r="EK109" s="225"/>
      <c r="EL109" s="225"/>
      <c r="EM109" s="225"/>
      <c r="EN109" s="225"/>
      <c r="EO109" s="225"/>
      <c r="EP109" s="225"/>
      <c r="EQ109" s="225"/>
      <c r="ER109" s="225"/>
      <c r="ES109" s="225"/>
      <c r="ET109" s="225"/>
      <c r="EU109" s="225"/>
      <c r="EV109" s="225"/>
      <c r="EW109" s="225"/>
      <c r="EX109" s="225"/>
      <c r="EY109" s="225"/>
      <c r="EZ109" s="225"/>
      <c r="FA109" s="225"/>
      <c r="FB109" s="225"/>
      <c r="FC109" s="225"/>
      <c r="FD109" s="225"/>
      <c r="FE109" s="225"/>
      <c r="FF109" s="225"/>
      <c r="FG109" s="225"/>
      <c r="FH109" s="225"/>
      <c r="FI109" s="225"/>
      <c r="FJ109" s="225"/>
      <c r="FK109" s="225"/>
      <c r="FL109" s="225"/>
      <c r="FM109" s="225"/>
      <c r="FN109" s="225"/>
      <c r="FO109" s="225"/>
      <c r="FP109" s="225"/>
      <c r="FQ109" s="225"/>
      <c r="FR109" s="225"/>
      <c r="FS109" s="225"/>
      <c r="FT109" s="225"/>
      <c r="FU109" s="225"/>
      <c r="FV109" s="225"/>
      <c r="FW109" s="225"/>
      <c r="FX109" s="225"/>
      <c r="FY109" s="225"/>
      <c r="FZ109" s="225"/>
      <c r="GA109" s="225"/>
      <c r="GB109" s="225"/>
      <c r="GC109" s="225"/>
      <c r="GD109" s="225"/>
      <c r="GE109" s="225"/>
      <c r="GF109" s="225"/>
      <c r="GG109" s="225"/>
      <c r="GH109" s="225"/>
      <c r="GI109" s="225"/>
      <c r="GJ109" s="225"/>
      <c r="GK109" s="225"/>
      <c r="GL109" s="225"/>
      <c r="GM109" s="225"/>
      <c r="GN109" s="225"/>
      <c r="GO109" s="225"/>
      <c r="GP109" s="225"/>
      <c r="GQ109" s="225"/>
      <c r="GR109" s="225"/>
      <c r="GS109" s="225"/>
      <c r="GT109" s="225"/>
      <c r="GU109" s="225"/>
      <c r="GV109" s="225"/>
      <c r="GW109" s="225"/>
      <c r="GX109" s="225"/>
      <c r="GY109" s="225"/>
      <c r="GZ109" s="225"/>
      <c r="HA109" s="225"/>
      <c r="HB109" s="225"/>
      <c r="HC109" s="225"/>
      <c r="HD109" s="225"/>
      <c r="HE109" s="225"/>
      <c r="HF109" s="225"/>
      <c r="HG109" s="225"/>
      <c r="HH109" s="225"/>
      <c r="HI109" s="225"/>
      <c r="HJ109" s="225"/>
      <c r="HK109" s="225"/>
      <c r="HL109" s="225"/>
      <c r="HM109" s="225"/>
      <c r="HN109" s="225"/>
      <c r="HO109" s="225"/>
      <c r="HP109" s="225"/>
      <c r="HQ109" s="225"/>
      <c r="HR109" s="225"/>
      <c r="HS109" s="225"/>
      <c r="HT109" s="225"/>
      <c r="HU109" s="225"/>
      <c r="HV109" s="225"/>
      <c r="HW109" s="225"/>
      <c r="HX109" s="225"/>
      <c r="HY109" s="225"/>
      <c r="HZ109" s="225"/>
      <c r="IA109" s="225"/>
      <c r="IB109" s="225"/>
      <c r="IC109" s="225"/>
      <c r="ID109" s="225"/>
      <c r="IE109" s="225"/>
      <c r="IF109" s="225"/>
      <c r="IG109" s="225"/>
      <c r="IH109" s="225"/>
      <c r="II109" s="225"/>
      <c r="IJ109" s="225"/>
      <c r="IK109" s="225"/>
      <c r="IL109" s="225"/>
      <c r="IM109" s="225"/>
      <c r="IN109" s="225"/>
      <c r="IO109" s="225"/>
      <c r="IP109" s="225"/>
      <c r="IQ109" s="225"/>
      <c r="IR109" s="225"/>
      <c r="IS109" s="225"/>
      <c r="IT109" s="225"/>
    </row>
    <row r="110" spans="1:254" ht="12.75" customHeight="1">
      <c r="A110" s="243"/>
      <c r="B110" s="244" t="s">
        <v>680</v>
      </c>
      <c r="C110" s="228">
        <v>31352000</v>
      </c>
      <c r="D110" s="233"/>
      <c r="E110" s="245" t="s">
        <v>492</v>
      </c>
      <c r="F110" s="225"/>
      <c r="G110" s="225"/>
      <c r="H110" s="225"/>
      <c r="I110" s="225"/>
      <c r="J110" s="225"/>
      <c r="K110" s="225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  <c r="AH110" s="225"/>
      <c r="AI110" s="225"/>
      <c r="AJ110" s="225"/>
      <c r="AK110" s="225"/>
      <c r="AL110" s="225"/>
      <c r="AM110" s="225"/>
      <c r="AN110" s="225"/>
      <c r="AO110" s="225"/>
      <c r="AP110" s="225"/>
      <c r="AQ110" s="225"/>
      <c r="AR110" s="225"/>
      <c r="AS110" s="225"/>
      <c r="AT110" s="225"/>
      <c r="AU110" s="225"/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5"/>
      <c r="BF110" s="225"/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5"/>
      <c r="BQ110" s="225"/>
      <c r="BR110" s="225"/>
      <c r="BS110" s="225"/>
      <c r="BT110" s="225"/>
      <c r="BU110" s="225"/>
      <c r="BV110" s="225"/>
      <c r="BW110" s="225"/>
      <c r="BX110" s="225"/>
      <c r="BY110" s="225"/>
      <c r="BZ110" s="225"/>
      <c r="CA110" s="225"/>
      <c r="CB110" s="225"/>
      <c r="CC110" s="225"/>
      <c r="CD110" s="225"/>
      <c r="CE110" s="225"/>
      <c r="CF110" s="225"/>
      <c r="CG110" s="225"/>
      <c r="CH110" s="225"/>
      <c r="CI110" s="225"/>
      <c r="CJ110" s="225"/>
      <c r="CK110" s="225"/>
      <c r="CL110" s="225"/>
      <c r="CM110" s="225"/>
      <c r="CN110" s="225"/>
      <c r="CO110" s="225"/>
      <c r="CP110" s="225"/>
      <c r="CQ110" s="225"/>
      <c r="CR110" s="225"/>
      <c r="CS110" s="225"/>
      <c r="CT110" s="225"/>
      <c r="CU110" s="225"/>
      <c r="CV110" s="225"/>
      <c r="CW110" s="225"/>
      <c r="CX110" s="225"/>
      <c r="CY110" s="225"/>
      <c r="CZ110" s="225"/>
      <c r="DA110" s="225"/>
      <c r="DB110" s="225"/>
      <c r="DC110" s="225"/>
      <c r="DD110" s="225"/>
      <c r="DE110" s="225"/>
      <c r="DF110" s="225"/>
      <c r="DG110" s="225"/>
      <c r="DH110" s="225"/>
      <c r="DI110" s="225"/>
      <c r="DJ110" s="225"/>
      <c r="DK110" s="225"/>
      <c r="DL110" s="225"/>
      <c r="DM110" s="225"/>
      <c r="DN110" s="225"/>
      <c r="DO110" s="225"/>
      <c r="DP110" s="225"/>
      <c r="DQ110" s="225"/>
      <c r="DR110" s="225"/>
      <c r="DS110" s="225"/>
      <c r="DT110" s="225"/>
      <c r="DU110" s="225"/>
      <c r="DV110" s="225"/>
      <c r="DW110" s="225"/>
      <c r="DX110" s="225"/>
      <c r="DY110" s="225"/>
      <c r="DZ110" s="225"/>
      <c r="EA110" s="225"/>
      <c r="EB110" s="225"/>
      <c r="EC110" s="225"/>
      <c r="ED110" s="225"/>
      <c r="EE110" s="225"/>
      <c r="EF110" s="225"/>
      <c r="EG110" s="225"/>
      <c r="EH110" s="225"/>
      <c r="EI110" s="225"/>
      <c r="EJ110" s="225"/>
      <c r="EK110" s="225"/>
      <c r="EL110" s="225"/>
      <c r="EM110" s="225"/>
      <c r="EN110" s="225"/>
      <c r="EO110" s="225"/>
      <c r="EP110" s="225"/>
      <c r="EQ110" s="225"/>
      <c r="ER110" s="225"/>
      <c r="ES110" s="225"/>
      <c r="ET110" s="225"/>
      <c r="EU110" s="225"/>
      <c r="EV110" s="225"/>
      <c r="EW110" s="225"/>
      <c r="EX110" s="225"/>
      <c r="EY110" s="225"/>
      <c r="EZ110" s="225"/>
      <c r="FA110" s="225"/>
      <c r="FB110" s="225"/>
      <c r="FC110" s="225"/>
      <c r="FD110" s="225"/>
      <c r="FE110" s="225"/>
      <c r="FF110" s="225"/>
      <c r="FG110" s="225"/>
      <c r="FH110" s="225"/>
      <c r="FI110" s="225"/>
      <c r="FJ110" s="225"/>
      <c r="FK110" s="225"/>
      <c r="FL110" s="225"/>
      <c r="FM110" s="225"/>
      <c r="FN110" s="225"/>
      <c r="FO110" s="225"/>
      <c r="FP110" s="225"/>
      <c r="FQ110" s="225"/>
      <c r="FR110" s="225"/>
      <c r="FS110" s="225"/>
      <c r="FT110" s="225"/>
      <c r="FU110" s="225"/>
      <c r="FV110" s="225"/>
      <c r="FW110" s="225"/>
      <c r="FX110" s="225"/>
      <c r="FY110" s="225"/>
      <c r="FZ110" s="225"/>
      <c r="GA110" s="225"/>
      <c r="GB110" s="225"/>
      <c r="GC110" s="225"/>
      <c r="GD110" s="225"/>
      <c r="GE110" s="225"/>
      <c r="GF110" s="225"/>
      <c r="GG110" s="225"/>
      <c r="GH110" s="225"/>
      <c r="GI110" s="225"/>
      <c r="GJ110" s="225"/>
      <c r="GK110" s="225"/>
      <c r="GL110" s="225"/>
      <c r="GM110" s="225"/>
      <c r="GN110" s="225"/>
      <c r="GO110" s="225"/>
      <c r="GP110" s="225"/>
      <c r="GQ110" s="225"/>
      <c r="GR110" s="225"/>
      <c r="GS110" s="225"/>
      <c r="GT110" s="225"/>
      <c r="GU110" s="225"/>
      <c r="GV110" s="225"/>
      <c r="GW110" s="225"/>
      <c r="GX110" s="225"/>
      <c r="GY110" s="225"/>
      <c r="GZ110" s="225"/>
      <c r="HA110" s="225"/>
      <c r="HB110" s="225"/>
      <c r="HC110" s="225"/>
      <c r="HD110" s="225"/>
      <c r="HE110" s="225"/>
      <c r="HF110" s="225"/>
      <c r="HG110" s="225"/>
      <c r="HH110" s="225"/>
      <c r="HI110" s="225"/>
      <c r="HJ110" s="225"/>
      <c r="HK110" s="225"/>
      <c r="HL110" s="225"/>
      <c r="HM110" s="225"/>
      <c r="HN110" s="225"/>
      <c r="HO110" s="225"/>
      <c r="HP110" s="225"/>
      <c r="HQ110" s="225"/>
      <c r="HR110" s="225"/>
      <c r="HS110" s="225"/>
      <c r="HT110" s="225"/>
      <c r="HU110" s="225"/>
      <c r="HV110" s="225"/>
      <c r="HW110" s="225"/>
      <c r="HX110" s="225"/>
      <c r="HY110" s="225"/>
      <c r="HZ110" s="225"/>
      <c r="IA110" s="225"/>
      <c r="IB110" s="225"/>
      <c r="IC110" s="225"/>
      <c r="ID110" s="225"/>
      <c r="IE110" s="225"/>
      <c r="IF110" s="225"/>
      <c r="IG110" s="225"/>
      <c r="IH110" s="225"/>
      <c r="II110" s="225"/>
      <c r="IJ110" s="225"/>
      <c r="IK110" s="225"/>
      <c r="IL110" s="225"/>
      <c r="IM110" s="225"/>
      <c r="IN110" s="225"/>
      <c r="IO110" s="225"/>
      <c r="IP110" s="225"/>
      <c r="IQ110" s="225"/>
      <c r="IR110" s="225"/>
      <c r="IS110" s="225"/>
      <c r="IT110" s="225"/>
    </row>
    <row r="111" spans="1:254" ht="9.9499999999999993" customHeight="1">
      <c r="A111" s="226"/>
      <c r="B111" s="246"/>
      <c r="C111" s="228"/>
      <c r="D111" s="233"/>
      <c r="E111" s="228"/>
      <c r="F111" s="225"/>
      <c r="G111" s="225"/>
      <c r="H111" s="225"/>
      <c r="I111" s="225"/>
      <c r="J111" s="225"/>
      <c r="K111" s="225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  <c r="AH111" s="225"/>
      <c r="AI111" s="225"/>
      <c r="AJ111" s="225"/>
      <c r="AK111" s="225"/>
      <c r="AL111" s="225"/>
      <c r="AM111" s="225"/>
      <c r="AN111" s="225"/>
      <c r="AO111" s="225"/>
      <c r="AP111" s="225"/>
      <c r="AQ111" s="225"/>
      <c r="AR111" s="225"/>
      <c r="AS111" s="225"/>
      <c r="AT111" s="225"/>
      <c r="AU111" s="225"/>
      <c r="AV111" s="225"/>
      <c r="AW111" s="225"/>
      <c r="AX111" s="225"/>
      <c r="AY111" s="225"/>
      <c r="AZ111" s="225"/>
      <c r="BA111" s="225"/>
      <c r="BB111" s="225"/>
      <c r="BC111" s="225"/>
      <c r="BD111" s="225"/>
      <c r="BE111" s="225"/>
      <c r="BF111" s="225"/>
      <c r="BG111" s="225"/>
      <c r="BH111" s="225"/>
      <c r="BI111" s="225"/>
      <c r="BJ111" s="225"/>
      <c r="BK111" s="225"/>
      <c r="BL111" s="225"/>
      <c r="BM111" s="225"/>
      <c r="BN111" s="225"/>
      <c r="BO111" s="225"/>
      <c r="BP111" s="225"/>
      <c r="BQ111" s="225"/>
      <c r="BR111" s="225"/>
      <c r="BS111" s="225"/>
      <c r="BT111" s="225"/>
      <c r="BU111" s="225"/>
      <c r="BV111" s="225"/>
      <c r="BW111" s="225"/>
      <c r="BX111" s="225"/>
      <c r="BY111" s="225"/>
      <c r="BZ111" s="225"/>
      <c r="CA111" s="225"/>
      <c r="CB111" s="225"/>
      <c r="CC111" s="225"/>
      <c r="CD111" s="225"/>
      <c r="CE111" s="225"/>
      <c r="CF111" s="225"/>
      <c r="CG111" s="225"/>
      <c r="CH111" s="225"/>
      <c r="CI111" s="225"/>
      <c r="CJ111" s="225"/>
      <c r="CK111" s="225"/>
      <c r="CL111" s="225"/>
      <c r="CM111" s="225"/>
      <c r="CN111" s="225"/>
      <c r="CO111" s="225"/>
      <c r="CP111" s="225"/>
      <c r="CQ111" s="225"/>
      <c r="CR111" s="225"/>
      <c r="CS111" s="225"/>
      <c r="CT111" s="225"/>
      <c r="CU111" s="225"/>
      <c r="CV111" s="225"/>
      <c r="CW111" s="225"/>
      <c r="CX111" s="225"/>
      <c r="CY111" s="225"/>
      <c r="CZ111" s="225"/>
      <c r="DA111" s="225"/>
      <c r="DB111" s="225"/>
      <c r="DC111" s="225"/>
      <c r="DD111" s="225"/>
      <c r="DE111" s="225"/>
      <c r="DF111" s="225"/>
      <c r="DG111" s="225"/>
      <c r="DH111" s="225"/>
      <c r="DI111" s="225"/>
      <c r="DJ111" s="225"/>
      <c r="DK111" s="225"/>
      <c r="DL111" s="225"/>
      <c r="DM111" s="225"/>
      <c r="DN111" s="225"/>
      <c r="DO111" s="225"/>
      <c r="DP111" s="225"/>
      <c r="DQ111" s="225"/>
      <c r="DR111" s="225"/>
      <c r="DS111" s="225"/>
      <c r="DT111" s="225"/>
      <c r="DU111" s="225"/>
      <c r="DV111" s="225"/>
      <c r="DW111" s="225"/>
      <c r="DX111" s="225"/>
      <c r="DY111" s="225"/>
      <c r="DZ111" s="225"/>
      <c r="EA111" s="225"/>
      <c r="EB111" s="225"/>
      <c r="EC111" s="225"/>
      <c r="ED111" s="225"/>
      <c r="EE111" s="225"/>
      <c r="EF111" s="225"/>
      <c r="EG111" s="225"/>
      <c r="EH111" s="225"/>
      <c r="EI111" s="225"/>
      <c r="EJ111" s="225"/>
      <c r="EK111" s="225"/>
      <c r="EL111" s="225"/>
      <c r="EM111" s="225"/>
      <c r="EN111" s="225"/>
      <c r="EO111" s="225"/>
      <c r="EP111" s="225"/>
      <c r="EQ111" s="225"/>
      <c r="ER111" s="225"/>
      <c r="ES111" s="225"/>
      <c r="ET111" s="225"/>
      <c r="EU111" s="225"/>
      <c r="EV111" s="225"/>
      <c r="EW111" s="225"/>
      <c r="EX111" s="225"/>
      <c r="EY111" s="225"/>
      <c r="EZ111" s="225"/>
      <c r="FA111" s="225"/>
      <c r="FB111" s="225"/>
      <c r="FC111" s="225"/>
      <c r="FD111" s="225"/>
      <c r="FE111" s="225"/>
      <c r="FF111" s="225"/>
      <c r="FG111" s="225"/>
      <c r="FH111" s="225"/>
      <c r="FI111" s="225"/>
      <c r="FJ111" s="225"/>
      <c r="FK111" s="225"/>
      <c r="FL111" s="225"/>
      <c r="FM111" s="225"/>
      <c r="FN111" s="225"/>
      <c r="FO111" s="225"/>
      <c r="FP111" s="225"/>
      <c r="FQ111" s="225"/>
      <c r="FR111" s="225"/>
      <c r="FS111" s="225"/>
      <c r="FT111" s="225"/>
      <c r="FU111" s="225"/>
      <c r="FV111" s="225"/>
      <c r="FW111" s="225"/>
      <c r="FX111" s="225"/>
      <c r="FY111" s="225"/>
      <c r="FZ111" s="225"/>
      <c r="GA111" s="225"/>
      <c r="GB111" s="225"/>
      <c r="GC111" s="225"/>
      <c r="GD111" s="225"/>
      <c r="GE111" s="225"/>
      <c r="GF111" s="225"/>
      <c r="GG111" s="225"/>
      <c r="GH111" s="225"/>
      <c r="GI111" s="225"/>
      <c r="GJ111" s="225"/>
      <c r="GK111" s="225"/>
      <c r="GL111" s="225"/>
      <c r="GM111" s="225"/>
      <c r="GN111" s="225"/>
      <c r="GO111" s="225"/>
      <c r="GP111" s="225"/>
      <c r="GQ111" s="225"/>
      <c r="GR111" s="225"/>
      <c r="GS111" s="225"/>
      <c r="GT111" s="225"/>
      <c r="GU111" s="225"/>
      <c r="GV111" s="225"/>
      <c r="GW111" s="225"/>
      <c r="GX111" s="225"/>
      <c r="GY111" s="225"/>
      <c r="GZ111" s="225"/>
      <c r="HA111" s="225"/>
      <c r="HB111" s="225"/>
      <c r="HC111" s="225"/>
      <c r="HD111" s="225"/>
      <c r="HE111" s="225"/>
      <c r="HF111" s="225"/>
      <c r="HG111" s="225"/>
      <c r="HH111" s="225"/>
      <c r="HI111" s="225"/>
      <c r="HJ111" s="225"/>
      <c r="HK111" s="225"/>
      <c r="HL111" s="225"/>
      <c r="HM111" s="225"/>
      <c r="HN111" s="225"/>
      <c r="HO111" s="225"/>
      <c r="HP111" s="225"/>
      <c r="HQ111" s="225"/>
      <c r="HR111" s="225"/>
      <c r="HS111" s="225"/>
      <c r="HT111" s="225"/>
      <c r="HU111" s="225"/>
      <c r="HV111" s="225"/>
      <c r="HW111" s="225"/>
      <c r="HX111" s="225"/>
      <c r="HY111" s="225"/>
      <c r="HZ111" s="225"/>
      <c r="IA111" s="225"/>
      <c r="IB111" s="225"/>
      <c r="IC111" s="225"/>
      <c r="ID111" s="225"/>
      <c r="IE111" s="225"/>
      <c r="IF111" s="225"/>
      <c r="IG111" s="225"/>
      <c r="IH111" s="225"/>
      <c r="II111" s="225"/>
      <c r="IJ111" s="225"/>
      <c r="IK111" s="225"/>
      <c r="IL111" s="225"/>
      <c r="IM111" s="225"/>
      <c r="IN111" s="225"/>
      <c r="IO111" s="225"/>
      <c r="IP111" s="225"/>
      <c r="IQ111" s="225"/>
      <c r="IR111" s="225"/>
      <c r="IS111" s="225"/>
      <c r="IT111" s="225"/>
    </row>
    <row r="112" spans="1:254" ht="12.75" customHeight="1">
      <c r="A112" s="243"/>
      <c r="B112" s="247" t="s">
        <v>682</v>
      </c>
      <c r="C112" s="245" t="s">
        <v>492</v>
      </c>
      <c r="D112" s="233"/>
      <c r="E112" s="228">
        <v>31352000</v>
      </c>
      <c r="F112" s="225"/>
      <c r="G112" s="225"/>
      <c r="H112" s="225"/>
      <c r="I112" s="225"/>
      <c r="J112" s="225"/>
      <c r="K112" s="225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  <c r="AH112" s="225"/>
      <c r="AI112" s="225"/>
      <c r="AJ112" s="225"/>
      <c r="AK112" s="225"/>
      <c r="AL112" s="225"/>
      <c r="AM112" s="225"/>
      <c r="AN112" s="225"/>
      <c r="AO112" s="225"/>
      <c r="AP112" s="225"/>
      <c r="AQ112" s="225"/>
      <c r="AR112" s="225"/>
      <c r="AS112" s="225"/>
      <c r="AT112" s="225"/>
      <c r="AU112" s="225"/>
      <c r="AV112" s="225"/>
      <c r="AW112" s="225"/>
      <c r="AX112" s="225"/>
      <c r="AY112" s="225"/>
      <c r="AZ112" s="225"/>
      <c r="BA112" s="225"/>
      <c r="BB112" s="225"/>
      <c r="BC112" s="225"/>
      <c r="BD112" s="225"/>
      <c r="BE112" s="225"/>
      <c r="BF112" s="225"/>
      <c r="BG112" s="225"/>
      <c r="BH112" s="225"/>
      <c r="BI112" s="225"/>
      <c r="BJ112" s="225"/>
      <c r="BK112" s="225"/>
      <c r="BL112" s="225"/>
      <c r="BM112" s="225"/>
      <c r="BN112" s="225"/>
      <c r="BO112" s="225"/>
      <c r="BP112" s="225"/>
      <c r="BQ112" s="225"/>
      <c r="BR112" s="225"/>
      <c r="BS112" s="225"/>
      <c r="BT112" s="225"/>
      <c r="BU112" s="225"/>
      <c r="BV112" s="225"/>
      <c r="BW112" s="225"/>
      <c r="BX112" s="225"/>
      <c r="BY112" s="225"/>
      <c r="BZ112" s="225"/>
      <c r="CA112" s="225"/>
      <c r="CB112" s="225"/>
      <c r="CC112" s="225"/>
      <c r="CD112" s="225"/>
      <c r="CE112" s="225"/>
      <c r="CF112" s="225"/>
      <c r="CG112" s="225"/>
      <c r="CH112" s="225"/>
      <c r="CI112" s="225"/>
      <c r="CJ112" s="225"/>
      <c r="CK112" s="225"/>
      <c r="CL112" s="225"/>
      <c r="CM112" s="225"/>
      <c r="CN112" s="225"/>
      <c r="CO112" s="225"/>
      <c r="CP112" s="225"/>
      <c r="CQ112" s="225"/>
      <c r="CR112" s="225"/>
      <c r="CS112" s="225"/>
      <c r="CT112" s="225"/>
      <c r="CU112" s="225"/>
      <c r="CV112" s="225"/>
      <c r="CW112" s="225"/>
      <c r="CX112" s="225"/>
      <c r="CY112" s="225"/>
      <c r="CZ112" s="225"/>
      <c r="DA112" s="225"/>
      <c r="DB112" s="225"/>
      <c r="DC112" s="225"/>
      <c r="DD112" s="225"/>
      <c r="DE112" s="225"/>
      <c r="DF112" s="225"/>
      <c r="DG112" s="225"/>
      <c r="DH112" s="225"/>
      <c r="DI112" s="225"/>
      <c r="DJ112" s="225"/>
      <c r="DK112" s="225"/>
      <c r="DL112" s="225"/>
      <c r="DM112" s="225"/>
      <c r="DN112" s="225"/>
      <c r="DO112" s="225"/>
      <c r="DP112" s="225"/>
      <c r="DQ112" s="225"/>
      <c r="DR112" s="225"/>
      <c r="DS112" s="225"/>
      <c r="DT112" s="225"/>
      <c r="DU112" s="225"/>
      <c r="DV112" s="225"/>
      <c r="DW112" s="225"/>
      <c r="DX112" s="225"/>
      <c r="DY112" s="225"/>
      <c r="DZ112" s="225"/>
      <c r="EA112" s="225"/>
      <c r="EB112" s="225"/>
      <c r="EC112" s="225"/>
      <c r="ED112" s="225"/>
      <c r="EE112" s="225"/>
      <c r="EF112" s="225"/>
      <c r="EG112" s="225"/>
      <c r="EH112" s="225"/>
      <c r="EI112" s="225"/>
      <c r="EJ112" s="225"/>
      <c r="EK112" s="225"/>
      <c r="EL112" s="225"/>
      <c r="EM112" s="225"/>
      <c r="EN112" s="225"/>
      <c r="EO112" s="225"/>
      <c r="EP112" s="225"/>
      <c r="EQ112" s="225"/>
      <c r="ER112" s="225"/>
      <c r="ES112" s="225"/>
      <c r="ET112" s="225"/>
      <c r="EU112" s="225"/>
      <c r="EV112" s="225"/>
      <c r="EW112" s="225"/>
      <c r="EX112" s="225"/>
      <c r="EY112" s="225"/>
      <c r="EZ112" s="225"/>
      <c r="FA112" s="225"/>
      <c r="FB112" s="225"/>
      <c r="FC112" s="225"/>
      <c r="FD112" s="225"/>
      <c r="FE112" s="225"/>
      <c r="FF112" s="225"/>
      <c r="FG112" s="225"/>
      <c r="FH112" s="225"/>
      <c r="FI112" s="225"/>
      <c r="FJ112" s="225"/>
      <c r="FK112" s="225"/>
      <c r="FL112" s="225"/>
      <c r="FM112" s="225"/>
      <c r="FN112" s="225"/>
      <c r="FO112" s="225"/>
      <c r="FP112" s="225"/>
      <c r="FQ112" s="225"/>
      <c r="FR112" s="225"/>
      <c r="FS112" s="225"/>
      <c r="FT112" s="225"/>
      <c r="FU112" s="225"/>
      <c r="FV112" s="225"/>
      <c r="FW112" s="225"/>
      <c r="FX112" s="225"/>
      <c r="FY112" s="225"/>
      <c r="FZ112" s="225"/>
      <c r="GA112" s="225"/>
      <c r="GB112" s="225"/>
      <c r="GC112" s="225"/>
      <c r="GD112" s="225"/>
      <c r="GE112" s="225"/>
      <c r="GF112" s="225"/>
      <c r="GG112" s="225"/>
      <c r="GH112" s="225"/>
      <c r="GI112" s="225"/>
      <c r="GJ112" s="225"/>
      <c r="GK112" s="225"/>
      <c r="GL112" s="225"/>
      <c r="GM112" s="225"/>
      <c r="GN112" s="225"/>
      <c r="GO112" s="225"/>
      <c r="GP112" s="225"/>
      <c r="GQ112" s="225"/>
      <c r="GR112" s="225"/>
      <c r="GS112" s="225"/>
      <c r="GT112" s="225"/>
      <c r="GU112" s="225"/>
      <c r="GV112" s="225"/>
      <c r="GW112" s="225"/>
      <c r="GX112" s="225"/>
      <c r="GY112" s="225"/>
      <c r="GZ112" s="225"/>
      <c r="HA112" s="225"/>
      <c r="HB112" s="225"/>
      <c r="HC112" s="225"/>
      <c r="HD112" s="225"/>
      <c r="HE112" s="225"/>
      <c r="HF112" s="225"/>
      <c r="HG112" s="225"/>
      <c r="HH112" s="225"/>
      <c r="HI112" s="225"/>
      <c r="HJ112" s="225"/>
      <c r="HK112" s="225"/>
      <c r="HL112" s="225"/>
      <c r="HM112" s="225"/>
      <c r="HN112" s="225"/>
      <c r="HO112" s="225"/>
      <c r="HP112" s="225"/>
      <c r="HQ112" s="225"/>
      <c r="HR112" s="225"/>
      <c r="HS112" s="225"/>
      <c r="HT112" s="225"/>
      <c r="HU112" s="225"/>
      <c r="HV112" s="225"/>
      <c r="HW112" s="225"/>
      <c r="HX112" s="225"/>
      <c r="HY112" s="225"/>
      <c r="HZ112" s="225"/>
      <c r="IA112" s="225"/>
      <c r="IB112" s="225"/>
      <c r="IC112" s="225"/>
      <c r="ID112" s="225"/>
      <c r="IE112" s="225"/>
      <c r="IF112" s="225"/>
      <c r="IG112" s="225"/>
      <c r="IH112" s="225"/>
      <c r="II112" s="225"/>
      <c r="IJ112" s="225"/>
      <c r="IK112" s="225"/>
      <c r="IL112" s="225"/>
      <c r="IM112" s="225"/>
      <c r="IN112" s="225"/>
      <c r="IO112" s="225"/>
      <c r="IP112" s="225"/>
      <c r="IQ112" s="225"/>
      <c r="IR112" s="225"/>
      <c r="IS112" s="225"/>
      <c r="IT112" s="225"/>
    </row>
    <row r="113" spans="1:254" ht="9.9499999999999993" customHeight="1">
      <c r="A113" s="236"/>
      <c r="B113" s="227"/>
      <c r="C113" s="250"/>
      <c r="D113" s="233"/>
      <c r="E113" s="228"/>
      <c r="F113" s="225"/>
      <c r="G113" s="225"/>
      <c r="H113" s="225"/>
      <c r="I113" s="225"/>
      <c r="J113" s="225"/>
      <c r="K113" s="225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  <c r="AH113" s="225"/>
      <c r="AI113" s="225"/>
      <c r="AJ113" s="225"/>
      <c r="AK113" s="225"/>
      <c r="AL113" s="225"/>
      <c r="AM113" s="225"/>
      <c r="AN113" s="225"/>
      <c r="AO113" s="225"/>
      <c r="AP113" s="225"/>
      <c r="AQ113" s="225"/>
      <c r="AR113" s="225"/>
      <c r="AS113" s="225"/>
      <c r="AT113" s="225"/>
      <c r="AU113" s="225"/>
      <c r="AV113" s="225"/>
      <c r="AW113" s="225"/>
      <c r="AX113" s="225"/>
      <c r="AY113" s="225"/>
      <c r="AZ113" s="225"/>
      <c r="BA113" s="225"/>
      <c r="BB113" s="225"/>
      <c r="BC113" s="225"/>
      <c r="BD113" s="225"/>
      <c r="BE113" s="225"/>
      <c r="BF113" s="225"/>
      <c r="BG113" s="225"/>
      <c r="BH113" s="225"/>
      <c r="BI113" s="225"/>
      <c r="BJ113" s="225"/>
      <c r="BK113" s="225"/>
      <c r="BL113" s="225"/>
      <c r="BM113" s="225"/>
      <c r="BN113" s="225"/>
      <c r="BO113" s="225"/>
      <c r="BP113" s="225"/>
      <c r="BQ113" s="225"/>
      <c r="BR113" s="225"/>
      <c r="BS113" s="225"/>
      <c r="BT113" s="225"/>
      <c r="BU113" s="225"/>
      <c r="BV113" s="225"/>
      <c r="BW113" s="225"/>
      <c r="BX113" s="225"/>
      <c r="BY113" s="225"/>
      <c r="BZ113" s="225"/>
      <c r="CA113" s="225"/>
      <c r="CB113" s="225"/>
      <c r="CC113" s="225"/>
      <c r="CD113" s="225"/>
      <c r="CE113" s="225"/>
      <c r="CF113" s="225"/>
      <c r="CG113" s="225"/>
      <c r="CH113" s="225"/>
      <c r="CI113" s="225"/>
      <c r="CJ113" s="225"/>
      <c r="CK113" s="225"/>
      <c r="CL113" s="225"/>
      <c r="CM113" s="225"/>
      <c r="CN113" s="225"/>
      <c r="CO113" s="225"/>
      <c r="CP113" s="225"/>
      <c r="CQ113" s="225"/>
      <c r="CR113" s="225"/>
      <c r="CS113" s="225"/>
      <c r="CT113" s="225"/>
      <c r="CU113" s="225"/>
      <c r="CV113" s="225"/>
      <c r="CW113" s="225"/>
      <c r="CX113" s="225"/>
      <c r="CY113" s="225"/>
      <c r="CZ113" s="225"/>
      <c r="DA113" s="225"/>
      <c r="DB113" s="225"/>
      <c r="DC113" s="225"/>
      <c r="DD113" s="225"/>
      <c r="DE113" s="225"/>
      <c r="DF113" s="225"/>
      <c r="DG113" s="225"/>
      <c r="DH113" s="225"/>
      <c r="DI113" s="225"/>
      <c r="DJ113" s="225"/>
      <c r="DK113" s="225"/>
      <c r="DL113" s="225"/>
      <c r="DM113" s="225"/>
      <c r="DN113" s="225"/>
      <c r="DO113" s="225"/>
      <c r="DP113" s="225"/>
      <c r="DQ113" s="225"/>
      <c r="DR113" s="225"/>
      <c r="DS113" s="225"/>
      <c r="DT113" s="225"/>
      <c r="DU113" s="225"/>
      <c r="DV113" s="225"/>
      <c r="DW113" s="225"/>
      <c r="DX113" s="225"/>
      <c r="DY113" s="225"/>
      <c r="DZ113" s="225"/>
      <c r="EA113" s="225"/>
      <c r="EB113" s="225"/>
      <c r="EC113" s="225"/>
      <c r="ED113" s="225"/>
      <c r="EE113" s="225"/>
      <c r="EF113" s="225"/>
      <c r="EG113" s="225"/>
      <c r="EH113" s="225"/>
      <c r="EI113" s="225"/>
      <c r="EJ113" s="225"/>
      <c r="EK113" s="225"/>
      <c r="EL113" s="225"/>
      <c r="EM113" s="225"/>
      <c r="EN113" s="225"/>
      <c r="EO113" s="225"/>
      <c r="EP113" s="225"/>
      <c r="EQ113" s="225"/>
      <c r="ER113" s="225"/>
      <c r="ES113" s="225"/>
      <c r="ET113" s="225"/>
      <c r="EU113" s="225"/>
      <c r="EV113" s="225"/>
      <c r="EW113" s="225"/>
      <c r="EX113" s="225"/>
      <c r="EY113" s="225"/>
      <c r="EZ113" s="225"/>
      <c r="FA113" s="225"/>
      <c r="FB113" s="225"/>
      <c r="FC113" s="225"/>
      <c r="FD113" s="225"/>
      <c r="FE113" s="225"/>
      <c r="FF113" s="225"/>
      <c r="FG113" s="225"/>
      <c r="FH113" s="225"/>
      <c r="FI113" s="225"/>
      <c r="FJ113" s="225"/>
      <c r="FK113" s="225"/>
      <c r="FL113" s="225"/>
      <c r="FM113" s="225"/>
      <c r="FN113" s="225"/>
      <c r="FO113" s="225"/>
      <c r="FP113" s="225"/>
      <c r="FQ113" s="225"/>
      <c r="FR113" s="225"/>
      <c r="FS113" s="225"/>
      <c r="FT113" s="225"/>
      <c r="FU113" s="225"/>
      <c r="FV113" s="225"/>
      <c r="FW113" s="225"/>
      <c r="FX113" s="225"/>
      <c r="FY113" s="225"/>
      <c r="FZ113" s="225"/>
      <c r="GA113" s="225"/>
      <c r="GB113" s="225"/>
      <c r="GC113" s="225"/>
      <c r="GD113" s="225"/>
      <c r="GE113" s="225"/>
      <c r="GF113" s="225"/>
      <c r="GG113" s="225"/>
      <c r="GH113" s="225"/>
      <c r="GI113" s="225"/>
      <c r="GJ113" s="225"/>
      <c r="GK113" s="225"/>
      <c r="GL113" s="225"/>
      <c r="GM113" s="225"/>
      <c r="GN113" s="225"/>
      <c r="GO113" s="225"/>
      <c r="GP113" s="225"/>
      <c r="GQ113" s="225"/>
      <c r="GR113" s="225"/>
      <c r="GS113" s="225"/>
      <c r="GT113" s="225"/>
      <c r="GU113" s="225"/>
      <c r="GV113" s="225"/>
      <c r="GW113" s="225"/>
      <c r="GX113" s="225"/>
      <c r="GY113" s="225"/>
      <c r="GZ113" s="225"/>
      <c r="HA113" s="225"/>
      <c r="HB113" s="225"/>
      <c r="HC113" s="225"/>
      <c r="HD113" s="225"/>
      <c r="HE113" s="225"/>
      <c r="HF113" s="225"/>
      <c r="HG113" s="225"/>
      <c r="HH113" s="225"/>
      <c r="HI113" s="225"/>
      <c r="HJ113" s="225"/>
      <c r="HK113" s="225"/>
      <c r="HL113" s="225"/>
      <c r="HM113" s="225"/>
      <c r="HN113" s="225"/>
      <c r="HO113" s="225"/>
      <c r="HP113" s="225"/>
      <c r="HQ113" s="225"/>
      <c r="HR113" s="225"/>
      <c r="HS113" s="225"/>
      <c r="HT113" s="225"/>
      <c r="HU113" s="225"/>
      <c r="HV113" s="225"/>
      <c r="HW113" s="225"/>
      <c r="HX113" s="225"/>
      <c r="HY113" s="225"/>
      <c r="HZ113" s="225"/>
      <c r="IA113" s="225"/>
      <c r="IB113" s="225"/>
      <c r="IC113" s="225"/>
      <c r="ID113" s="225"/>
      <c r="IE113" s="225"/>
      <c r="IF113" s="225"/>
      <c r="IG113" s="225"/>
      <c r="IH113" s="225"/>
      <c r="II113" s="225"/>
      <c r="IJ113" s="225"/>
      <c r="IK113" s="225"/>
      <c r="IL113" s="225"/>
      <c r="IM113" s="225"/>
      <c r="IN113" s="225"/>
      <c r="IO113" s="225"/>
      <c r="IP113" s="225"/>
      <c r="IQ113" s="225"/>
      <c r="IR113" s="225"/>
      <c r="IS113" s="225"/>
      <c r="IT113" s="225"/>
    </row>
    <row r="114" spans="1:254" ht="12.75" customHeight="1">
      <c r="A114" s="237" t="s">
        <v>692</v>
      </c>
      <c r="B114" s="238" t="s">
        <v>46</v>
      </c>
      <c r="C114" s="239">
        <f>C116</f>
        <v>22000</v>
      </c>
      <c r="D114" s="233"/>
      <c r="E114" s="239">
        <f>E116</f>
        <v>22000</v>
      </c>
      <c r="F114" s="225"/>
      <c r="G114" s="225"/>
      <c r="H114" s="225"/>
      <c r="I114" s="225"/>
      <c r="J114" s="225"/>
      <c r="K114" s="225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  <c r="AH114" s="225"/>
      <c r="AI114" s="225"/>
      <c r="AJ114" s="225"/>
      <c r="AK114" s="225"/>
      <c r="AL114" s="225"/>
      <c r="AM114" s="225"/>
      <c r="AN114" s="225"/>
      <c r="AO114" s="225"/>
      <c r="AP114" s="225"/>
      <c r="AQ114" s="225"/>
      <c r="AR114" s="225"/>
      <c r="AS114" s="225"/>
      <c r="AT114" s="225"/>
      <c r="AU114" s="225"/>
      <c r="AV114" s="225"/>
      <c r="AW114" s="225"/>
      <c r="AX114" s="225"/>
      <c r="AY114" s="225"/>
      <c r="AZ114" s="225"/>
      <c r="BA114" s="225"/>
      <c r="BB114" s="225"/>
      <c r="BC114" s="225"/>
      <c r="BD114" s="225"/>
      <c r="BE114" s="225"/>
      <c r="BF114" s="225"/>
      <c r="BG114" s="225"/>
      <c r="BH114" s="225"/>
      <c r="BI114" s="225"/>
      <c r="BJ114" s="225"/>
      <c r="BK114" s="225"/>
      <c r="BL114" s="225"/>
      <c r="BM114" s="225"/>
      <c r="BN114" s="225"/>
      <c r="BO114" s="225"/>
      <c r="BP114" s="225"/>
      <c r="BQ114" s="225"/>
      <c r="BR114" s="225"/>
      <c r="BS114" s="225"/>
      <c r="BT114" s="225"/>
      <c r="BU114" s="225"/>
      <c r="BV114" s="225"/>
      <c r="BW114" s="225"/>
      <c r="BX114" s="225"/>
      <c r="BY114" s="225"/>
      <c r="BZ114" s="225"/>
      <c r="CA114" s="225"/>
      <c r="CB114" s="225"/>
      <c r="CC114" s="225"/>
      <c r="CD114" s="225"/>
      <c r="CE114" s="225"/>
      <c r="CF114" s="225"/>
      <c r="CG114" s="225"/>
      <c r="CH114" s="225"/>
      <c r="CI114" s="225"/>
      <c r="CJ114" s="225"/>
      <c r="CK114" s="225"/>
      <c r="CL114" s="225"/>
      <c r="CM114" s="225"/>
      <c r="CN114" s="225"/>
      <c r="CO114" s="225"/>
      <c r="CP114" s="225"/>
      <c r="CQ114" s="225"/>
      <c r="CR114" s="225"/>
      <c r="CS114" s="225"/>
      <c r="CT114" s="225"/>
      <c r="CU114" s="225"/>
      <c r="CV114" s="225"/>
      <c r="CW114" s="225"/>
      <c r="CX114" s="225"/>
      <c r="CY114" s="225"/>
      <c r="CZ114" s="225"/>
      <c r="DA114" s="225"/>
      <c r="DB114" s="225"/>
      <c r="DC114" s="225"/>
      <c r="DD114" s="225"/>
      <c r="DE114" s="225"/>
      <c r="DF114" s="225"/>
      <c r="DG114" s="225"/>
      <c r="DH114" s="225"/>
      <c r="DI114" s="225"/>
      <c r="DJ114" s="225"/>
      <c r="DK114" s="225"/>
      <c r="DL114" s="225"/>
      <c r="DM114" s="225"/>
      <c r="DN114" s="225"/>
      <c r="DO114" s="225"/>
      <c r="DP114" s="225"/>
      <c r="DQ114" s="225"/>
      <c r="DR114" s="225"/>
      <c r="DS114" s="225"/>
      <c r="DT114" s="225"/>
      <c r="DU114" s="225"/>
      <c r="DV114" s="225"/>
      <c r="DW114" s="225"/>
      <c r="DX114" s="225"/>
      <c r="DY114" s="225"/>
      <c r="DZ114" s="225"/>
      <c r="EA114" s="225"/>
      <c r="EB114" s="225"/>
      <c r="EC114" s="225"/>
      <c r="ED114" s="225"/>
      <c r="EE114" s="225"/>
      <c r="EF114" s="225"/>
      <c r="EG114" s="225"/>
      <c r="EH114" s="225"/>
      <c r="EI114" s="225"/>
      <c r="EJ114" s="225"/>
      <c r="EK114" s="225"/>
      <c r="EL114" s="225"/>
      <c r="EM114" s="225"/>
      <c r="EN114" s="225"/>
      <c r="EO114" s="225"/>
      <c r="EP114" s="225"/>
      <c r="EQ114" s="225"/>
      <c r="ER114" s="225"/>
      <c r="ES114" s="225"/>
      <c r="ET114" s="225"/>
      <c r="EU114" s="225"/>
      <c r="EV114" s="225"/>
      <c r="EW114" s="225"/>
      <c r="EX114" s="225"/>
      <c r="EY114" s="225"/>
      <c r="EZ114" s="225"/>
      <c r="FA114" s="225"/>
      <c r="FB114" s="225"/>
      <c r="FC114" s="225"/>
      <c r="FD114" s="225"/>
      <c r="FE114" s="225"/>
      <c r="FF114" s="225"/>
      <c r="FG114" s="225"/>
      <c r="FH114" s="225"/>
      <c r="FI114" s="225"/>
      <c r="FJ114" s="225"/>
      <c r="FK114" s="225"/>
      <c r="FL114" s="225"/>
      <c r="FM114" s="225"/>
      <c r="FN114" s="225"/>
      <c r="FO114" s="225"/>
      <c r="FP114" s="225"/>
      <c r="FQ114" s="225"/>
      <c r="FR114" s="225"/>
      <c r="FS114" s="225"/>
      <c r="FT114" s="225"/>
      <c r="FU114" s="225"/>
      <c r="FV114" s="225"/>
      <c r="FW114" s="225"/>
      <c r="FX114" s="225"/>
      <c r="FY114" s="225"/>
      <c r="FZ114" s="225"/>
      <c r="GA114" s="225"/>
      <c r="GB114" s="225"/>
      <c r="GC114" s="225"/>
      <c r="GD114" s="225"/>
      <c r="GE114" s="225"/>
      <c r="GF114" s="225"/>
      <c r="GG114" s="225"/>
      <c r="GH114" s="225"/>
      <c r="GI114" s="225"/>
      <c r="GJ114" s="225"/>
      <c r="GK114" s="225"/>
      <c r="GL114" s="225"/>
      <c r="GM114" s="225"/>
      <c r="GN114" s="225"/>
      <c r="GO114" s="225"/>
      <c r="GP114" s="225"/>
      <c r="GQ114" s="225"/>
      <c r="GR114" s="225"/>
      <c r="GS114" s="225"/>
      <c r="GT114" s="225"/>
      <c r="GU114" s="225"/>
      <c r="GV114" s="225"/>
      <c r="GW114" s="225"/>
      <c r="GX114" s="225"/>
      <c r="GY114" s="225"/>
      <c r="GZ114" s="225"/>
      <c r="HA114" s="225"/>
      <c r="HB114" s="225"/>
      <c r="HC114" s="225"/>
      <c r="HD114" s="225"/>
      <c r="HE114" s="225"/>
      <c r="HF114" s="225"/>
      <c r="HG114" s="225"/>
      <c r="HH114" s="225"/>
      <c r="HI114" s="225"/>
      <c r="HJ114" s="225"/>
      <c r="HK114" s="225"/>
      <c r="HL114" s="225"/>
      <c r="HM114" s="225"/>
      <c r="HN114" s="225"/>
      <c r="HO114" s="225"/>
      <c r="HP114" s="225"/>
      <c r="HQ114" s="225"/>
      <c r="HR114" s="225"/>
      <c r="HS114" s="225"/>
      <c r="HT114" s="225"/>
      <c r="HU114" s="225"/>
      <c r="HV114" s="225"/>
      <c r="HW114" s="225"/>
      <c r="HX114" s="225"/>
      <c r="HY114" s="225"/>
      <c r="HZ114" s="225"/>
      <c r="IA114" s="225"/>
      <c r="IB114" s="225"/>
      <c r="IC114" s="225"/>
      <c r="ID114" s="225"/>
      <c r="IE114" s="225"/>
      <c r="IF114" s="225"/>
      <c r="IG114" s="225"/>
      <c r="IH114" s="225"/>
      <c r="II114" s="225"/>
      <c r="IJ114" s="225"/>
      <c r="IK114" s="225"/>
      <c r="IL114" s="225"/>
      <c r="IM114" s="225"/>
      <c r="IN114" s="225"/>
      <c r="IO114" s="225"/>
      <c r="IP114" s="225"/>
      <c r="IQ114" s="225"/>
      <c r="IR114" s="225"/>
      <c r="IS114" s="225"/>
      <c r="IT114" s="225"/>
    </row>
    <row r="115" spans="1:254" ht="9.9499999999999993" customHeight="1">
      <c r="A115" s="236"/>
      <c r="B115" s="227"/>
      <c r="C115" s="250"/>
      <c r="D115" s="233"/>
      <c r="E115" s="228"/>
      <c r="F115" s="225"/>
      <c r="G115" s="225"/>
      <c r="H115" s="225"/>
      <c r="I115" s="225"/>
      <c r="J115" s="225"/>
      <c r="K115" s="225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  <c r="AH115" s="225"/>
      <c r="AI115" s="225"/>
      <c r="AJ115" s="225"/>
      <c r="AK115" s="225"/>
      <c r="AL115" s="225"/>
      <c r="AM115" s="225"/>
      <c r="AN115" s="225"/>
      <c r="AO115" s="225"/>
      <c r="AP115" s="225"/>
      <c r="AQ115" s="225"/>
      <c r="AR115" s="225"/>
      <c r="AS115" s="225"/>
      <c r="AT115" s="225"/>
      <c r="AU115" s="225"/>
      <c r="AV115" s="225"/>
      <c r="AW115" s="225"/>
      <c r="AX115" s="225"/>
      <c r="AY115" s="225"/>
      <c r="AZ115" s="225"/>
      <c r="BA115" s="225"/>
      <c r="BB115" s="225"/>
      <c r="BC115" s="225"/>
      <c r="BD115" s="225"/>
      <c r="BE115" s="225"/>
      <c r="BF115" s="225"/>
      <c r="BG115" s="225"/>
      <c r="BH115" s="225"/>
      <c r="BI115" s="225"/>
      <c r="BJ115" s="225"/>
      <c r="BK115" s="225"/>
      <c r="BL115" s="225"/>
      <c r="BM115" s="225"/>
      <c r="BN115" s="225"/>
      <c r="BO115" s="225"/>
      <c r="BP115" s="225"/>
      <c r="BQ115" s="225"/>
      <c r="BR115" s="225"/>
      <c r="BS115" s="225"/>
      <c r="BT115" s="225"/>
      <c r="BU115" s="225"/>
      <c r="BV115" s="225"/>
      <c r="BW115" s="225"/>
      <c r="BX115" s="225"/>
      <c r="BY115" s="225"/>
      <c r="BZ115" s="225"/>
      <c r="CA115" s="225"/>
      <c r="CB115" s="225"/>
      <c r="CC115" s="225"/>
      <c r="CD115" s="225"/>
      <c r="CE115" s="225"/>
      <c r="CF115" s="225"/>
      <c r="CG115" s="225"/>
      <c r="CH115" s="225"/>
      <c r="CI115" s="225"/>
      <c r="CJ115" s="225"/>
      <c r="CK115" s="225"/>
      <c r="CL115" s="225"/>
      <c r="CM115" s="225"/>
      <c r="CN115" s="225"/>
      <c r="CO115" s="225"/>
      <c r="CP115" s="225"/>
      <c r="CQ115" s="225"/>
      <c r="CR115" s="225"/>
      <c r="CS115" s="225"/>
      <c r="CT115" s="225"/>
      <c r="CU115" s="225"/>
      <c r="CV115" s="225"/>
      <c r="CW115" s="225"/>
      <c r="CX115" s="225"/>
      <c r="CY115" s="225"/>
      <c r="CZ115" s="225"/>
      <c r="DA115" s="225"/>
      <c r="DB115" s="225"/>
      <c r="DC115" s="225"/>
      <c r="DD115" s="225"/>
      <c r="DE115" s="225"/>
      <c r="DF115" s="225"/>
      <c r="DG115" s="225"/>
      <c r="DH115" s="225"/>
      <c r="DI115" s="225"/>
      <c r="DJ115" s="225"/>
      <c r="DK115" s="225"/>
      <c r="DL115" s="225"/>
      <c r="DM115" s="225"/>
      <c r="DN115" s="225"/>
      <c r="DO115" s="225"/>
      <c r="DP115" s="225"/>
      <c r="DQ115" s="225"/>
      <c r="DR115" s="225"/>
      <c r="DS115" s="225"/>
      <c r="DT115" s="225"/>
      <c r="DU115" s="225"/>
      <c r="DV115" s="225"/>
      <c r="DW115" s="225"/>
      <c r="DX115" s="225"/>
      <c r="DY115" s="225"/>
      <c r="DZ115" s="225"/>
      <c r="EA115" s="225"/>
      <c r="EB115" s="225"/>
      <c r="EC115" s="225"/>
      <c r="ED115" s="225"/>
      <c r="EE115" s="225"/>
      <c r="EF115" s="225"/>
      <c r="EG115" s="225"/>
      <c r="EH115" s="225"/>
      <c r="EI115" s="225"/>
      <c r="EJ115" s="225"/>
      <c r="EK115" s="225"/>
      <c r="EL115" s="225"/>
      <c r="EM115" s="225"/>
      <c r="EN115" s="225"/>
      <c r="EO115" s="225"/>
      <c r="EP115" s="225"/>
      <c r="EQ115" s="225"/>
      <c r="ER115" s="225"/>
      <c r="ES115" s="225"/>
      <c r="ET115" s="225"/>
      <c r="EU115" s="225"/>
      <c r="EV115" s="225"/>
      <c r="EW115" s="225"/>
      <c r="EX115" s="225"/>
      <c r="EY115" s="225"/>
      <c r="EZ115" s="225"/>
      <c r="FA115" s="225"/>
      <c r="FB115" s="225"/>
      <c r="FC115" s="225"/>
      <c r="FD115" s="225"/>
      <c r="FE115" s="225"/>
      <c r="FF115" s="225"/>
      <c r="FG115" s="225"/>
      <c r="FH115" s="225"/>
      <c r="FI115" s="225"/>
      <c r="FJ115" s="225"/>
      <c r="FK115" s="225"/>
      <c r="FL115" s="225"/>
      <c r="FM115" s="225"/>
      <c r="FN115" s="225"/>
      <c r="FO115" s="225"/>
      <c r="FP115" s="225"/>
      <c r="FQ115" s="225"/>
      <c r="FR115" s="225"/>
      <c r="FS115" s="225"/>
      <c r="FT115" s="225"/>
      <c r="FU115" s="225"/>
      <c r="FV115" s="225"/>
      <c r="FW115" s="225"/>
      <c r="FX115" s="225"/>
      <c r="FY115" s="225"/>
      <c r="FZ115" s="225"/>
      <c r="GA115" s="225"/>
      <c r="GB115" s="225"/>
      <c r="GC115" s="225"/>
      <c r="GD115" s="225"/>
      <c r="GE115" s="225"/>
      <c r="GF115" s="225"/>
      <c r="GG115" s="225"/>
      <c r="GH115" s="225"/>
      <c r="GI115" s="225"/>
      <c r="GJ115" s="225"/>
      <c r="GK115" s="225"/>
      <c r="GL115" s="225"/>
      <c r="GM115" s="225"/>
      <c r="GN115" s="225"/>
      <c r="GO115" s="225"/>
      <c r="GP115" s="225"/>
      <c r="GQ115" s="225"/>
      <c r="GR115" s="225"/>
      <c r="GS115" s="225"/>
      <c r="GT115" s="225"/>
      <c r="GU115" s="225"/>
      <c r="GV115" s="225"/>
      <c r="GW115" s="225"/>
      <c r="GX115" s="225"/>
      <c r="GY115" s="225"/>
      <c r="GZ115" s="225"/>
      <c r="HA115" s="225"/>
      <c r="HB115" s="225"/>
      <c r="HC115" s="225"/>
      <c r="HD115" s="225"/>
      <c r="HE115" s="225"/>
      <c r="HF115" s="225"/>
      <c r="HG115" s="225"/>
      <c r="HH115" s="225"/>
      <c r="HI115" s="225"/>
      <c r="HJ115" s="225"/>
      <c r="HK115" s="225"/>
      <c r="HL115" s="225"/>
      <c r="HM115" s="225"/>
      <c r="HN115" s="225"/>
      <c r="HO115" s="225"/>
      <c r="HP115" s="225"/>
      <c r="HQ115" s="225"/>
      <c r="HR115" s="225"/>
      <c r="HS115" s="225"/>
      <c r="HT115" s="225"/>
      <c r="HU115" s="225"/>
      <c r="HV115" s="225"/>
      <c r="HW115" s="225"/>
      <c r="HX115" s="225"/>
      <c r="HY115" s="225"/>
      <c r="HZ115" s="225"/>
      <c r="IA115" s="225"/>
      <c r="IB115" s="225"/>
      <c r="IC115" s="225"/>
      <c r="ID115" s="225"/>
      <c r="IE115" s="225"/>
      <c r="IF115" s="225"/>
      <c r="IG115" s="225"/>
      <c r="IH115" s="225"/>
      <c r="II115" s="225"/>
      <c r="IJ115" s="225"/>
      <c r="IK115" s="225"/>
      <c r="IL115" s="225"/>
      <c r="IM115" s="225"/>
      <c r="IN115" s="225"/>
      <c r="IO115" s="225"/>
      <c r="IP115" s="225"/>
      <c r="IQ115" s="225"/>
      <c r="IR115" s="225"/>
      <c r="IS115" s="225"/>
      <c r="IT115" s="225"/>
    </row>
    <row r="116" spans="1:254" ht="12.75" customHeight="1">
      <c r="A116" s="925" t="s">
        <v>693</v>
      </c>
      <c r="B116" s="926"/>
      <c r="C116" s="240">
        <f>C118</f>
        <v>22000</v>
      </c>
      <c r="D116" s="233"/>
      <c r="E116" s="240">
        <f>E120</f>
        <v>22000</v>
      </c>
      <c r="F116" s="225"/>
      <c r="G116" s="225"/>
      <c r="H116" s="225"/>
      <c r="I116" s="225"/>
      <c r="J116" s="225"/>
      <c r="K116" s="225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  <c r="AH116" s="225"/>
      <c r="AI116" s="225"/>
      <c r="AJ116" s="225"/>
      <c r="AK116" s="225"/>
      <c r="AL116" s="225"/>
      <c r="AM116" s="225"/>
      <c r="AN116" s="225"/>
      <c r="AO116" s="225"/>
      <c r="AP116" s="225"/>
      <c r="AQ116" s="225"/>
      <c r="AR116" s="225"/>
      <c r="AS116" s="225"/>
      <c r="AT116" s="225"/>
      <c r="AU116" s="225"/>
      <c r="AV116" s="225"/>
      <c r="AW116" s="225"/>
      <c r="AX116" s="225"/>
      <c r="AY116" s="225"/>
      <c r="AZ116" s="225"/>
      <c r="BA116" s="225"/>
      <c r="BB116" s="225"/>
      <c r="BC116" s="225"/>
      <c r="BD116" s="225"/>
      <c r="BE116" s="225"/>
      <c r="BF116" s="225"/>
      <c r="BG116" s="225"/>
      <c r="BH116" s="225"/>
      <c r="BI116" s="225"/>
      <c r="BJ116" s="225"/>
      <c r="BK116" s="225"/>
      <c r="BL116" s="225"/>
      <c r="BM116" s="225"/>
      <c r="BN116" s="225"/>
      <c r="BO116" s="225"/>
      <c r="BP116" s="225"/>
      <c r="BQ116" s="225"/>
      <c r="BR116" s="225"/>
      <c r="BS116" s="225"/>
      <c r="BT116" s="225"/>
      <c r="BU116" s="225"/>
      <c r="BV116" s="225"/>
      <c r="BW116" s="225"/>
      <c r="BX116" s="225"/>
      <c r="BY116" s="225"/>
      <c r="BZ116" s="225"/>
      <c r="CA116" s="225"/>
      <c r="CB116" s="225"/>
      <c r="CC116" s="225"/>
      <c r="CD116" s="225"/>
      <c r="CE116" s="225"/>
      <c r="CF116" s="225"/>
      <c r="CG116" s="225"/>
      <c r="CH116" s="225"/>
      <c r="CI116" s="225"/>
      <c r="CJ116" s="225"/>
      <c r="CK116" s="225"/>
      <c r="CL116" s="225"/>
      <c r="CM116" s="225"/>
      <c r="CN116" s="225"/>
      <c r="CO116" s="225"/>
      <c r="CP116" s="225"/>
      <c r="CQ116" s="225"/>
      <c r="CR116" s="225"/>
      <c r="CS116" s="225"/>
      <c r="CT116" s="225"/>
      <c r="CU116" s="225"/>
      <c r="CV116" s="225"/>
      <c r="CW116" s="225"/>
      <c r="CX116" s="225"/>
      <c r="CY116" s="225"/>
      <c r="CZ116" s="225"/>
      <c r="DA116" s="225"/>
      <c r="DB116" s="225"/>
      <c r="DC116" s="225"/>
      <c r="DD116" s="225"/>
      <c r="DE116" s="225"/>
      <c r="DF116" s="225"/>
      <c r="DG116" s="225"/>
      <c r="DH116" s="225"/>
      <c r="DI116" s="225"/>
      <c r="DJ116" s="225"/>
      <c r="DK116" s="225"/>
      <c r="DL116" s="225"/>
      <c r="DM116" s="225"/>
      <c r="DN116" s="225"/>
      <c r="DO116" s="225"/>
      <c r="DP116" s="225"/>
      <c r="DQ116" s="225"/>
      <c r="DR116" s="225"/>
      <c r="DS116" s="225"/>
      <c r="DT116" s="225"/>
      <c r="DU116" s="225"/>
      <c r="DV116" s="225"/>
      <c r="DW116" s="225"/>
      <c r="DX116" s="225"/>
      <c r="DY116" s="225"/>
      <c r="DZ116" s="225"/>
      <c r="EA116" s="225"/>
      <c r="EB116" s="225"/>
      <c r="EC116" s="225"/>
      <c r="ED116" s="225"/>
      <c r="EE116" s="225"/>
      <c r="EF116" s="225"/>
      <c r="EG116" s="225"/>
      <c r="EH116" s="225"/>
      <c r="EI116" s="225"/>
      <c r="EJ116" s="225"/>
      <c r="EK116" s="225"/>
      <c r="EL116" s="225"/>
      <c r="EM116" s="225"/>
      <c r="EN116" s="225"/>
      <c r="EO116" s="225"/>
      <c r="EP116" s="225"/>
      <c r="EQ116" s="225"/>
      <c r="ER116" s="225"/>
      <c r="ES116" s="225"/>
      <c r="ET116" s="225"/>
      <c r="EU116" s="225"/>
      <c r="EV116" s="225"/>
      <c r="EW116" s="225"/>
      <c r="EX116" s="225"/>
      <c r="EY116" s="225"/>
      <c r="EZ116" s="225"/>
      <c r="FA116" s="225"/>
      <c r="FB116" s="225"/>
      <c r="FC116" s="225"/>
      <c r="FD116" s="225"/>
      <c r="FE116" s="225"/>
      <c r="FF116" s="225"/>
      <c r="FG116" s="225"/>
      <c r="FH116" s="225"/>
      <c r="FI116" s="225"/>
      <c r="FJ116" s="225"/>
      <c r="FK116" s="225"/>
      <c r="FL116" s="225"/>
      <c r="FM116" s="225"/>
      <c r="FN116" s="225"/>
      <c r="FO116" s="225"/>
      <c r="FP116" s="225"/>
      <c r="FQ116" s="225"/>
      <c r="FR116" s="225"/>
      <c r="FS116" s="225"/>
      <c r="FT116" s="225"/>
      <c r="FU116" s="225"/>
      <c r="FV116" s="225"/>
      <c r="FW116" s="225"/>
      <c r="FX116" s="225"/>
      <c r="FY116" s="225"/>
      <c r="FZ116" s="225"/>
      <c r="GA116" s="225"/>
      <c r="GB116" s="225"/>
      <c r="GC116" s="225"/>
      <c r="GD116" s="225"/>
      <c r="GE116" s="225"/>
      <c r="GF116" s="225"/>
      <c r="GG116" s="225"/>
      <c r="GH116" s="225"/>
      <c r="GI116" s="225"/>
      <c r="GJ116" s="225"/>
      <c r="GK116" s="225"/>
      <c r="GL116" s="225"/>
      <c r="GM116" s="225"/>
      <c r="GN116" s="225"/>
      <c r="GO116" s="225"/>
      <c r="GP116" s="225"/>
      <c r="GQ116" s="225"/>
      <c r="GR116" s="225"/>
      <c r="GS116" s="225"/>
      <c r="GT116" s="225"/>
      <c r="GU116" s="225"/>
      <c r="GV116" s="225"/>
      <c r="GW116" s="225"/>
      <c r="GX116" s="225"/>
      <c r="GY116" s="225"/>
      <c r="GZ116" s="225"/>
      <c r="HA116" s="225"/>
      <c r="HB116" s="225"/>
      <c r="HC116" s="225"/>
      <c r="HD116" s="225"/>
      <c r="HE116" s="225"/>
      <c r="HF116" s="225"/>
      <c r="HG116" s="225"/>
      <c r="HH116" s="225"/>
      <c r="HI116" s="225"/>
      <c r="HJ116" s="225"/>
      <c r="HK116" s="225"/>
      <c r="HL116" s="225"/>
      <c r="HM116" s="225"/>
      <c r="HN116" s="225"/>
      <c r="HO116" s="225"/>
      <c r="HP116" s="225"/>
      <c r="HQ116" s="225"/>
      <c r="HR116" s="225"/>
      <c r="HS116" s="225"/>
      <c r="HT116" s="225"/>
      <c r="HU116" s="225"/>
      <c r="HV116" s="225"/>
      <c r="HW116" s="225"/>
      <c r="HX116" s="225"/>
      <c r="HY116" s="225"/>
      <c r="HZ116" s="225"/>
      <c r="IA116" s="225"/>
      <c r="IB116" s="225"/>
      <c r="IC116" s="225"/>
      <c r="ID116" s="225"/>
      <c r="IE116" s="225"/>
      <c r="IF116" s="225"/>
      <c r="IG116" s="225"/>
      <c r="IH116" s="225"/>
      <c r="II116" s="225"/>
      <c r="IJ116" s="225"/>
      <c r="IK116" s="225"/>
      <c r="IL116" s="225"/>
      <c r="IM116" s="225"/>
      <c r="IN116" s="225"/>
      <c r="IO116" s="225"/>
      <c r="IP116" s="225"/>
      <c r="IQ116" s="225"/>
      <c r="IR116" s="225"/>
      <c r="IS116" s="225"/>
      <c r="IT116" s="225"/>
    </row>
    <row r="117" spans="1:254" ht="9.9499999999999993" customHeight="1">
      <c r="A117" s="251"/>
      <c r="B117" s="252"/>
      <c r="C117" s="239"/>
      <c r="D117" s="233"/>
      <c r="E117" s="253"/>
      <c r="F117" s="225"/>
      <c r="G117" s="225"/>
      <c r="H117" s="225"/>
      <c r="I117" s="225"/>
      <c r="J117" s="225"/>
      <c r="K117" s="225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  <c r="AH117" s="225"/>
      <c r="AI117" s="225"/>
      <c r="AJ117" s="225"/>
      <c r="AK117" s="225"/>
      <c r="AL117" s="225"/>
      <c r="AM117" s="225"/>
      <c r="AN117" s="225"/>
      <c r="AO117" s="225"/>
      <c r="AP117" s="225"/>
      <c r="AQ117" s="225"/>
      <c r="AR117" s="225"/>
      <c r="AS117" s="225"/>
      <c r="AT117" s="225"/>
      <c r="AU117" s="225"/>
      <c r="AV117" s="225"/>
      <c r="AW117" s="225"/>
      <c r="AX117" s="225"/>
      <c r="AY117" s="225"/>
      <c r="AZ117" s="225"/>
      <c r="BA117" s="225"/>
      <c r="BB117" s="225"/>
      <c r="BC117" s="225"/>
      <c r="BD117" s="225"/>
      <c r="BE117" s="225"/>
      <c r="BF117" s="225"/>
      <c r="BG117" s="225"/>
      <c r="BH117" s="225"/>
      <c r="BI117" s="225"/>
      <c r="BJ117" s="225"/>
      <c r="BK117" s="225"/>
      <c r="BL117" s="225"/>
      <c r="BM117" s="225"/>
      <c r="BN117" s="225"/>
      <c r="BO117" s="225"/>
      <c r="BP117" s="225"/>
      <c r="BQ117" s="225"/>
      <c r="BR117" s="225"/>
      <c r="BS117" s="225"/>
      <c r="BT117" s="225"/>
      <c r="BU117" s="225"/>
      <c r="BV117" s="225"/>
      <c r="BW117" s="225"/>
      <c r="BX117" s="225"/>
      <c r="BY117" s="225"/>
      <c r="BZ117" s="225"/>
      <c r="CA117" s="225"/>
      <c r="CB117" s="225"/>
      <c r="CC117" s="225"/>
      <c r="CD117" s="225"/>
      <c r="CE117" s="225"/>
      <c r="CF117" s="225"/>
      <c r="CG117" s="225"/>
      <c r="CH117" s="225"/>
      <c r="CI117" s="225"/>
      <c r="CJ117" s="225"/>
      <c r="CK117" s="225"/>
      <c r="CL117" s="225"/>
      <c r="CM117" s="225"/>
      <c r="CN117" s="225"/>
      <c r="CO117" s="225"/>
      <c r="CP117" s="225"/>
      <c r="CQ117" s="225"/>
      <c r="CR117" s="225"/>
      <c r="CS117" s="225"/>
      <c r="CT117" s="225"/>
      <c r="CU117" s="225"/>
      <c r="CV117" s="225"/>
      <c r="CW117" s="225"/>
      <c r="CX117" s="225"/>
      <c r="CY117" s="225"/>
      <c r="CZ117" s="225"/>
      <c r="DA117" s="225"/>
      <c r="DB117" s="225"/>
      <c r="DC117" s="225"/>
      <c r="DD117" s="225"/>
      <c r="DE117" s="225"/>
      <c r="DF117" s="225"/>
      <c r="DG117" s="225"/>
      <c r="DH117" s="225"/>
      <c r="DI117" s="225"/>
      <c r="DJ117" s="225"/>
      <c r="DK117" s="225"/>
      <c r="DL117" s="225"/>
      <c r="DM117" s="225"/>
      <c r="DN117" s="225"/>
      <c r="DO117" s="225"/>
      <c r="DP117" s="225"/>
      <c r="DQ117" s="225"/>
      <c r="DR117" s="225"/>
      <c r="DS117" s="225"/>
      <c r="DT117" s="225"/>
      <c r="DU117" s="225"/>
      <c r="DV117" s="225"/>
      <c r="DW117" s="225"/>
      <c r="DX117" s="225"/>
      <c r="DY117" s="225"/>
      <c r="DZ117" s="225"/>
      <c r="EA117" s="225"/>
      <c r="EB117" s="225"/>
      <c r="EC117" s="225"/>
      <c r="ED117" s="225"/>
      <c r="EE117" s="225"/>
      <c r="EF117" s="225"/>
      <c r="EG117" s="225"/>
      <c r="EH117" s="225"/>
      <c r="EI117" s="225"/>
      <c r="EJ117" s="225"/>
      <c r="EK117" s="225"/>
      <c r="EL117" s="225"/>
      <c r="EM117" s="225"/>
      <c r="EN117" s="225"/>
      <c r="EO117" s="225"/>
      <c r="EP117" s="225"/>
      <c r="EQ117" s="225"/>
      <c r="ER117" s="225"/>
      <c r="ES117" s="225"/>
      <c r="ET117" s="225"/>
      <c r="EU117" s="225"/>
      <c r="EV117" s="225"/>
      <c r="EW117" s="225"/>
      <c r="EX117" s="225"/>
      <c r="EY117" s="225"/>
      <c r="EZ117" s="225"/>
      <c r="FA117" s="225"/>
      <c r="FB117" s="225"/>
      <c r="FC117" s="225"/>
      <c r="FD117" s="225"/>
      <c r="FE117" s="225"/>
      <c r="FF117" s="225"/>
      <c r="FG117" s="225"/>
      <c r="FH117" s="225"/>
      <c r="FI117" s="225"/>
      <c r="FJ117" s="225"/>
      <c r="FK117" s="225"/>
      <c r="FL117" s="225"/>
      <c r="FM117" s="225"/>
      <c r="FN117" s="225"/>
      <c r="FO117" s="225"/>
      <c r="FP117" s="225"/>
      <c r="FQ117" s="225"/>
      <c r="FR117" s="225"/>
      <c r="FS117" s="225"/>
      <c r="FT117" s="225"/>
      <c r="FU117" s="225"/>
      <c r="FV117" s="225"/>
      <c r="FW117" s="225"/>
      <c r="FX117" s="225"/>
      <c r="FY117" s="225"/>
      <c r="FZ117" s="225"/>
      <c r="GA117" s="225"/>
      <c r="GB117" s="225"/>
      <c r="GC117" s="225"/>
      <c r="GD117" s="225"/>
      <c r="GE117" s="225"/>
      <c r="GF117" s="225"/>
      <c r="GG117" s="225"/>
      <c r="GH117" s="225"/>
      <c r="GI117" s="225"/>
      <c r="GJ117" s="225"/>
      <c r="GK117" s="225"/>
      <c r="GL117" s="225"/>
      <c r="GM117" s="225"/>
      <c r="GN117" s="225"/>
      <c r="GO117" s="225"/>
      <c r="GP117" s="225"/>
      <c r="GQ117" s="225"/>
      <c r="GR117" s="225"/>
      <c r="GS117" s="225"/>
      <c r="GT117" s="225"/>
      <c r="GU117" s="225"/>
      <c r="GV117" s="225"/>
      <c r="GW117" s="225"/>
      <c r="GX117" s="225"/>
      <c r="GY117" s="225"/>
      <c r="GZ117" s="225"/>
      <c r="HA117" s="225"/>
      <c r="HB117" s="225"/>
      <c r="HC117" s="225"/>
      <c r="HD117" s="225"/>
      <c r="HE117" s="225"/>
      <c r="HF117" s="225"/>
      <c r="HG117" s="225"/>
      <c r="HH117" s="225"/>
      <c r="HI117" s="225"/>
      <c r="HJ117" s="225"/>
      <c r="HK117" s="225"/>
      <c r="HL117" s="225"/>
      <c r="HM117" s="225"/>
      <c r="HN117" s="225"/>
      <c r="HO117" s="225"/>
      <c r="HP117" s="225"/>
      <c r="HQ117" s="225"/>
      <c r="HR117" s="225"/>
      <c r="HS117" s="225"/>
      <c r="HT117" s="225"/>
      <c r="HU117" s="225"/>
      <c r="HV117" s="225"/>
      <c r="HW117" s="225"/>
      <c r="HX117" s="225"/>
      <c r="HY117" s="225"/>
      <c r="HZ117" s="225"/>
      <c r="IA117" s="225"/>
      <c r="IB117" s="225"/>
      <c r="IC117" s="225"/>
      <c r="ID117" s="225"/>
      <c r="IE117" s="225"/>
      <c r="IF117" s="225"/>
      <c r="IG117" s="225"/>
      <c r="IH117" s="225"/>
      <c r="II117" s="225"/>
      <c r="IJ117" s="225"/>
      <c r="IK117" s="225"/>
      <c r="IL117" s="225"/>
      <c r="IM117" s="225"/>
      <c r="IN117" s="225"/>
      <c r="IO117" s="225"/>
      <c r="IP117" s="225"/>
      <c r="IQ117" s="225"/>
      <c r="IR117" s="225"/>
      <c r="IS117" s="225"/>
      <c r="IT117" s="225"/>
    </row>
    <row r="118" spans="1:254" ht="12.75" customHeight="1">
      <c r="A118" s="243"/>
      <c r="B118" s="244" t="s">
        <v>680</v>
      </c>
      <c r="C118" s="228">
        <v>22000</v>
      </c>
      <c r="D118" s="233"/>
      <c r="E118" s="245" t="s">
        <v>492</v>
      </c>
      <c r="F118" s="225"/>
      <c r="G118" s="225"/>
      <c r="H118" s="225"/>
      <c r="I118" s="225"/>
      <c r="J118" s="225"/>
      <c r="K118" s="225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  <c r="AH118" s="225"/>
      <c r="AI118" s="225"/>
      <c r="AJ118" s="225"/>
      <c r="AK118" s="225"/>
      <c r="AL118" s="225"/>
      <c r="AM118" s="225"/>
      <c r="AN118" s="225"/>
      <c r="AO118" s="225"/>
      <c r="AP118" s="225"/>
      <c r="AQ118" s="225"/>
      <c r="AR118" s="225"/>
      <c r="AS118" s="225"/>
      <c r="AT118" s="225"/>
      <c r="AU118" s="225"/>
      <c r="AV118" s="225"/>
      <c r="AW118" s="225"/>
      <c r="AX118" s="225"/>
      <c r="AY118" s="225"/>
      <c r="AZ118" s="225"/>
      <c r="BA118" s="225"/>
      <c r="BB118" s="225"/>
      <c r="BC118" s="225"/>
      <c r="BD118" s="225"/>
      <c r="BE118" s="225"/>
      <c r="BF118" s="225"/>
      <c r="BG118" s="225"/>
      <c r="BH118" s="225"/>
      <c r="BI118" s="225"/>
      <c r="BJ118" s="225"/>
      <c r="BK118" s="225"/>
      <c r="BL118" s="225"/>
      <c r="BM118" s="225"/>
      <c r="BN118" s="225"/>
      <c r="BO118" s="225"/>
      <c r="BP118" s="225"/>
      <c r="BQ118" s="225"/>
      <c r="BR118" s="225"/>
      <c r="BS118" s="225"/>
      <c r="BT118" s="225"/>
      <c r="BU118" s="225"/>
      <c r="BV118" s="225"/>
      <c r="BW118" s="225"/>
      <c r="BX118" s="225"/>
      <c r="BY118" s="225"/>
      <c r="BZ118" s="225"/>
      <c r="CA118" s="225"/>
      <c r="CB118" s="225"/>
      <c r="CC118" s="225"/>
      <c r="CD118" s="225"/>
      <c r="CE118" s="225"/>
      <c r="CF118" s="225"/>
      <c r="CG118" s="225"/>
      <c r="CH118" s="225"/>
      <c r="CI118" s="225"/>
      <c r="CJ118" s="225"/>
      <c r="CK118" s="225"/>
      <c r="CL118" s="225"/>
      <c r="CM118" s="225"/>
      <c r="CN118" s="225"/>
      <c r="CO118" s="225"/>
      <c r="CP118" s="225"/>
      <c r="CQ118" s="225"/>
      <c r="CR118" s="225"/>
      <c r="CS118" s="225"/>
      <c r="CT118" s="225"/>
      <c r="CU118" s="225"/>
      <c r="CV118" s="225"/>
      <c r="CW118" s="225"/>
      <c r="CX118" s="225"/>
      <c r="CY118" s="225"/>
      <c r="CZ118" s="225"/>
      <c r="DA118" s="225"/>
      <c r="DB118" s="225"/>
      <c r="DC118" s="225"/>
      <c r="DD118" s="225"/>
      <c r="DE118" s="225"/>
      <c r="DF118" s="225"/>
      <c r="DG118" s="225"/>
      <c r="DH118" s="225"/>
      <c r="DI118" s="225"/>
      <c r="DJ118" s="225"/>
      <c r="DK118" s="225"/>
      <c r="DL118" s="225"/>
      <c r="DM118" s="225"/>
      <c r="DN118" s="225"/>
      <c r="DO118" s="225"/>
      <c r="DP118" s="225"/>
      <c r="DQ118" s="225"/>
      <c r="DR118" s="225"/>
      <c r="DS118" s="225"/>
      <c r="DT118" s="225"/>
      <c r="DU118" s="225"/>
      <c r="DV118" s="225"/>
      <c r="DW118" s="225"/>
      <c r="DX118" s="225"/>
      <c r="DY118" s="225"/>
      <c r="DZ118" s="225"/>
      <c r="EA118" s="225"/>
      <c r="EB118" s="225"/>
      <c r="EC118" s="225"/>
      <c r="ED118" s="225"/>
      <c r="EE118" s="225"/>
      <c r="EF118" s="225"/>
      <c r="EG118" s="225"/>
      <c r="EH118" s="225"/>
      <c r="EI118" s="225"/>
      <c r="EJ118" s="225"/>
      <c r="EK118" s="225"/>
      <c r="EL118" s="225"/>
      <c r="EM118" s="225"/>
      <c r="EN118" s="225"/>
      <c r="EO118" s="225"/>
      <c r="EP118" s="225"/>
      <c r="EQ118" s="225"/>
      <c r="ER118" s="225"/>
      <c r="ES118" s="225"/>
      <c r="ET118" s="225"/>
      <c r="EU118" s="225"/>
      <c r="EV118" s="225"/>
      <c r="EW118" s="225"/>
      <c r="EX118" s="225"/>
      <c r="EY118" s="225"/>
      <c r="EZ118" s="225"/>
      <c r="FA118" s="225"/>
      <c r="FB118" s="225"/>
      <c r="FC118" s="225"/>
      <c r="FD118" s="225"/>
      <c r="FE118" s="225"/>
      <c r="FF118" s="225"/>
      <c r="FG118" s="225"/>
      <c r="FH118" s="225"/>
      <c r="FI118" s="225"/>
      <c r="FJ118" s="225"/>
      <c r="FK118" s="225"/>
      <c r="FL118" s="225"/>
      <c r="FM118" s="225"/>
      <c r="FN118" s="225"/>
      <c r="FO118" s="225"/>
      <c r="FP118" s="225"/>
      <c r="FQ118" s="225"/>
      <c r="FR118" s="225"/>
      <c r="FS118" s="225"/>
      <c r="FT118" s="225"/>
      <c r="FU118" s="225"/>
      <c r="FV118" s="225"/>
      <c r="FW118" s="225"/>
      <c r="FX118" s="225"/>
      <c r="FY118" s="225"/>
      <c r="FZ118" s="225"/>
      <c r="GA118" s="225"/>
      <c r="GB118" s="225"/>
      <c r="GC118" s="225"/>
      <c r="GD118" s="225"/>
      <c r="GE118" s="225"/>
      <c r="GF118" s="225"/>
      <c r="GG118" s="225"/>
      <c r="GH118" s="225"/>
      <c r="GI118" s="225"/>
      <c r="GJ118" s="225"/>
      <c r="GK118" s="225"/>
      <c r="GL118" s="225"/>
      <c r="GM118" s="225"/>
      <c r="GN118" s="225"/>
      <c r="GO118" s="225"/>
      <c r="GP118" s="225"/>
      <c r="GQ118" s="225"/>
      <c r="GR118" s="225"/>
      <c r="GS118" s="225"/>
      <c r="GT118" s="225"/>
      <c r="GU118" s="225"/>
      <c r="GV118" s="225"/>
      <c r="GW118" s="225"/>
      <c r="GX118" s="225"/>
      <c r="GY118" s="225"/>
      <c r="GZ118" s="225"/>
      <c r="HA118" s="225"/>
      <c r="HB118" s="225"/>
      <c r="HC118" s="225"/>
      <c r="HD118" s="225"/>
      <c r="HE118" s="225"/>
      <c r="HF118" s="225"/>
      <c r="HG118" s="225"/>
      <c r="HH118" s="225"/>
      <c r="HI118" s="225"/>
      <c r="HJ118" s="225"/>
      <c r="HK118" s="225"/>
      <c r="HL118" s="225"/>
      <c r="HM118" s="225"/>
      <c r="HN118" s="225"/>
      <c r="HO118" s="225"/>
      <c r="HP118" s="225"/>
      <c r="HQ118" s="225"/>
      <c r="HR118" s="225"/>
      <c r="HS118" s="225"/>
      <c r="HT118" s="225"/>
      <c r="HU118" s="225"/>
      <c r="HV118" s="225"/>
      <c r="HW118" s="225"/>
      <c r="HX118" s="225"/>
      <c r="HY118" s="225"/>
      <c r="HZ118" s="225"/>
      <c r="IA118" s="225"/>
      <c r="IB118" s="225"/>
      <c r="IC118" s="225"/>
      <c r="ID118" s="225"/>
      <c r="IE118" s="225"/>
      <c r="IF118" s="225"/>
      <c r="IG118" s="225"/>
      <c r="IH118" s="225"/>
      <c r="II118" s="225"/>
      <c r="IJ118" s="225"/>
      <c r="IK118" s="225"/>
      <c r="IL118" s="225"/>
      <c r="IM118" s="225"/>
      <c r="IN118" s="225"/>
      <c r="IO118" s="225"/>
      <c r="IP118" s="225"/>
      <c r="IQ118" s="225"/>
      <c r="IR118" s="225"/>
      <c r="IS118" s="225"/>
      <c r="IT118" s="225"/>
    </row>
    <row r="119" spans="1:254" ht="9.9499999999999993" customHeight="1">
      <c r="A119" s="226"/>
      <c r="B119" s="246"/>
      <c r="C119" s="228"/>
      <c r="D119" s="233"/>
      <c r="E119" s="228"/>
      <c r="F119" s="225"/>
      <c r="G119" s="225"/>
      <c r="H119" s="225"/>
      <c r="I119" s="225"/>
      <c r="J119" s="225"/>
      <c r="K119" s="225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  <c r="AH119" s="225"/>
      <c r="AI119" s="225"/>
      <c r="AJ119" s="225"/>
      <c r="AK119" s="225"/>
      <c r="AL119" s="225"/>
      <c r="AM119" s="225"/>
      <c r="AN119" s="225"/>
      <c r="AO119" s="225"/>
      <c r="AP119" s="225"/>
      <c r="AQ119" s="225"/>
      <c r="AR119" s="225"/>
      <c r="AS119" s="225"/>
      <c r="AT119" s="225"/>
      <c r="AU119" s="225"/>
      <c r="AV119" s="225"/>
      <c r="AW119" s="225"/>
      <c r="AX119" s="225"/>
      <c r="AY119" s="225"/>
      <c r="AZ119" s="225"/>
      <c r="BA119" s="225"/>
      <c r="BB119" s="225"/>
      <c r="BC119" s="225"/>
      <c r="BD119" s="225"/>
      <c r="BE119" s="225"/>
      <c r="BF119" s="225"/>
      <c r="BG119" s="225"/>
      <c r="BH119" s="225"/>
      <c r="BI119" s="225"/>
      <c r="BJ119" s="225"/>
      <c r="BK119" s="225"/>
      <c r="BL119" s="225"/>
      <c r="BM119" s="225"/>
      <c r="BN119" s="225"/>
      <c r="BO119" s="225"/>
      <c r="BP119" s="225"/>
      <c r="BQ119" s="225"/>
      <c r="BR119" s="225"/>
      <c r="BS119" s="225"/>
      <c r="BT119" s="225"/>
      <c r="BU119" s="225"/>
      <c r="BV119" s="225"/>
      <c r="BW119" s="225"/>
      <c r="BX119" s="225"/>
      <c r="BY119" s="225"/>
      <c r="BZ119" s="225"/>
      <c r="CA119" s="225"/>
      <c r="CB119" s="225"/>
      <c r="CC119" s="225"/>
      <c r="CD119" s="225"/>
      <c r="CE119" s="225"/>
      <c r="CF119" s="225"/>
      <c r="CG119" s="225"/>
      <c r="CH119" s="225"/>
      <c r="CI119" s="225"/>
      <c r="CJ119" s="225"/>
      <c r="CK119" s="225"/>
      <c r="CL119" s="225"/>
      <c r="CM119" s="225"/>
      <c r="CN119" s="225"/>
      <c r="CO119" s="225"/>
      <c r="CP119" s="225"/>
      <c r="CQ119" s="225"/>
      <c r="CR119" s="225"/>
      <c r="CS119" s="225"/>
      <c r="CT119" s="225"/>
      <c r="CU119" s="225"/>
      <c r="CV119" s="225"/>
      <c r="CW119" s="225"/>
      <c r="CX119" s="225"/>
      <c r="CY119" s="225"/>
      <c r="CZ119" s="225"/>
      <c r="DA119" s="225"/>
      <c r="DB119" s="225"/>
      <c r="DC119" s="225"/>
      <c r="DD119" s="225"/>
      <c r="DE119" s="225"/>
      <c r="DF119" s="225"/>
      <c r="DG119" s="225"/>
      <c r="DH119" s="225"/>
      <c r="DI119" s="225"/>
      <c r="DJ119" s="225"/>
      <c r="DK119" s="225"/>
      <c r="DL119" s="225"/>
      <c r="DM119" s="225"/>
      <c r="DN119" s="225"/>
      <c r="DO119" s="225"/>
      <c r="DP119" s="225"/>
      <c r="DQ119" s="225"/>
      <c r="DR119" s="225"/>
      <c r="DS119" s="225"/>
      <c r="DT119" s="225"/>
      <c r="DU119" s="225"/>
      <c r="DV119" s="225"/>
      <c r="DW119" s="225"/>
      <c r="DX119" s="225"/>
      <c r="DY119" s="225"/>
      <c r="DZ119" s="225"/>
      <c r="EA119" s="225"/>
      <c r="EB119" s="225"/>
      <c r="EC119" s="225"/>
      <c r="ED119" s="225"/>
      <c r="EE119" s="225"/>
      <c r="EF119" s="225"/>
      <c r="EG119" s="225"/>
      <c r="EH119" s="225"/>
      <c r="EI119" s="225"/>
      <c r="EJ119" s="225"/>
      <c r="EK119" s="225"/>
      <c r="EL119" s="225"/>
      <c r="EM119" s="225"/>
      <c r="EN119" s="225"/>
      <c r="EO119" s="225"/>
      <c r="EP119" s="225"/>
      <c r="EQ119" s="225"/>
      <c r="ER119" s="225"/>
      <c r="ES119" s="225"/>
      <c r="ET119" s="225"/>
      <c r="EU119" s="225"/>
      <c r="EV119" s="225"/>
      <c r="EW119" s="225"/>
      <c r="EX119" s="225"/>
      <c r="EY119" s="225"/>
      <c r="EZ119" s="225"/>
      <c r="FA119" s="225"/>
      <c r="FB119" s="225"/>
      <c r="FC119" s="225"/>
      <c r="FD119" s="225"/>
      <c r="FE119" s="225"/>
      <c r="FF119" s="225"/>
      <c r="FG119" s="225"/>
      <c r="FH119" s="225"/>
      <c r="FI119" s="225"/>
      <c r="FJ119" s="225"/>
      <c r="FK119" s="225"/>
      <c r="FL119" s="225"/>
      <c r="FM119" s="225"/>
      <c r="FN119" s="225"/>
      <c r="FO119" s="225"/>
      <c r="FP119" s="225"/>
      <c r="FQ119" s="225"/>
      <c r="FR119" s="225"/>
      <c r="FS119" s="225"/>
      <c r="FT119" s="225"/>
      <c r="FU119" s="225"/>
      <c r="FV119" s="225"/>
      <c r="FW119" s="225"/>
      <c r="FX119" s="225"/>
      <c r="FY119" s="225"/>
      <c r="FZ119" s="225"/>
      <c r="GA119" s="225"/>
      <c r="GB119" s="225"/>
      <c r="GC119" s="225"/>
      <c r="GD119" s="225"/>
      <c r="GE119" s="225"/>
      <c r="GF119" s="225"/>
      <c r="GG119" s="225"/>
      <c r="GH119" s="225"/>
      <c r="GI119" s="225"/>
      <c r="GJ119" s="225"/>
      <c r="GK119" s="225"/>
      <c r="GL119" s="225"/>
      <c r="GM119" s="225"/>
      <c r="GN119" s="225"/>
      <c r="GO119" s="225"/>
      <c r="GP119" s="225"/>
      <c r="GQ119" s="225"/>
      <c r="GR119" s="225"/>
      <c r="GS119" s="225"/>
      <c r="GT119" s="225"/>
      <c r="GU119" s="225"/>
      <c r="GV119" s="225"/>
      <c r="GW119" s="225"/>
      <c r="GX119" s="225"/>
      <c r="GY119" s="225"/>
      <c r="GZ119" s="225"/>
      <c r="HA119" s="225"/>
      <c r="HB119" s="225"/>
      <c r="HC119" s="225"/>
      <c r="HD119" s="225"/>
      <c r="HE119" s="225"/>
      <c r="HF119" s="225"/>
      <c r="HG119" s="225"/>
      <c r="HH119" s="225"/>
      <c r="HI119" s="225"/>
      <c r="HJ119" s="225"/>
      <c r="HK119" s="225"/>
      <c r="HL119" s="225"/>
      <c r="HM119" s="225"/>
      <c r="HN119" s="225"/>
      <c r="HO119" s="225"/>
      <c r="HP119" s="225"/>
      <c r="HQ119" s="225"/>
      <c r="HR119" s="225"/>
      <c r="HS119" s="225"/>
      <c r="HT119" s="225"/>
      <c r="HU119" s="225"/>
      <c r="HV119" s="225"/>
      <c r="HW119" s="225"/>
      <c r="HX119" s="225"/>
      <c r="HY119" s="225"/>
      <c r="HZ119" s="225"/>
      <c r="IA119" s="225"/>
      <c r="IB119" s="225"/>
      <c r="IC119" s="225"/>
      <c r="ID119" s="225"/>
      <c r="IE119" s="225"/>
      <c r="IF119" s="225"/>
      <c r="IG119" s="225"/>
      <c r="IH119" s="225"/>
      <c r="II119" s="225"/>
      <c r="IJ119" s="225"/>
      <c r="IK119" s="225"/>
      <c r="IL119" s="225"/>
      <c r="IM119" s="225"/>
      <c r="IN119" s="225"/>
      <c r="IO119" s="225"/>
      <c r="IP119" s="225"/>
      <c r="IQ119" s="225"/>
      <c r="IR119" s="225"/>
      <c r="IS119" s="225"/>
      <c r="IT119" s="225"/>
    </row>
    <row r="120" spans="1:254" ht="12.75" customHeight="1">
      <c r="A120" s="243"/>
      <c r="B120" s="247" t="s">
        <v>682</v>
      </c>
      <c r="C120" s="245" t="s">
        <v>492</v>
      </c>
      <c r="D120" s="233"/>
      <c r="E120" s="228">
        <v>22000</v>
      </c>
      <c r="F120" s="225"/>
      <c r="G120" s="225"/>
      <c r="H120" s="225"/>
      <c r="I120" s="225"/>
      <c r="J120" s="225"/>
      <c r="K120" s="225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  <c r="AH120" s="225"/>
      <c r="AI120" s="225"/>
      <c r="AJ120" s="225"/>
      <c r="AK120" s="225"/>
      <c r="AL120" s="225"/>
      <c r="AM120" s="225"/>
      <c r="AN120" s="225"/>
      <c r="AO120" s="225"/>
      <c r="AP120" s="225"/>
      <c r="AQ120" s="225"/>
      <c r="AR120" s="225"/>
      <c r="AS120" s="225"/>
      <c r="AT120" s="225"/>
      <c r="AU120" s="225"/>
      <c r="AV120" s="225"/>
      <c r="AW120" s="225"/>
      <c r="AX120" s="225"/>
      <c r="AY120" s="225"/>
      <c r="AZ120" s="225"/>
      <c r="BA120" s="225"/>
      <c r="BB120" s="225"/>
      <c r="BC120" s="225"/>
      <c r="BD120" s="225"/>
      <c r="BE120" s="225"/>
      <c r="BF120" s="225"/>
      <c r="BG120" s="225"/>
      <c r="BH120" s="225"/>
      <c r="BI120" s="225"/>
      <c r="BJ120" s="225"/>
      <c r="BK120" s="225"/>
      <c r="BL120" s="225"/>
      <c r="BM120" s="225"/>
      <c r="BN120" s="225"/>
      <c r="BO120" s="225"/>
      <c r="BP120" s="225"/>
      <c r="BQ120" s="225"/>
      <c r="BR120" s="225"/>
      <c r="BS120" s="225"/>
      <c r="BT120" s="225"/>
      <c r="BU120" s="225"/>
      <c r="BV120" s="225"/>
      <c r="BW120" s="225"/>
      <c r="BX120" s="225"/>
      <c r="BY120" s="225"/>
      <c r="BZ120" s="225"/>
      <c r="CA120" s="225"/>
      <c r="CB120" s="225"/>
      <c r="CC120" s="225"/>
      <c r="CD120" s="225"/>
      <c r="CE120" s="225"/>
      <c r="CF120" s="225"/>
      <c r="CG120" s="225"/>
      <c r="CH120" s="225"/>
      <c r="CI120" s="225"/>
      <c r="CJ120" s="225"/>
      <c r="CK120" s="225"/>
      <c r="CL120" s="225"/>
      <c r="CM120" s="225"/>
      <c r="CN120" s="225"/>
      <c r="CO120" s="225"/>
      <c r="CP120" s="225"/>
      <c r="CQ120" s="225"/>
      <c r="CR120" s="225"/>
      <c r="CS120" s="225"/>
      <c r="CT120" s="225"/>
      <c r="CU120" s="225"/>
      <c r="CV120" s="225"/>
      <c r="CW120" s="225"/>
      <c r="CX120" s="225"/>
      <c r="CY120" s="225"/>
      <c r="CZ120" s="225"/>
      <c r="DA120" s="225"/>
      <c r="DB120" s="225"/>
      <c r="DC120" s="225"/>
      <c r="DD120" s="225"/>
      <c r="DE120" s="225"/>
      <c r="DF120" s="225"/>
      <c r="DG120" s="225"/>
      <c r="DH120" s="225"/>
      <c r="DI120" s="225"/>
      <c r="DJ120" s="225"/>
      <c r="DK120" s="225"/>
      <c r="DL120" s="225"/>
      <c r="DM120" s="225"/>
      <c r="DN120" s="225"/>
      <c r="DO120" s="225"/>
      <c r="DP120" s="225"/>
      <c r="DQ120" s="225"/>
      <c r="DR120" s="225"/>
      <c r="DS120" s="225"/>
      <c r="DT120" s="225"/>
      <c r="DU120" s="225"/>
      <c r="DV120" s="225"/>
      <c r="DW120" s="225"/>
      <c r="DX120" s="225"/>
      <c r="DY120" s="225"/>
      <c r="DZ120" s="225"/>
      <c r="EA120" s="225"/>
      <c r="EB120" s="225"/>
      <c r="EC120" s="225"/>
      <c r="ED120" s="225"/>
      <c r="EE120" s="225"/>
      <c r="EF120" s="225"/>
      <c r="EG120" s="225"/>
      <c r="EH120" s="225"/>
      <c r="EI120" s="225"/>
      <c r="EJ120" s="225"/>
      <c r="EK120" s="225"/>
      <c r="EL120" s="225"/>
      <c r="EM120" s="225"/>
      <c r="EN120" s="225"/>
      <c r="EO120" s="225"/>
      <c r="EP120" s="225"/>
      <c r="EQ120" s="225"/>
      <c r="ER120" s="225"/>
      <c r="ES120" s="225"/>
      <c r="ET120" s="225"/>
      <c r="EU120" s="225"/>
      <c r="EV120" s="225"/>
      <c r="EW120" s="225"/>
      <c r="EX120" s="225"/>
      <c r="EY120" s="225"/>
      <c r="EZ120" s="225"/>
      <c r="FA120" s="225"/>
      <c r="FB120" s="225"/>
      <c r="FC120" s="225"/>
      <c r="FD120" s="225"/>
      <c r="FE120" s="225"/>
      <c r="FF120" s="225"/>
      <c r="FG120" s="225"/>
      <c r="FH120" s="225"/>
      <c r="FI120" s="225"/>
      <c r="FJ120" s="225"/>
      <c r="FK120" s="225"/>
      <c r="FL120" s="225"/>
      <c r="FM120" s="225"/>
      <c r="FN120" s="225"/>
      <c r="FO120" s="225"/>
      <c r="FP120" s="225"/>
      <c r="FQ120" s="225"/>
      <c r="FR120" s="225"/>
      <c r="FS120" s="225"/>
      <c r="FT120" s="225"/>
      <c r="FU120" s="225"/>
      <c r="FV120" s="225"/>
      <c r="FW120" s="225"/>
      <c r="FX120" s="225"/>
      <c r="FY120" s="225"/>
      <c r="FZ120" s="225"/>
      <c r="GA120" s="225"/>
      <c r="GB120" s="225"/>
      <c r="GC120" s="225"/>
      <c r="GD120" s="225"/>
      <c r="GE120" s="225"/>
      <c r="GF120" s="225"/>
      <c r="GG120" s="225"/>
      <c r="GH120" s="225"/>
      <c r="GI120" s="225"/>
      <c r="GJ120" s="225"/>
      <c r="GK120" s="225"/>
      <c r="GL120" s="225"/>
      <c r="GM120" s="225"/>
      <c r="GN120" s="225"/>
      <c r="GO120" s="225"/>
      <c r="GP120" s="225"/>
      <c r="GQ120" s="225"/>
      <c r="GR120" s="225"/>
      <c r="GS120" s="225"/>
      <c r="GT120" s="225"/>
      <c r="GU120" s="225"/>
      <c r="GV120" s="225"/>
      <c r="GW120" s="225"/>
      <c r="GX120" s="225"/>
      <c r="GY120" s="225"/>
      <c r="GZ120" s="225"/>
      <c r="HA120" s="225"/>
      <c r="HB120" s="225"/>
      <c r="HC120" s="225"/>
      <c r="HD120" s="225"/>
      <c r="HE120" s="225"/>
      <c r="HF120" s="225"/>
      <c r="HG120" s="225"/>
      <c r="HH120" s="225"/>
      <c r="HI120" s="225"/>
      <c r="HJ120" s="225"/>
      <c r="HK120" s="225"/>
      <c r="HL120" s="225"/>
      <c r="HM120" s="225"/>
      <c r="HN120" s="225"/>
      <c r="HO120" s="225"/>
      <c r="HP120" s="225"/>
      <c r="HQ120" s="225"/>
      <c r="HR120" s="225"/>
      <c r="HS120" s="225"/>
      <c r="HT120" s="225"/>
      <c r="HU120" s="225"/>
      <c r="HV120" s="225"/>
      <c r="HW120" s="225"/>
      <c r="HX120" s="225"/>
      <c r="HY120" s="225"/>
      <c r="HZ120" s="225"/>
      <c r="IA120" s="225"/>
      <c r="IB120" s="225"/>
      <c r="IC120" s="225"/>
      <c r="ID120" s="225"/>
      <c r="IE120" s="225"/>
      <c r="IF120" s="225"/>
      <c r="IG120" s="225"/>
      <c r="IH120" s="225"/>
      <c r="II120" s="225"/>
      <c r="IJ120" s="225"/>
      <c r="IK120" s="225"/>
      <c r="IL120" s="225"/>
      <c r="IM120" s="225"/>
      <c r="IN120" s="225"/>
      <c r="IO120" s="225"/>
      <c r="IP120" s="225"/>
      <c r="IQ120" s="225"/>
      <c r="IR120" s="225"/>
      <c r="IS120" s="225"/>
      <c r="IT120" s="225"/>
    </row>
    <row r="121" spans="1:254" ht="9.9499999999999993" customHeight="1">
      <c r="A121" s="236"/>
      <c r="B121" s="227"/>
      <c r="C121" s="250"/>
      <c r="D121" s="233"/>
      <c r="E121" s="228"/>
      <c r="F121" s="225"/>
      <c r="G121" s="225"/>
      <c r="H121" s="225"/>
      <c r="I121" s="225"/>
      <c r="J121" s="225"/>
      <c r="K121" s="225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  <c r="AH121" s="225"/>
      <c r="AI121" s="225"/>
      <c r="AJ121" s="225"/>
      <c r="AK121" s="225"/>
      <c r="AL121" s="225"/>
      <c r="AM121" s="225"/>
      <c r="AN121" s="225"/>
      <c r="AO121" s="225"/>
      <c r="AP121" s="225"/>
      <c r="AQ121" s="225"/>
      <c r="AR121" s="225"/>
      <c r="AS121" s="225"/>
      <c r="AT121" s="225"/>
      <c r="AU121" s="225"/>
      <c r="AV121" s="225"/>
      <c r="AW121" s="225"/>
      <c r="AX121" s="225"/>
      <c r="AY121" s="225"/>
      <c r="AZ121" s="225"/>
      <c r="BA121" s="225"/>
      <c r="BB121" s="225"/>
      <c r="BC121" s="225"/>
      <c r="BD121" s="225"/>
      <c r="BE121" s="225"/>
      <c r="BF121" s="225"/>
      <c r="BG121" s="225"/>
      <c r="BH121" s="225"/>
      <c r="BI121" s="225"/>
      <c r="BJ121" s="225"/>
      <c r="BK121" s="225"/>
      <c r="BL121" s="225"/>
      <c r="BM121" s="225"/>
      <c r="BN121" s="225"/>
      <c r="BO121" s="225"/>
      <c r="BP121" s="225"/>
      <c r="BQ121" s="225"/>
      <c r="BR121" s="225"/>
      <c r="BS121" s="225"/>
      <c r="BT121" s="225"/>
      <c r="BU121" s="225"/>
      <c r="BV121" s="225"/>
      <c r="BW121" s="225"/>
      <c r="BX121" s="225"/>
      <c r="BY121" s="225"/>
      <c r="BZ121" s="225"/>
      <c r="CA121" s="225"/>
      <c r="CB121" s="225"/>
      <c r="CC121" s="225"/>
      <c r="CD121" s="225"/>
      <c r="CE121" s="225"/>
      <c r="CF121" s="225"/>
      <c r="CG121" s="225"/>
      <c r="CH121" s="225"/>
      <c r="CI121" s="225"/>
      <c r="CJ121" s="225"/>
      <c r="CK121" s="225"/>
      <c r="CL121" s="225"/>
      <c r="CM121" s="225"/>
      <c r="CN121" s="225"/>
      <c r="CO121" s="225"/>
      <c r="CP121" s="225"/>
      <c r="CQ121" s="225"/>
      <c r="CR121" s="225"/>
      <c r="CS121" s="225"/>
      <c r="CT121" s="225"/>
      <c r="CU121" s="225"/>
      <c r="CV121" s="225"/>
      <c r="CW121" s="225"/>
      <c r="CX121" s="225"/>
      <c r="CY121" s="225"/>
      <c r="CZ121" s="225"/>
      <c r="DA121" s="225"/>
      <c r="DB121" s="225"/>
      <c r="DC121" s="225"/>
      <c r="DD121" s="225"/>
      <c r="DE121" s="225"/>
      <c r="DF121" s="225"/>
      <c r="DG121" s="225"/>
      <c r="DH121" s="225"/>
      <c r="DI121" s="225"/>
      <c r="DJ121" s="225"/>
      <c r="DK121" s="225"/>
      <c r="DL121" s="225"/>
      <c r="DM121" s="225"/>
      <c r="DN121" s="225"/>
      <c r="DO121" s="225"/>
      <c r="DP121" s="225"/>
      <c r="DQ121" s="225"/>
      <c r="DR121" s="225"/>
      <c r="DS121" s="225"/>
      <c r="DT121" s="225"/>
      <c r="DU121" s="225"/>
      <c r="DV121" s="225"/>
      <c r="DW121" s="225"/>
      <c r="DX121" s="225"/>
      <c r="DY121" s="225"/>
      <c r="DZ121" s="225"/>
      <c r="EA121" s="225"/>
      <c r="EB121" s="225"/>
      <c r="EC121" s="225"/>
      <c r="ED121" s="225"/>
      <c r="EE121" s="225"/>
      <c r="EF121" s="225"/>
      <c r="EG121" s="225"/>
      <c r="EH121" s="225"/>
      <c r="EI121" s="225"/>
      <c r="EJ121" s="225"/>
      <c r="EK121" s="225"/>
      <c r="EL121" s="225"/>
      <c r="EM121" s="225"/>
      <c r="EN121" s="225"/>
      <c r="EO121" s="225"/>
      <c r="EP121" s="225"/>
      <c r="EQ121" s="225"/>
      <c r="ER121" s="225"/>
      <c r="ES121" s="225"/>
      <c r="ET121" s="225"/>
      <c r="EU121" s="225"/>
      <c r="EV121" s="225"/>
      <c r="EW121" s="225"/>
      <c r="EX121" s="225"/>
      <c r="EY121" s="225"/>
      <c r="EZ121" s="225"/>
      <c r="FA121" s="225"/>
      <c r="FB121" s="225"/>
      <c r="FC121" s="225"/>
      <c r="FD121" s="225"/>
      <c r="FE121" s="225"/>
      <c r="FF121" s="225"/>
      <c r="FG121" s="225"/>
      <c r="FH121" s="225"/>
      <c r="FI121" s="225"/>
      <c r="FJ121" s="225"/>
      <c r="FK121" s="225"/>
      <c r="FL121" s="225"/>
      <c r="FM121" s="225"/>
      <c r="FN121" s="225"/>
      <c r="FO121" s="225"/>
      <c r="FP121" s="225"/>
      <c r="FQ121" s="225"/>
      <c r="FR121" s="225"/>
      <c r="FS121" s="225"/>
      <c r="FT121" s="225"/>
      <c r="FU121" s="225"/>
      <c r="FV121" s="225"/>
      <c r="FW121" s="225"/>
      <c r="FX121" s="225"/>
      <c r="FY121" s="225"/>
      <c r="FZ121" s="225"/>
      <c r="GA121" s="225"/>
      <c r="GB121" s="225"/>
      <c r="GC121" s="225"/>
      <c r="GD121" s="225"/>
      <c r="GE121" s="225"/>
      <c r="GF121" s="225"/>
      <c r="GG121" s="225"/>
      <c r="GH121" s="225"/>
      <c r="GI121" s="225"/>
      <c r="GJ121" s="225"/>
      <c r="GK121" s="225"/>
      <c r="GL121" s="225"/>
      <c r="GM121" s="225"/>
      <c r="GN121" s="225"/>
      <c r="GO121" s="225"/>
      <c r="GP121" s="225"/>
      <c r="GQ121" s="225"/>
      <c r="GR121" s="225"/>
      <c r="GS121" s="225"/>
      <c r="GT121" s="225"/>
      <c r="GU121" s="225"/>
      <c r="GV121" s="225"/>
      <c r="GW121" s="225"/>
      <c r="GX121" s="225"/>
      <c r="GY121" s="225"/>
      <c r="GZ121" s="225"/>
      <c r="HA121" s="225"/>
      <c r="HB121" s="225"/>
      <c r="HC121" s="225"/>
      <c r="HD121" s="225"/>
      <c r="HE121" s="225"/>
      <c r="HF121" s="225"/>
      <c r="HG121" s="225"/>
      <c r="HH121" s="225"/>
      <c r="HI121" s="225"/>
      <c r="HJ121" s="225"/>
      <c r="HK121" s="225"/>
      <c r="HL121" s="225"/>
      <c r="HM121" s="225"/>
      <c r="HN121" s="225"/>
      <c r="HO121" s="225"/>
      <c r="HP121" s="225"/>
      <c r="HQ121" s="225"/>
      <c r="HR121" s="225"/>
      <c r="HS121" s="225"/>
      <c r="HT121" s="225"/>
      <c r="HU121" s="225"/>
      <c r="HV121" s="225"/>
      <c r="HW121" s="225"/>
      <c r="HX121" s="225"/>
      <c r="HY121" s="225"/>
      <c r="HZ121" s="225"/>
      <c r="IA121" s="225"/>
      <c r="IB121" s="225"/>
      <c r="IC121" s="225"/>
      <c r="ID121" s="225"/>
      <c r="IE121" s="225"/>
      <c r="IF121" s="225"/>
      <c r="IG121" s="225"/>
      <c r="IH121" s="225"/>
      <c r="II121" s="225"/>
      <c r="IJ121" s="225"/>
      <c r="IK121" s="225"/>
      <c r="IL121" s="225"/>
      <c r="IM121" s="225"/>
      <c r="IN121" s="225"/>
      <c r="IO121" s="225"/>
      <c r="IP121" s="225"/>
      <c r="IQ121" s="225"/>
      <c r="IR121" s="225"/>
      <c r="IS121" s="225"/>
      <c r="IT121" s="225"/>
    </row>
    <row r="122" spans="1:254" ht="15" customHeight="1">
      <c r="A122" s="234" t="s">
        <v>37</v>
      </c>
      <c r="B122" s="235" t="s">
        <v>42</v>
      </c>
      <c r="C122" s="149">
        <f>C124</f>
        <v>2000</v>
      </c>
      <c r="D122" s="233"/>
      <c r="E122" s="149">
        <f>E124</f>
        <v>2000</v>
      </c>
      <c r="F122" s="225"/>
      <c r="G122" s="225"/>
      <c r="H122" s="225"/>
      <c r="I122" s="225"/>
      <c r="J122" s="225"/>
      <c r="K122" s="225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  <c r="AH122" s="225"/>
      <c r="AI122" s="225"/>
      <c r="AJ122" s="225"/>
      <c r="AK122" s="225"/>
      <c r="AL122" s="225"/>
      <c r="AM122" s="225"/>
      <c r="AN122" s="225"/>
      <c r="AO122" s="225"/>
      <c r="AP122" s="225"/>
      <c r="AQ122" s="225"/>
      <c r="AR122" s="225"/>
      <c r="AS122" s="225"/>
      <c r="AT122" s="225"/>
      <c r="AU122" s="225"/>
      <c r="AV122" s="225"/>
      <c r="AW122" s="225"/>
      <c r="AX122" s="225"/>
      <c r="AY122" s="225"/>
      <c r="AZ122" s="225"/>
      <c r="BA122" s="225"/>
      <c r="BB122" s="225"/>
      <c r="BC122" s="225"/>
      <c r="BD122" s="225"/>
      <c r="BE122" s="225"/>
      <c r="BF122" s="225"/>
      <c r="BG122" s="225"/>
      <c r="BH122" s="225"/>
      <c r="BI122" s="225"/>
      <c r="BJ122" s="225"/>
      <c r="BK122" s="225"/>
      <c r="BL122" s="225"/>
      <c r="BM122" s="225"/>
      <c r="BN122" s="225"/>
      <c r="BO122" s="225"/>
      <c r="BP122" s="225"/>
      <c r="BQ122" s="225"/>
      <c r="BR122" s="225"/>
      <c r="BS122" s="225"/>
      <c r="BT122" s="225"/>
      <c r="BU122" s="225"/>
      <c r="BV122" s="225"/>
      <c r="BW122" s="225"/>
      <c r="BX122" s="225"/>
      <c r="BY122" s="225"/>
      <c r="BZ122" s="225"/>
      <c r="CA122" s="225"/>
      <c r="CB122" s="225"/>
      <c r="CC122" s="225"/>
      <c r="CD122" s="225"/>
      <c r="CE122" s="225"/>
      <c r="CF122" s="225"/>
      <c r="CG122" s="225"/>
      <c r="CH122" s="225"/>
      <c r="CI122" s="225"/>
      <c r="CJ122" s="225"/>
      <c r="CK122" s="225"/>
      <c r="CL122" s="225"/>
      <c r="CM122" s="225"/>
      <c r="CN122" s="225"/>
      <c r="CO122" s="225"/>
      <c r="CP122" s="225"/>
      <c r="CQ122" s="225"/>
      <c r="CR122" s="225"/>
      <c r="CS122" s="225"/>
      <c r="CT122" s="225"/>
      <c r="CU122" s="225"/>
      <c r="CV122" s="225"/>
      <c r="CW122" s="225"/>
      <c r="CX122" s="225"/>
      <c r="CY122" s="225"/>
      <c r="CZ122" s="225"/>
      <c r="DA122" s="225"/>
      <c r="DB122" s="225"/>
      <c r="DC122" s="225"/>
      <c r="DD122" s="225"/>
      <c r="DE122" s="225"/>
      <c r="DF122" s="225"/>
      <c r="DG122" s="225"/>
      <c r="DH122" s="225"/>
      <c r="DI122" s="225"/>
      <c r="DJ122" s="225"/>
      <c r="DK122" s="225"/>
      <c r="DL122" s="225"/>
      <c r="DM122" s="225"/>
      <c r="DN122" s="225"/>
      <c r="DO122" s="225"/>
      <c r="DP122" s="225"/>
      <c r="DQ122" s="225"/>
      <c r="DR122" s="225"/>
      <c r="DS122" s="225"/>
      <c r="DT122" s="225"/>
      <c r="DU122" s="225"/>
      <c r="DV122" s="225"/>
      <c r="DW122" s="225"/>
      <c r="DX122" s="225"/>
      <c r="DY122" s="225"/>
      <c r="DZ122" s="225"/>
      <c r="EA122" s="225"/>
      <c r="EB122" s="225"/>
      <c r="EC122" s="225"/>
      <c r="ED122" s="225"/>
      <c r="EE122" s="225"/>
      <c r="EF122" s="225"/>
      <c r="EG122" s="225"/>
      <c r="EH122" s="225"/>
      <c r="EI122" s="225"/>
      <c r="EJ122" s="225"/>
      <c r="EK122" s="225"/>
      <c r="EL122" s="225"/>
      <c r="EM122" s="225"/>
      <c r="EN122" s="225"/>
      <c r="EO122" s="225"/>
      <c r="EP122" s="225"/>
      <c r="EQ122" s="225"/>
      <c r="ER122" s="225"/>
      <c r="ES122" s="225"/>
      <c r="ET122" s="225"/>
      <c r="EU122" s="225"/>
      <c r="EV122" s="225"/>
      <c r="EW122" s="225"/>
      <c r="EX122" s="225"/>
      <c r="EY122" s="225"/>
      <c r="EZ122" s="225"/>
      <c r="FA122" s="225"/>
      <c r="FB122" s="225"/>
      <c r="FC122" s="225"/>
      <c r="FD122" s="225"/>
      <c r="FE122" s="225"/>
      <c r="FF122" s="225"/>
      <c r="FG122" s="225"/>
      <c r="FH122" s="225"/>
      <c r="FI122" s="225"/>
      <c r="FJ122" s="225"/>
      <c r="FK122" s="225"/>
      <c r="FL122" s="225"/>
      <c r="FM122" s="225"/>
      <c r="FN122" s="225"/>
      <c r="FO122" s="225"/>
      <c r="FP122" s="225"/>
      <c r="FQ122" s="225"/>
      <c r="FR122" s="225"/>
      <c r="FS122" s="225"/>
      <c r="FT122" s="225"/>
      <c r="FU122" s="225"/>
      <c r="FV122" s="225"/>
      <c r="FW122" s="225"/>
      <c r="FX122" s="225"/>
      <c r="FY122" s="225"/>
      <c r="FZ122" s="225"/>
      <c r="GA122" s="225"/>
      <c r="GB122" s="225"/>
      <c r="GC122" s="225"/>
      <c r="GD122" s="225"/>
      <c r="GE122" s="225"/>
      <c r="GF122" s="225"/>
      <c r="GG122" s="225"/>
      <c r="GH122" s="225"/>
      <c r="GI122" s="225"/>
      <c r="GJ122" s="225"/>
      <c r="GK122" s="225"/>
      <c r="GL122" s="225"/>
      <c r="GM122" s="225"/>
      <c r="GN122" s="225"/>
      <c r="GO122" s="225"/>
      <c r="GP122" s="225"/>
      <c r="GQ122" s="225"/>
      <c r="GR122" s="225"/>
      <c r="GS122" s="225"/>
      <c r="GT122" s="225"/>
      <c r="GU122" s="225"/>
      <c r="GV122" s="225"/>
      <c r="GW122" s="225"/>
      <c r="GX122" s="225"/>
      <c r="GY122" s="225"/>
      <c r="GZ122" s="225"/>
      <c r="HA122" s="225"/>
      <c r="HB122" s="225"/>
      <c r="HC122" s="225"/>
      <c r="HD122" s="225"/>
      <c r="HE122" s="225"/>
      <c r="HF122" s="225"/>
      <c r="HG122" s="225"/>
      <c r="HH122" s="225"/>
      <c r="HI122" s="225"/>
      <c r="HJ122" s="225"/>
      <c r="HK122" s="225"/>
      <c r="HL122" s="225"/>
      <c r="HM122" s="225"/>
      <c r="HN122" s="225"/>
      <c r="HO122" s="225"/>
      <c r="HP122" s="225"/>
      <c r="HQ122" s="225"/>
      <c r="HR122" s="225"/>
      <c r="HS122" s="225"/>
      <c r="HT122" s="225"/>
      <c r="HU122" s="225"/>
      <c r="HV122" s="225"/>
      <c r="HW122" s="225"/>
      <c r="HX122" s="225"/>
      <c r="HY122" s="225"/>
      <c r="HZ122" s="225"/>
      <c r="IA122" s="225"/>
      <c r="IB122" s="225"/>
      <c r="IC122" s="225"/>
      <c r="ID122" s="225"/>
      <c r="IE122" s="225"/>
      <c r="IF122" s="225"/>
      <c r="IG122" s="225"/>
      <c r="IH122" s="225"/>
      <c r="II122" s="225"/>
      <c r="IJ122" s="225"/>
      <c r="IK122" s="225"/>
      <c r="IL122" s="225"/>
      <c r="IM122" s="225"/>
      <c r="IN122" s="225"/>
      <c r="IO122" s="225"/>
      <c r="IP122" s="225"/>
      <c r="IQ122" s="225"/>
      <c r="IR122" s="225"/>
      <c r="IS122" s="225"/>
      <c r="IT122" s="225"/>
    </row>
    <row r="123" spans="1:254" ht="9.9499999999999993" customHeight="1">
      <c r="A123" s="236"/>
      <c r="B123" s="227"/>
      <c r="C123" s="250"/>
      <c r="D123" s="233"/>
      <c r="E123" s="228"/>
      <c r="F123" s="225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  <c r="AH123" s="225"/>
      <c r="AI123" s="225"/>
      <c r="AJ123" s="225"/>
      <c r="AK123" s="225"/>
      <c r="AL123" s="225"/>
      <c r="AM123" s="225"/>
      <c r="AN123" s="225"/>
      <c r="AO123" s="225"/>
      <c r="AP123" s="225"/>
      <c r="AQ123" s="225"/>
      <c r="AR123" s="225"/>
      <c r="AS123" s="225"/>
      <c r="AT123" s="225"/>
      <c r="AU123" s="225"/>
      <c r="AV123" s="225"/>
      <c r="AW123" s="225"/>
      <c r="AX123" s="225"/>
      <c r="AY123" s="225"/>
      <c r="AZ123" s="225"/>
      <c r="BA123" s="225"/>
      <c r="BB123" s="225"/>
      <c r="BC123" s="225"/>
      <c r="BD123" s="225"/>
      <c r="BE123" s="225"/>
      <c r="BF123" s="225"/>
      <c r="BG123" s="225"/>
      <c r="BH123" s="225"/>
      <c r="BI123" s="225"/>
      <c r="BJ123" s="225"/>
      <c r="BK123" s="225"/>
      <c r="BL123" s="225"/>
      <c r="BM123" s="225"/>
      <c r="BN123" s="225"/>
      <c r="BO123" s="225"/>
      <c r="BP123" s="225"/>
      <c r="BQ123" s="225"/>
      <c r="BR123" s="225"/>
      <c r="BS123" s="225"/>
      <c r="BT123" s="225"/>
      <c r="BU123" s="225"/>
      <c r="BV123" s="225"/>
      <c r="BW123" s="225"/>
      <c r="BX123" s="225"/>
      <c r="BY123" s="225"/>
      <c r="BZ123" s="225"/>
      <c r="CA123" s="225"/>
      <c r="CB123" s="225"/>
      <c r="CC123" s="225"/>
      <c r="CD123" s="225"/>
      <c r="CE123" s="225"/>
      <c r="CF123" s="225"/>
      <c r="CG123" s="225"/>
      <c r="CH123" s="225"/>
      <c r="CI123" s="225"/>
      <c r="CJ123" s="225"/>
      <c r="CK123" s="225"/>
      <c r="CL123" s="225"/>
      <c r="CM123" s="225"/>
      <c r="CN123" s="225"/>
      <c r="CO123" s="225"/>
      <c r="CP123" s="225"/>
      <c r="CQ123" s="225"/>
      <c r="CR123" s="225"/>
      <c r="CS123" s="225"/>
      <c r="CT123" s="225"/>
      <c r="CU123" s="225"/>
      <c r="CV123" s="225"/>
      <c r="CW123" s="225"/>
      <c r="CX123" s="225"/>
      <c r="CY123" s="225"/>
      <c r="CZ123" s="225"/>
      <c r="DA123" s="225"/>
      <c r="DB123" s="225"/>
      <c r="DC123" s="225"/>
      <c r="DD123" s="225"/>
      <c r="DE123" s="225"/>
      <c r="DF123" s="225"/>
      <c r="DG123" s="225"/>
      <c r="DH123" s="225"/>
      <c r="DI123" s="225"/>
      <c r="DJ123" s="225"/>
      <c r="DK123" s="225"/>
      <c r="DL123" s="225"/>
      <c r="DM123" s="225"/>
      <c r="DN123" s="225"/>
      <c r="DO123" s="225"/>
      <c r="DP123" s="225"/>
      <c r="DQ123" s="225"/>
      <c r="DR123" s="225"/>
      <c r="DS123" s="225"/>
      <c r="DT123" s="225"/>
      <c r="DU123" s="225"/>
      <c r="DV123" s="225"/>
      <c r="DW123" s="225"/>
      <c r="DX123" s="225"/>
      <c r="DY123" s="225"/>
      <c r="DZ123" s="225"/>
      <c r="EA123" s="225"/>
      <c r="EB123" s="225"/>
      <c r="EC123" s="225"/>
      <c r="ED123" s="225"/>
      <c r="EE123" s="225"/>
      <c r="EF123" s="225"/>
      <c r="EG123" s="225"/>
      <c r="EH123" s="225"/>
      <c r="EI123" s="225"/>
      <c r="EJ123" s="225"/>
      <c r="EK123" s="225"/>
      <c r="EL123" s="225"/>
      <c r="EM123" s="225"/>
      <c r="EN123" s="225"/>
      <c r="EO123" s="225"/>
      <c r="EP123" s="225"/>
      <c r="EQ123" s="225"/>
      <c r="ER123" s="225"/>
      <c r="ES123" s="225"/>
      <c r="ET123" s="225"/>
      <c r="EU123" s="225"/>
      <c r="EV123" s="225"/>
      <c r="EW123" s="225"/>
      <c r="EX123" s="225"/>
      <c r="EY123" s="225"/>
      <c r="EZ123" s="225"/>
      <c r="FA123" s="225"/>
      <c r="FB123" s="225"/>
      <c r="FC123" s="225"/>
      <c r="FD123" s="225"/>
      <c r="FE123" s="225"/>
      <c r="FF123" s="225"/>
      <c r="FG123" s="225"/>
      <c r="FH123" s="225"/>
      <c r="FI123" s="225"/>
      <c r="FJ123" s="225"/>
      <c r="FK123" s="225"/>
      <c r="FL123" s="225"/>
      <c r="FM123" s="225"/>
      <c r="FN123" s="225"/>
      <c r="FO123" s="225"/>
      <c r="FP123" s="225"/>
      <c r="FQ123" s="225"/>
      <c r="FR123" s="225"/>
      <c r="FS123" s="225"/>
      <c r="FT123" s="225"/>
      <c r="FU123" s="225"/>
      <c r="FV123" s="225"/>
      <c r="FW123" s="225"/>
      <c r="FX123" s="225"/>
      <c r="FY123" s="225"/>
      <c r="FZ123" s="225"/>
      <c r="GA123" s="225"/>
      <c r="GB123" s="225"/>
      <c r="GC123" s="225"/>
      <c r="GD123" s="225"/>
      <c r="GE123" s="225"/>
      <c r="GF123" s="225"/>
      <c r="GG123" s="225"/>
      <c r="GH123" s="225"/>
      <c r="GI123" s="225"/>
      <c r="GJ123" s="225"/>
      <c r="GK123" s="225"/>
      <c r="GL123" s="225"/>
      <c r="GM123" s="225"/>
      <c r="GN123" s="225"/>
      <c r="GO123" s="225"/>
      <c r="GP123" s="225"/>
      <c r="GQ123" s="225"/>
      <c r="GR123" s="225"/>
      <c r="GS123" s="225"/>
      <c r="GT123" s="225"/>
      <c r="GU123" s="225"/>
      <c r="GV123" s="225"/>
      <c r="GW123" s="225"/>
      <c r="GX123" s="225"/>
      <c r="GY123" s="225"/>
      <c r="GZ123" s="225"/>
      <c r="HA123" s="225"/>
      <c r="HB123" s="225"/>
      <c r="HC123" s="225"/>
      <c r="HD123" s="225"/>
      <c r="HE123" s="225"/>
      <c r="HF123" s="225"/>
      <c r="HG123" s="225"/>
      <c r="HH123" s="225"/>
      <c r="HI123" s="225"/>
      <c r="HJ123" s="225"/>
      <c r="HK123" s="225"/>
      <c r="HL123" s="225"/>
      <c r="HM123" s="225"/>
      <c r="HN123" s="225"/>
      <c r="HO123" s="225"/>
      <c r="HP123" s="225"/>
      <c r="HQ123" s="225"/>
      <c r="HR123" s="225"/>
      <c r="HS123" s="225"/>
      <c r="HT123" s="225"/>
      <c r="HU123" s="225"/>
      <c r="HV123" s="225"/>
      <c r="HW123" s="225"/>
      <c r="HX123" s="225"/>
      <c r="HY123" s="225"/>
      <c r="HZ123" s="225"/>
      <c r="IA123" s="225"/>
      <c r="IB123" s="225"/>
      <c r="IC123" s="225"/>
      <c r="ID123" s="225"/>
      <c r="IE123" s="225"/>
      <c r="IF123" s="225"/>
      <c r="IG123" s="225"/>
      <c r="IH123" s="225"/>
      <c r="II123" s="225"/>
      <c r="IJ123" s="225"/>
      <c r="IK123" s="225"/>
      <c r="IL123" s="225"/>
      <c r="IM123" s="225"/>
      <c r="IN123" s="225"/>
      <c r="IO123" s="225"/>
      <c r="IP123" s="225"/>
      <c r="IQ123" s="225"/>
      <c r="IR123" s="225"/>
      <c r="IS123" s="225"/>
      <c r="IT123" s="225"/>
    </row>
    <row r="124" spans="1:254" ht="12.75" customHeight="1">
      <c r="A124" s="237" t="s">
        <v>535</v>
      </c>
      <c r="B124" s="238" t="s">
        <v>43</v>
      </c>
      <c r="C124" s="239">
        <f>C126</f>
        <v>2000</v>
      </c>
      <c r="D124" s="233"/>
      <c r="E124" s="239">
        <f>E126</f>
        <v>2000</v>
      </c>
      <c r="F124" s="225"/>
      <c r="G124" s="225"/>
      <c r="H124" s="225"/>
      <c r="I124" s="225"/>
      <c r="J124" s="225"/>
      <c r="K124" s="225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  <c r="AH124" s="225"/>
      <c r="AI124" s="225"/>
      <c r="AJ124" s="225"/>
      <c r="AK124" s="225"/>
      <c r="AL124" s="225"/>
      <c r="AM124" s="225"/>
      <c r="AN124" s="225"/>
      <c r="AO124" s="225"/>
      <c r="AP124" s="225"/>
      <c r="AQ124" s="225"/>
      <c r="AR124" s="225"/>
      <c r="AS124" s="225"/>
      <c r="AT124" s="225"/>
      <c r="AU124" s="225"/>
      <c r="AV124" s="225"/>
      <c r="AW124" s="225"/>
      <c r="AX124" s="225"/>
      <c r="AY124" s="225"/>
      <c r="AZ124" s="225"/>
      <c r="BA124" s="225"/>
      <c r="BB124" s="225"/>
      <c r="BC124" s="225"/>
      <c r="BD124" s="225"/>
      <c r="BE124" s="225"/>
      <c r="BF124" s="225"/>
      <c r="BG124" s="225"/>
      <c r="BH124" s="225"/>
      <c r="BI124" s="225"/>
      <c r="BJ124" s="225"/>
      <c r="BK124" s="225"/>
      <c r="BL124" s="225"/>
      <c r="BM124" s="225"/>
      <c r="BN124" s="225"/>
      <c r="BO124" s="225"/>
      <c r="BP124" s="225"/>
      <c r="BQ124" s="225"/>
      <c r="BR124" s="225"/>
      <c r="BS124" s="225"/>
      <c r="BT124" s="225"/>
      <c r="BU124" s="225"/>
      <c r="BV124" s="225"/>
      <c r="BW124" s="225"/>
      <c r="BX124" s="225"/>
      <c r="BY124" s="225"/>
      <c r="BZ124" s="225"/>
      <c r="CA124" s="225"/>
      <c r="CB124" s="225"/>
      <c r="CC124" s="225"/>
      <c r="CD124" s="225"/>
      <c r="CE124" s="225"/>
      <c r="CF124" s="225"/>
      <c r="CG124" s="225"/>
      <c r="CH124" s="225"/>
      <c r="CI124" s="225"/>
      <c r="CJ124" s="225"/>
      <c r="CK124" s="225"/>
      <c r="CL124" s="225"/>
      <c r="CM124" s="225"/>
      <c r="CN124" s="225"/>
      <c r="CO124" s="225"/>
      <c r="CP124" s="225"/>
      <c r="CQ124" s="225"/>
      <c r="CR124" s="225"/>
      <c r="CS124" s="225"/>
      <c r="CT124" s="225"/>
      <c r="CU124" s="225"/>
      <c r="CV124" s="225"/>
      <c r="CW124" s="225"/>
      <c r="CX124" s="225"/>
      <c r="CY124" s="225"/>
      <c r="CZ124" s="225"/>
      <c r="DA124" s="225"/>
      <c r="DB124" s="225"/>
      <c r="DC124" s="225"/>
      <c r="DD124" s="225"/>
      <c r="DE124" s="225"/>
      <c r="DF124" s="225"/>
      <c r="DG124" s="225"/>
      <c r="DH124" s="225"/>
      <c r="DI124" s="225"/>
      <c r="DJ124" s="225"/>
      <c r="DK124" s="225"/>
      <c r="DL124" s="225"/>
      <c r="DM124" s="225"/>
      <c r="DN124" s="225"/>
      <c r="DO124" s="225"/>
      <c r="DP124" s="225"/>
      <c r="DQ124" s="225"/>
      <c r="DR124" s="225"/>
      <c r="DS124" s="225"/>
      <c r="DT124" s="225"/>
      <c r="DU124" s="225"/>
      <c r="DV124" s="225"/>
      <c r="DW124" s="225"/>
      <c r="DX124" s="225"/>
      <c r="DY124" s="225"/>
      <c r="DZ124" s="225"/>
      <c r="EA124" s="225"/>
      <c r="EB124" s="225"/>
      <c r="EC124" s="225"/>
      <c r="ED124" s="225"/>
      <c r="EE124" s="225"/>
      <c r="EF124" s="225"/>
      <c r="EG124" s="225"/>
      <c r="EH124" s="225"/>
      <c r="EI124" s="225"/>
      <c r="EJ124" s="225"/>
      <c r="EK124" s="225"/>
      <c r="EL124" s="225"/>
      <c r="EM124" s="225"/>
      <c r="EN124" s="225"/>
      <c r="EO124" s="225"/>
      <c r="EP124" s="225"/>
      <c r="EQ124" s="225"/>
      <c r="ER124" s="225"/>
      <c r="ES124" s="225"/>
      <c r="ET124" s="225"/>
      <c r="EU124" s="225"/>
      <c r="EV124" s="225"/>
      <c r="EW124" s="225"/>
      <c r="EX124" s="225"/>
      <c r="EY124" s="225"/>
      <c r="EZ124" s="225"/>
      <c r="FA124" s="225"/>
      <c r="FB124" s="225"/>
      <c r="FC124" s="225"/>
      <c r="FD124" s="225"/>
      <c r="FE124" s="225"/>
      <c r="FF124" s="225"/>
      <c r="FG124" s="225"/>
      <c r="FH124" s="225"/>
      <c r="FI124" s="225"/>
      <c r="FJ124" s="225"/>
      <c r="FK124" s="225"/>
      <c r="FL124" s="225"/>
      <c r="FM124" s="225"/>
      <c r="FN124" s="225"/>
      <c r="FO124" s="225"/>
      <c r="FP124" s="225"/>
      <c r="FQ124" s="225"/>
      <c r="FR124" s="225"/>
      <c r="FS124" s="225"/>
      <c r="FT124" s="225"/>
      <c r="FU124" s="225"/>
      <c r="FV124" s="225"/>
      <c r="FW124" s="225"/>
      <c r="FX124" s="225"/>
      <c r="FY124" s="225"/>
      <c r="FZ124" s="225"/>
      <c r="GA124" s="225"/>
      <c r="GB124" s="225"/>
      <c r="GC124" s="225"/>
      <c r="GD124" s="225"/>
      <c r="GE124" s="225"/>
      <c r="GF124" s="225"/>
      <c r="GG124" s="225"/>
      <c r="GH124" s="225"/>
      <c r="GI124" s="225"/>
      <c r="GJ124" s="225"/>
      <c r="GK124" s="225"/>
      <c r="GL124" s="225"/>
      <c r="GM124" s="225"/>
      <c r="GN124" s="225"/>
      <c r="GO124" s="225"/>
      <c r="GP124" s="225"/>
      <c r="GQ124" s="225"/>
      <c r="GR124" s="225"/>
      <c r="GS124" s="225"/>
      <c r="GT124" s="225"/>
      <c r="GU124" s="225"/>
      <c r="GV124" s="225"/>
      <c r="GW124" s="225"/>
      <c r="GX124" s="225"/>
      <c r="GY124" s="225"/>
      <c r="GZ124" s="225"/>
      <c r="HA124" s="225"/>
      <c r="HB124" s="225"/>
      <c r="HC124" s="225"/>
      <c r="HD124" s="225"/>
      <c r="HE124" s="225"/>
      <c r="HF124" s="225"/>
      <c r="HG124" s="225"/>
      <c r="HH124" s="225"/>
      <c r="HI124" s="225"/>
      <c r="HJ124" s="225"/>
      <c r="HK124" s="225"/>
      <c r="HL124" s="225"/>
      <c r="HM124" s="225"/>
      <c r="HN124" s="225"/>
      <c r="HO124" s="225"/>
      <c r="HP124" s="225"/>
      <c r="HQ124" s="225"/>
      <c r="HR124" s="225"/>
      <c r="HS124" s="225"/>
      <c r="HT124" s="225"/>
      <c r="HU124" s="225"/>
      <c r="HV124" s="225"/>
      <c r="HW124" s="225"/>
      <c r="HX124" s="225"/>
      <c r="HY124" s="225"/>
      <c r="HZ124" s="225"/>
      <c r="IA124" s="225"/>
      <c r="IB124" s="225"/>
      <c r="IC124" s="225"/>
      <c r="ID124" s="225"/>
      <c r="IE124" s="225"/>
      <c r="IF124" s="225"/>
      <c r="IG124" s="225"/>
      <c r="IH124" s="225"/>
      <c r="II124" s="225"/>
      <c r="IJ124" s="225"/>
      <c r="IK124" s="225"/>
      <c r="IL124" s="225"/>
      <c r="IM124" s="225"/>
      <c r="IN124" s="225"/>
      <c r="IO124" s="225"/>
      <c r="IP124" s="225"/>
      <c r="IQ124" s="225"/>
      <c r="IR124" s="225"/>
      <c r="IS124" s="225"/>
      <c r="IT124" s="225"/>
    </row>
    <row r="125" spans="1:254" ht="9.9499999999999993" customHeight="1">
      <c r="A125" s="236"/>
      <c r="B125" s="227"/>
      <c r="C125" s="250"/>
      <c r="D125" s="233"/>
      <c r="E125" s="228"/>
      <c r="F125" s="225"/>
      <c r="G125" s="225"/>
      <c r="H125" s="225"/>
      <c r="I125" s="225"/>
      <c r="J125" s="225"/>
      <c r="K125" s="225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  <c r="AH125" s="225"/>
      <c r="AI125" s="225"/>
      <c r="AJ125" s="225"/>
      <c r="AK125" s="225"/>
      <c r="AL125" s="225"/>
      <c r="AM125" s="225"/>
      <c r="AN125" s="225"/>
      <c r="AO125" s="225"/>
      <c r="AP125" s="225"/>
      <c r="AQ125" s="225"/>
      <c r="AR125" s="225"/>
      <c r="AS125" s="225"/>
      <c r="AT125" s="225"/>
      <c r="AU125" s="225"/>
      <c r="AV125" s="225"/>
      <c r="AW125" s="225"/>
      <c r="AX125" s="225"/>
      <c r="AY125" s="225"/>
      <c r="AZ125" s="225"/>
      <c r="BA125" s="225"/>
      <c r="BB125" s="225"/>
      <c r="BC125" s="225"/>
      <c r="BD125" s="225"/>
      <c r="BE125" s="225"/>
      <c r="BF125" s="225"/>
      <c r="BG125" s="225"/>
      <c r="BH125" s="225"/>
      <c r="BI125" s="225"/>
      <c r="BJ125" s="225"/>
      <c r="BK125" s="225"/>
      <c r="BL125" s="225"/>
      <c r="BM125" s="225"/>
      <c r="BN125" s="225"/>
      <c r="BO125" s="225"/>
      <c r="BP125" s="225"/>
      <c r="BQ125" s="225"/>
      <c r="BR125" s="225"/>
      <c r="BS125" s="225"/>
      <c r="BT125" s="225"/>
      <c r="BU125" s="225"/>
      <c r="BV125" s="225"/>
      <c r="BW125" s="225"/>
      <c r="BX125" s="225"/>
      <c r="BY125" s="225"/>
      <c r="BZ125" s="225"/>
      <c r="CA125" s="225"/>
      <c r="CB125" s="225"/>
      <c r="CC125" s="225"/>
      <c r="CD125" s="225"/>
      <c r="CE125" s="225"/>
      <c r="CF125" s="225"/>
      <c r="CG125" s="225"/>
      <c r="CH125" s="225"/>
      <c r="CI125" s="225"/>
      <c r="CJ125" s="225"/>
      <c r="CK125" s="225"/>
      <c r="CL125" s="225"/>
      <c r="CM125" s="225"/>
      <c r="CN125" s="225"/>
      <c r="CO125" s="225"/>
      <c r="CP125" s="225"/>
      <c r="CQ125" s="225"/>
      <c r="CR125" s="225"/>
      <c r="CS125" s="225"/>
      <c r="CT125" s="225"/>
      <c r="CU125" s="225"/>
      <c r="CV125" s="225"/>
      <c r="CW125" s="225"/>
      <c r="CX125" s="225"/>
      <c r="CY125" s="225"/>
      <c r="CZ125" s="225"/>
      <c r="DA125" s="225"/>
      <c r="DB125" s="225"/>
      <c r="DC125" s="225"/>
      <c r="DD125" s="225"/>
      <c r="DE125" s="225"/>
      <c r="DF125" s="225"/>
      <c r="DG125" s="225"/>
      <c r="DH125" s="225"/>
      <c r="DI125" s="225"/>
      <c r="DJ125" s="225"/>
      <c r="DK125" s="225"/>
      <c r="DL125" s="225"/>
      <c r="DM125" s="225"/>
      <c r="DN125" s="225"/>
      <c r="DO125" s="225"/>
      <c r="DP125" s="225"/>
      <c r="DQ125" s="225"/>
      <c r="DR125" s="225"/>
      <c r="DS125" s="225"/>
      <c r="DT125" s="225"/>
      <c r="DU125" s="225"/>
      <c r="DV125" s="225"/>
      <c r="DW125" s="225"/>
      <c r="DX125" s="225"/>
      <c r="DY125" s="225"/>
      <c r="DZ125" s="225"/>
      <c r="EA125" s="225"/>
      <c r="EB125" s="225"/>
      <c r="EC125" s="225"/>
      <c r="ED125" s="225"/>
      <c r="EE125" s="225"/>
      <c r="EF125" s="225"/>
      <c r="EG125" s="225"/>
      <c r="EH125" s="225"/>
      <c r="EI125" s="225"/>
      <c r="EJ125" s="225"/>
      <c r="EK125" s="225"/>
      <c r="EL125" s="225"/>
      <c r="EM125" s="225"/>
      <c r="EN125" s="225"/>
      <c r="EO125" s="225"/>
      <c r="EP125" s="225"/>
      <c r="EQ125" s="225"/>
      <c r="ER125" s="225"/>
      <c r="ES125" s="225"/>
      <c r="ET125" s="225"/>
      <c r="EU125" s="225"/>
      <c r="EV125" s="225"/>
      <c r="EW125" s="225"/>
      <c r="EX125" s="225"/>
      <c r="EY125" s="225"/>
      <c r="EZ125" s="225"/>
      <c r="FA125" s="225"/>
      <c r="FB125" s="225"/>
      <c r="FC125" s="225"/>
      <c r="FD125" s="225"/>
      <c r="FE125" s="225"/>
      <c r="FF125" s="225"/>
      <c r="FG125" s="225"/>
      <c r="FH125" s="225"/>
      <c r="FI125" s="225"/>
      <c r="FJ125" s="225"/>
      <c r="FK125" s="225"/>
      <c r="FL125" s="225"/>
      <c r="FM125" s="225"/>
      <c r="FN125" s="225"/>
      <c r="FO125" s="225"/>
      <c r="FP125" s="225"/>
      <c r="FQ125" s="225"/>
      <c r="FR125" s="225"/>
      <c r="FS125" s="225"/>
      <c r="FT125" s="225"/>
      <c r="FU125" s="225"/>
      <c r="FV125" s="225"/>
      <c r="FW125" s="225"/>
      <c r="FX125" s="225"/>
      <c r="FY125" s="225"/>
      <c r="FZ125" s="225"/>
      <c r="GA125" s="225"/>
      <c r="GB125" s="225"/>
      <c r="GC125" s="225"/>
      <c r="GD125" s="225"/>
      <c r="GE125" s="225"/>
      <c r="GF125" s="225"/>
      <c r="GG125" s="225"/>
      <c r="GH125" s="225"/>
      <c r="GI125" s="225"/>
      <c r="GJ125" s="225"/>
      <c r="GK125" s="225"/>
      <c r="GL125" s="225"/>
      <c r="GM125" s="225"/>
      <c r="GN125" s="225"/>
      <c r="GO125" s="225"/>
      <c r="GP125" s="225"/>
      <c r="GQ125" s="225"/>
      <c r="GR125" s="225"/>
      <c r="GS125" s="225"/>
      <c r="GT125" s="225"/>
      <c r="GU125" s="225"/>
      <c r="GV125" s="225"/>
      <c r="GW125" s="225"/>
      <c r="GX125" s="225"/>
      <c r="GY125" s="225"/>
      <c r="GZ125" s="225"/>
      <c r="HA125" s="225"/>
      <c r="HB125" s="225"/>
      <c r="HC125" s="225"/>
      <c r="HD125" s="225"/>
      <c r="HE125" s="225"/>
      <c r="HF125" s="225"/>
      <c r="HG125" s="225"/>
      <c r="HH125" s="225"/>
      <c r="HI125" s="225"/>
      <c r="HJ125" s="225"/>
      <c r="HK125" s="225"/>
      <c r="HL125" s="225"/>
      <c r="HM125" s="225"/>
      <c r="HN125" s="225"/>
      <c r="HO125" s="225"/>
      <c r="HP125" s="225"/>
      <c r="HQ125" s="225"/>
      <c r="HR125" s="225"/>
      <c r="HS125" s="225"/>
      <c r="HT125" s="225"/>
      <c r="HU125" s="225"/>
      <c r="HV125" s="225"/>
      <c r="HW125" s="225"/>
      <c r="HX125" s="225"/>
      <c r="HY125" s="225"/>
      <c r="HZ125" s="225"/>
      <c r="IA125" s="225"/>
      <c r="IB125" s="225"/>
      <c r="IC125" s="225"/>
      <c r="ID125" s="225"/>
      <c r="IE125" s="225"/>
      <c r="IF125" s="225"/>
      <c r="IG125" s="225"/>
      <c r="IH125" s="225"/>
      <c r="II125" s="225"/>
      <c r="IJ125" s="225"/>
      <c r="IK125" s="225"/>
      <c r="IL125" s="225"/>
      <c r="IM125" s="225"/>
      <c r="IN125" s="225"/>
      <c r="IO125" s="225"/>
      <c r="IP125" s="225"/>
      <c r="IQ125" s="225"/>
      <c r="IR125" s="225"/>
      <c r="IS125" s="225"/>
      <c r="IT125" s="225"/>
    </row>
    <row r="126" spans="1:254" ht="12.75" customHeight="1">
      <c r="A126" s="925" t="s">
        <v>694</v>
      </c>
      <c r="B126" s="926"/>
      <c r="C126" s="240">
        <f>C128</f>
        <v>2000</v>
      </c>
      <c r="D126" s="233"/>
      <c r="E126" s="240">
        <f>E130+E132</f>
        <v>2000</v>
      </c>
      <c r="F126" s="225"/>
      <c r="G126" s="225"/>
      <c r="H126" s="225"/>
      <c r="I126" s="225"/>
      <c r="J126" s="225"/>
      <c r="K126" s="225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  <c r="AH126" s="225"/>
      <c r="AI126" s="225"/>
      <c r="AJ126" s="225"/>
      <c r="AK126" s="225"/>
      <c r="AL126" s="225"/>
      <c r="AM126" s="225"/>
      <c r="AN126" s="225"/>
      <c r="AO126" s="225"/>
      <c r="AP126" s="225"/>
      <c r="AQ126" s="225"/>
      <c r="AR126" s="225"/>
      <c r="AS126" s="225"/>
      <c r="AT126" s="225"/>
      <c r="AU126" s="225"/>
      <c r="AV126" s="225"/>
      <c r="AW126" s="225"/>
      <c r="AX126" s="225"/>
      <c r="AY126" s="225"/>
      <c r="AZ126" s="225"/>
      <c r="BA126" s="225"/>
      <c r="BB126" s="225"/>
      <c r="BC126" s="225"/>
      <c r="BD126" s="225"/>
      <c r="BE126" s="225"/>
      <c r="BF126" s="225"/>
      <c r="BG126" s="225"/>
      <c r="BH126" s="225"/>
      <c r="BI126" s="225"/>
      <c r="BJ126" s="225"/>
      <c r="BK126" s="225"/>
      <c r="BL126" s="225"/>
      <c r="BM126" s="225"/>
      <c r="BN126" s="225"/>
      <c r="BO126" s="225"/>
      <c r="BP126" s="225"/>
      <c r="BQ126" s="225"/>
      <c r="BR126" s="225"/>
      <c r="BS126" s="225"/>
      <c r="BT126" s="225"/>
      <c r="BU126" s="225"/>
      <c r="BV126" s="225"/>
      <c r="BW126" s="225"/>
      <c r="BX126" s="225"/>
      <c r="BY126" s="225"/>
      <c r="BZ126" s="225"/>
      <c r="CA126" s="225"/>
      <c r="CB126" s="225"/>
      <c r="CC126" s="225"/>
      <c r="CD126" s="225"/>
      <c r="CE126" s="225"/>
      <c r="CF126" s="225"/>
      <c r="CG126" s="225"/>
      <c r="CH126" s="225"/>
      <c r="CI126" s="225"/>
      <c r="CJ126" s="225"/>
      <c r="CK126" s="225"/>
      <c r="CL126" s="225"/>
      <c r="CM126" s="225"/>
      <c r="CN126" s="225"/>
      <c r="CO126" s="225"/>
      <c r="CP126" s="225"/>
      <c r="CQ126" s="225"/>
      <c r="CR126" s="225"/>
      <c r="CS126" s="225"/>
      <c r="CT126" s="225"/>
      <c r="CU126" s="225"/>
      <c r="CV126" s="225"/>
      <c r="CW126" s="225"/>
      <c r="CX126" s="225"/>
      <c r="CY126" s="225"/>
      <c r="CZ126" s="225"/>
      <c r="DA126" s="225"/>
      <c r="DB126" s="225"/>
      <c r="DC126" s="225"/>
      <c r="DD126" s="225"/>
      <c r="DE126" s="225"/>
      <c r="DF126" s="225"/>
      <c r="DG126" s="225"/>
      <c r="DH126" s="225"/>
      <c r="DI126" s="225"/>
      <c r="DJ126" s="225"/>
      <c r="DK126" s="225"/>
      <c r="DL126" s="225"/>
      <c r="DM126" s="225"/>
      <c r="DN126" s="225"/>
      <c r="DO126" s="225"/>
      <c r="DP126" s="225"/>
      <c r="DQ126" s="225"/>
      <c r="DR126" s="225"/>
      <c r="DS126" s="225"/>
      <c r="DT126" s="225"/>
      <c r="DU126" s="225"/>
      <c r="DV126" s="225"/>
      <c r="DW126" s="225"/>
      <c r="DX126" s="225"/>
      <c r="DY126" s="225"/>
      <c r="DZ126" s="225"/>
      <c r="EA126" s="225"/>
      <c r="EB126" s="225"/>
      <c r="EC126" s="225"/>
      <c r="ED126" s="225"/>
      <c r="EE126" s="225"/>
      <c r="EF126" s="225"/>
      <c r="EG126" s="225"/>
      <c r="EH126" s="225"/>
      <c r="EI126" s="225"/>
      <c r="EJ126" s="225"/>
      <c r="EK126" s="225"/>
      <c r="EL126" s="225"/>
      <c r="EM126" s="225"/>
      <c r="EN126" s="225"/>
      <c r="EO126" s="225"/>
      <c r="EP126" s="225"/>
      <c r="EQ126" s="225"/>
      <c r="ER126" s="225"/>
      <c r="ES126" s="225"/>
      <c r="ET126" s="225"/>
      <c r="EU126" s="225"/>
      <c r="EV126" s="225"/>
      <c r="EW126" s="225"/>
      <c r="EX126" s="225"/>
      <c r="EY126" s="225"/>
      <c r="EZ126" s="225"/>
      <c r="FA126" s="225"/>
      <c r="FB126" s="225"/>
      <c r="FC126" s="225"/>
      <c r="FD126" s="225"/>
      <c r="FE126" s="225"/>
      <c r="FF126" s="225"/>
      <c r="FG126" s="225"/>
      <c r="FH126" s="225"/>
      <c r="FI126" s="225"/>
      <c r="FJ126" s="225"/>
      <c r="FK126" s="225"/>
      <c r="FL126" s="225"/>
      <c r="FM126" s="225"/>
      <c r="FN126" s="225"/>
      <c r="FO126" s="225"/>
      <c r="FP126" s="225"/>
      <c r="FQ126" s="225"/>
      <c r="FR126" s="225"/>
      <c r="FS126" s="225"/>
      <c r="FT126" s="225"/>
      <c r="FU126" s="225"/>
      <c r="FV126" s="225"/>
      <c r="FW126" s="225"/>
      <c r="FX126" s="225"/>
      <c r="FY126" s="225"/>
      <c r="FZ126" s="225"/>
      <c r="GA126" s="225"/>
      <c r="GB126" s="225"/>
      <c r="GC126" s="225"/>
      <c r="GD126" s="225"/>
      <c r="GE126" s="225"/>
      <c r="GF126" s="225"/>
      <c r="GG126" s="225"/>
      <c r="GH126" s="225"/>
      <c r="GI126" s="225"/>
      <c r="GJ126" s="225"/>
      <c r="GK126" s="225"/>
      <c r="GL126" s="225"/>
      <c r="GM126" s="225"/>
      <c r="GN126" s="225"/>
      <c r="GO126" s="225"/>
      <c r="GP126" s="225"/>
      <c r="GQ126" s="225"/>
      <c r="GR126" s="225"/>
      <c r="GS126" s="225"/>
      <c r="GT126" s="225"/>
      <c r="GU126" s="225"/>
      <c r="GV126" s="225"/>
      <c r="GW126" s="225"/>
      <c r="GX126" s="225"/>
      <c r="GY126" s="225"/>
      <c r="GZ126" s="225"/>
      <c r="HA126" s="225"/>
      <c r="HB126" s="225"/>
      <c r="HC126" s="225"/>
      <c r="HD126" s="225"/>
      <c r="HE126" s="225"/>
      <c r="HF126" s="225"/>
      <c r="HG126" s="225"/>
      <c r="HH126" s="225"/>
      <c r="HI126" s="225"/>
      <c r="HJ126" s="225"/>
      <c r="HK126" s="225"/>
      <c r="HL126" s="225"/>
      <c r="HM126" s="225"/>
      <c r="HN126" s="225"/>
      <c r="HO126" s="225"/>
      <c r="HP126" s="225"/>
      <c r="HQ126" s="225"/>
      <c r="HR126" s="225"/>
      <c r="HS126" s="225"/>
      <c r="HT126" s="225"/>
      <c r="HU126" s="225"/>
      <c r="HV126" s="225"/>
      <c r="HW126" s="225"/>
      <c r="HX126" s="225"/>
      <c r="HY126" s="225"/>
      <c r="HZ126" s="225"/>
      <c r="IA126" s="225"/>
      <c r="IB126" s="225"/>
      <c r="IC126" s="225"/>
      <c r="ID126" s="225"/>
      <c r="IE126" s="225"/>
      <c r="IF126" s="225"/>
      <c r="IG126" s="225"/>
      <c r="IH126" s="225"/>
      <c r="II126" s="225"/>
      <c r="IJ126" s="225"/>
      <c r="IK126" s="225"/>
      <c r="IL126" s="225"/>
      <c r="IM126" s="225"/>
      <c r="IN126" s="225"/>
      <c r="IO126" s="225"/>
      <c r="IP126" s="225"/>
      <c r="IQ126" s="225"/>
      <c r="IR126" s="225"/>
      <c r="IS126" s="225"/>
      <c r="IT126" s="225"/>
    </row>
    <row r="127" spans="1:254" ht="9.9499999999999993" customHeight="1">
      <c r="A127" s="251"/>
      <c r="B127" s="252"/>
      <c r="C127" s="239"/>
      <c r="D127" s="233"/>
      <c r="E127" s="253"/>
      <c r="F127" s="225"/>
      <c r="G127" s="225"/>
      <c r="H127" s="225"/>
      <c r="I127" s="225"/>
      <c r="J127" s="225"/>
      <c r="K127" s="225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  <c r="AH127" s="225"/>
      <c r="AI127" s="225"/>
      <c r="AJ127" s="225"/>
      <c r="AK127" s="225"/>
      <c r="AL127" s="225"/>
      <c r="AM127" s="225"/>
      <c r="AN127" s="225"/>
      <c r="AO127" s="225"/>
      <c r="AP127" s="225"/>
      <c r="AQ127" s="225"/>
      <c r="AR127" s="225"/>
      <c r="AS127" s="225"/>
      <c r="AT127" s="225"/>
      <c r="AU127" s="225"/>
      <c r="AV127" s="225"/>
      <c r="AW127" s="225"/>
      <c r="AX127" s="225"/>
      <c r="AY127" s="225"/>
      <c r="AZ127" s="225"/>
      <c r="BA127" s="225"/>
      <c r="BB127" s="225"/>
      <c r="BC127" s="225"/>
      <c r="BD127" s="225"/>
      <c r="BE127" s="225"/>
      <c r="BF127" s="225"/>
      <c r="BG127" s="225"/>
      <c r="BH127" s="225"/>
      <c r="BI127" s="225"/>
      <c r="BJ127" s="225"/>
      <c r="BK127" s="225"/>
      <c r="BL127" s="225"/>
      <c r="BM127" s="225"/>
      <c r="BN127" s="225"/>
      <c r="BO127" s="225"/>
      <c r="BP127" s="225"/>
      <c r="BQ127" s="225"/>
      <c r="BR127" s="225"/>
      <c r="BS127" s="225"/>
      <c r="BT127" s="225"/>
      <c r="BU127" s="225"/>
      <c r="BV127" s="225"/>
      <c r="BW127" s="225"/>
      <c r="BX127" s="225"/>
      <c r="BY127" s="225"/>
      <c r="BZ127" s="225"/>
      <c r="CA127" s="225"/>
      <c r="CB127" s="225"/>
      <c r="CC127" s="225"/>
      <c r="CD127" s="225"/>
      <c r="CE127" s="225"/>
      <c r="CF127" s="225"/>
      <c r="CG127" s="225"/>
      <c r="CH127" s="225"/>
      <c r="CI127" s="225"/>
      <c r="CJ127" s="225"/>
      <c r="CK127" s="225"/>
      <c r="CL127" s="225"/>
      <c r="CM127" s="225"/>
      <c r="CN127" s="225"/>
      <c r="CO127" s="225"/>
      <c r="CP127" s="225"/>
      <c r="CQ127" s="225"/>
      <c r="CR127" s="225"/>
      <c r="CS127" s="225"/>
      <c r="CT127" s="225"/>
      <c r="CU127" s="225"/>
      <c r="CV127" s="225"/>
      <c r="CW127" s="225"/>
      <c r="CX127" s="225"/>
      <c r="CY127" s="225"/>
      <c r="CZ127" s="225"/>
      <c r="DA127" s="225"/>
      <c r="DB127" s="225"/>
      <c r="DC127" s="225"/>
      <c r="DD127" s="225"/>
      <c r="DE127" s="225"/>
      <c r="DF127" s="225"/>
      <c r="DG127" s="225"/>
      <c r="DH127" s="225"/>
      <c r="DI127" s="225"/>
      <c r="DJ127" s="225"/>
      <c r="DK127" s="225"/>
      <c r="DL127" s="225"/>
      <c r="DM127" s="225"/>
      <c r="DN127" s="225"/>
      <c r="DO127" s="225"/>
      <c r="DP127" s="225"/>
      <c r="DQ127" s="225"/>
      <c r="DR127" s="225"/>
      <c r="DS127" s="225"/>
      <c r="DT127" s="225"/>
      <c r="DU127" s="225"/>
      <c r="DV127" s="225"/>
      <c r="DW127" s="225"/>
      <c r="DX127" s="225"/>
      <c r="DY127" s="225"/>
      <c r="DZ127" s="225"/>
      <c r="EA127" s="225"/>
      <c r="EB127" s="225"/>
      <c r="EC127" s="225"/>
      <c r="ED127" s="225"/>
      <c r="EE127" s="225"/>
      <c r="EF127" s="225"/>
      <c r="EG127" s="225"/>
      <c r="EH127" s="225"/>
      <c r="EI127" s="225"/>
      <c r="EJ127" s="225"/>
      <c r="EK127" s="225"/>
      <c r="EL127" s="225"/>
      <c r="EM127" s="225"/>
      <c r="EN127" s="225"/>
      <c r="EO127" s="225"/>
      <c r="EP127" s="225"/>
      <c r="EQ127" s="225"/>
      <c r="ER127" s="225"/>
      <c r="ES127" s="225"/>
      <c r="ET127" s="225"/>
      <c r="EU127" s="225"/>
      <c r="EV127" s="225"/>
      <c r="EW127" s="225"/>
      <c r="EX127" s="225"/>
      <c r="EY127" s="225"/>
      <c r="EZ127" s="225"/>
      <c r="FA127" s="225"/>
      <c r="FB127" s="225"/>
      <c r="FC127" s="225"/>
      <c r="FD127" s="225"/>
      <c r="FE127" s="225"/>
      <c r="FF127" s="225"/>
      <c r="FG127" s="225"/>
      <c r="FH127" s="225"/>
      <c r="FI127" s="225"/>
      <c r="FJ127" s="225"/>
      <c r="FK127" s="225"/>
      <c r="FL127" s="225"/>
      <c r="FM127" s="225"/>
      <c r="FN127" s="225"/>
      <c r="FO127" s="225"/>
      <c r="FP127" s="225"/>
      <c r="FQ127" s="225"/>
      <c r="FR127" s="225"/>
      <c r="FS127" s="225"/>
      <c r="FT127" s="225"/>
      <c r="FU127" s="225"/>
      <c r="FV127" s="225"/>
      <c r="FW127" s="225"/>
      <c r="FX127" s="225"/>
      <c r="FY127" s="225"/>
      <c r="FZ127" s="225"/>
      <c r="GA127" s="225"/>
      <c r="GB127" s="225"/>
      <c r="GC127" s="225"/>
      <c r="GD127" s="225"/>
      <c r="GE127" s="225"/>
      <c r="GF127" s="225"/>
      <c r="GG127" s="225"/>
      <c r="GH127" s="225"/>
      <c r="GI127" s="225"/>
      <c r="GJ127" s="225"/>
      <c r="GK127" s="225"/>
      <c r="GL127" s="225"/>
      <c r="GM127" s="225"/>
      <c r="GN127" s="225"/>
      <c r="GO127" s="225"/>
      <c r="GP127" s="225"/>
      <c r="GQ127" s="225"/>
      <c r="GR127" s="225"/>
      <c r="GS127" s="225"/>
      <c r="GT127" s="225"/>
      <c r="GU127" s="225"/>
      <c r="GV127" s="225"/>
      <c r="GW127" s="225"/>
      <c r="GX127" s="225"/>
      <c r="GY127" s="225"/>
      <c r="GZ127" s="225"/>
      <c r="HA127" s="225"/>
      <c r="HB127" s="225"/>
      <c r="HC127" s="225"/>
      <c r="HD127" s="225"/>
      <c r="HE127" s="225"/>
      <c r="HF127" s="225"/>
      <c r="HG127" s="225"/>
      <c r="HH127" s="225"/>
      <c r="HI127" s="225"/>
      <c r="HJ127" s="225"/>
      <c r="HK127" s="225"/>
      <c r="HL127" s="225"/>
      <c r="HM127" s="225"/>
      <c r="HN127" s="225"/>
      <c r="HO127" s="225"/>
      <c r="HP127" s="225"/>
      <c r="HQ127" s="225"/>
      <c r="HR127" s="225"/>
      <c r="HS127" s="225"/>
      <c r="HT127" s="225"/>
      <c r="HU127" s="225"/>
      <c r="HV127" s="225"/>
      <c r="HW127" s="225"/>
      <c r="HX127" s="225"/>
      <c r="HY127" s="225"/>
      <c r="HZ127" s="225"/>
      <c r="IA127" s="225"/>
      <c r="IB127" s="225"/>
      <c r="IC127" s="225"/>
      <c r="ID127" s="225"/>
      <c r="IE127" s="225"/>
      <c r="IF127" s="225"/>
      <c r="IG127" s="225"/>
      <c r="IH127" s="225"/>
      <c r="II127" s="225"/>
      <c r="IJ127" s="225"/>
      <c r="IK127" s="225"/>
      <c r="IL127" s="225"/>
      <c r="IM127" s="225"/>
      <c r="IN127" s="225"/>
      <c r="IO127" s="225"/>
      <c r="IP127" s="225"/>
      <c r="IQ127" s="225"/>
      <c r="IR127" s="225"/>
      <c r="IS127" s="225"/>
      <c r="IT127" s="225"/>
    </row>
    <row r="128" spans="1:254" ht="12.75" customHeight="1">
      <c r="A128" s="243"/>
      <c r="B128" s="244" t="s">
        <v>680</v>
      </c>
      <c r="C128" s="228">
        <v>2000</v>
      </c>
      <c r="D128" s="233"/>
      <c r="E128" s="245" t="s">
        <v>492</v>
      </c>
      <c r="F128" s="225"/>
      <c r="G128" s="225"/>
      <c r="H128" s="225"/>
      <c r="I128" s="225"/>
      <c r="J128" s="225"/>
      <c r="K128" s="225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  <c r="AH128" s="225"/>
      <c r="AI128" s="225"/>
      <c r="AJ128" s="225"/>
      <c r="AK128" s="225"/>
      <c r="AL128" s="225"/>
      <c r="AM128" s="225"/>
      <c r="AN128" s="225"/>
      <c r="AO128" s="225"/>
      <c r="AP128" s="225"/>
      <c r="AQ128" s="225"/>
      <c r="AR128" s="225"/>
      <c r="AS128" s="225"/>
      <c r="AT128" s="225"/>
      <c r="AU128" s="225"/>
      <c r="AV128" s="225"/>
      <c r="AW128" s="225"/>
      <c r="AX128" s="225"/>
      <c r="AY128" s="225"/>
      <c r="AZ128" s="225"/>
      <c r="BA128" s="225"/>
      <c r="BB128" s="225"/>
      <c r="BC128" s="225"/>
      <c r="BD128" s="225"/>
      <c r="BE128" s="225"/>
      <c r="BF128" s="225"/>
      <c r="BG128" s="225"/>
      <c r="BH128" s="225"/>
      <c r="BI128" s="225"/>
      <c r="BJ128" s="225"/>
      <c r="BK128" s="225"/>
      <c r="BL128" s="225"/>
      <c r="BM128" s="225"/>
      <c r="BN128" s="225"/>
      <c r="BO128" s="225"/>
      <c r="BP128" s="225"/>
      <c r="BQ128" s="225"/>
      <c r="BR128" s="225"/>
      <c r="BS128" s="225"/>
      <c r="BT128" s="225"/>
      <c r="BU128" s="225"/>
      <c r="BV128" s="225"/>
      <c r="BW128" s="225"/>
      <c r="BX128" s="225"/>
      <c r="BY128" s="225"/>
      <c r="BZ128" s="225"/>
      <c r="CA128" s="225"/>
      <c r="CB128" s="225"/>
      <c r="CC128" s="225"/>
      <c r="CD128" s="225"/>
      <c r="CE128" s="225"/>
      <c r="CF128" s="225"/>
      <c r="CG128" s="225"/>
      <c r="CH128" s="225"/>
      <c r="CI128" s="225"/>
      <c r="CJ128" s="225"/>
      <c r="CK128" s="225"/>
      <c r="CL128" s="225"/>
      <c r="CM128" s="225"/>
      <c r="CN128" s="225"/>
      <c r="CO128" s="225"/>
      <c r="CP128" s="225"/>
      <c r="CQ128" s="225"/>
      <c r="CR128" s="225"/>
      <c r="CS128" s="225"/>
      <c r="CT128" s="225"/>
      <c r="CU128" s="225"/>
      <c r="CV128" s="225"/>
      <c r="CW128" s="225"/>
      <c r="CX128" s="225"/>
      <c r="CY128" s="225"/>
      <c r="CZ128" s="225"/>
      <c r="DA128" s="225"/>
      <c r="DB128" s="225"/>
      <c r="DC128" s="225"/>
      <c r="DD128" s="225"/>
      <c r="DE128" s="225"/>
      <c r="DF128" s="225"/>
      <c r="DG128" s="225"/>
      <c r="DH128" s="225"/>
      <c r="DI128" s="225"/>
      <c r="DJ128" s="225"/>
      <c r="DK128" s="225"/>
      <c r="DL128" s="225"/>
      <c r="DM128" s="225"/>
      <c r="DN128" s="225"/>
      <c r="DO128" s="225"/>
      <c r="DP128" s="225"/>
      <c r="DQ128" s="225"/>
      <c r="DR128" s="225"/>
      <c r="DS128" s="225"/>
      <c r="DT128" s="225"/>
      <c r="DU128" s="225"/>
      <c r="DV128" s="225"/>
      <c r="DW128" s="225"/>
      <c r="DX128" s="225"/>
      <c r="DY128" s="225"/>
      <c r="DZ128" s="225"/>
      <c r="EA128" s="225"/>
      <c r="EB128" s="225"/>
      <c r="EC128" s="225"/>
      <c r="ED128" s="225"/>
      <c r="EE128" s="225"/>
      <c r="EF128" s="225"/>
      <c r="EG128" s="225"/>
      <c r="EH128" s="225"/>
      <c r="EI128" s="225"/>
      <c r="EJ128" s="225"/>
      <c r="EK128" s="225"/>
      <c r="EL128" s="225"/>
      <c r="EM128" s="225"/>
      <c r="EN128" s="225"/>
      <c r="EO128" s="225"/>
      <c r="EP128" s="225"/>
      <c r="EQ128" s="225"/>
      <c r="ER128" s="225"/>
      <c r="ES128" s="225"/>
      <c r="ET128" s="225"/>
      <c r="EU128" s="225"/>
      <c r="EV128" s="225"/>
      <c r="EW128" s="225"/>
      <c r="EX128" s="225"/>
      <c r="EY128" s="225"/>
      <c r="EZ128" s="225"/>
      <c r="FA128" s="225"/>
      <c r="FB128" s="225"/>
      <c r="FC128" s="225"/>
      <c r="FD128" s="225"/>
      <c r="FE128" s="225"/>
      <c r="FF128" s="225"/>
      <c r="FG128" s="225"/>
      <c r="FH128" s="225"/>
      <c r="FI128" s="225"/>
      <c r="FJ128" s="225"/>
      <c r="FK128" s="225"/>
      <c r="FL128" s="225"/>
      <c r="FM128" s="225"/>
      <c r="FN128" s="225"/>
      <c r="FO128" s="225"/>
      <c r="FP128" s="225"/>
      <c r="FQ128" s="225"/>
      <c r="FR128" s="225"/>
      <c r="FS128" s="225"/>
      <c r="FT128" s="225"/>
      <c r="FU128" s="225"/>
      <c r="FV128" s="225"/>
      <c r="FW128" s="225"/>
      <c r="FX128" s="225"/>
      <c r="FY128" s="225"/>
      <c r="FZ128" s="225"/>
      <c r="GA128" s="225"/>
      <c r="GB128" s="225"/>
      <c r="GC128" s="225"/>
      <c r="GD128" s="225"/>
      <c r="GE128" s="225"/>
      <c r="GF128" s="225"/>
      <c r="GG128" s="225"/>
      <c r="GH128" s="225"/>
      <c r="GI128" s="225"/>
      <c r="GJ128" s="225"/>
      <c r="GK128" s="225"/>
      <c r="GL128" s="225"/>
      <c r="GM128" s="225"/>
      <c r="GN128" s="225"/>
      <c r="GO128" s="225"/>
      <c r="GP128" s="225"/>
      <c r="GQ128" s="225"/>
      <c r="GR128" s="225"/>
      <c r="GS128" s="225"/>
      <c r="GT128" s="225"/>
      <c r="GU128" s="225"/>
      <c r="GV128" s="225"/>
      <c r="GW128" s="225"/>
      <c r="GX128" s="225"/>
      <c r="GY128" s="225"/>
      <c r="GZ128" s="225"/>
      <c r="HA128" s="225"/>
      <c r="HB128" s="225"/>
      <c r="HC128" s="225"/>
      <c r="HD128" s="225"/>
      <c r="HE128" s="225"/>
      <c r="HF128" s="225"/>
      <c r="HG128" s="225"/>
      <c r="HH128" s="225"/>
      <c r="HI128" s="225"/>
      <c r="HJ128" s="225"/>
      <c r="HK128" s="225"/>
      <c r="HL128" s="225"/>
      <c r="HM128" s="225"/>
      <c r="HN128" s="225"/>
      <c r="HO128" s="225"/>
      <c r="HP128" s="225"/>
      <c r="HQ128" s="225"/>
      <c r="HR128" s="225"/>
      <c r="HS128" s="225"/>
      <c r="HT128" s="225"/>
      <c r="HU128" s="225"/>
      <c r="HV128" s="225"/>
      <c r="HW128" s="225"/>
      <c r="HX128" s="225"/>
      <c r="HY128" s="225"/>
      <c r="HZ128" s="225"/>
      <c r="IA128" s="225"/>
      <c r="IB128" s="225"/>
      <c r="IC128" s="225"/>
      <c r="ID128" s="225"/>
      <c r="IE128" s="225"/>
      <c r="IF128" s="225"/>
      <c r="IG128" s="225"/>
      <c r="IH128" s="225"/>
      <c r="II128" s="225"/>
      <c r="IJ128" s="225"/>
      <c r="IK128" s="225"/>
      <c r="IL128" s="225"/>
      <c r="IM128" s="225"/>
      <c r="IN128" s="225"/>
      <c r="IO128" s="225"/>
      <c r="IP128" s="225"/>
      <c r="IQ128" s="225"/>
      <c r="IR128" s="225"/>
      <c r="IS128" s="225"/>
      <c r="IT128" s="225"/>
    </row>
    <row r="129" spans="1:254" ht="9.9499999999999993" customHeight="1">
      <c r="A129" s="236"/>
      <c r="B129" s="227"/>
      <c r="C129" s="228"/>
      <c r="D129" s="233"/>
      <c r="E129" s="228"/>
      <c r="F129" s="225"/>
      <c r="G129" s="225"/>
      <c r="H129" s="225"/>
      <c r="I129" s="225"/>
      <c r="J129" s="225"/>
      <c r="K129" s="225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  <c r="AH129" s="225"/>
      <c r="AI129" s="225"/>
      <c r="AJ129" s="225"/>
      <c r="AK129" s="225"/>
      <c r="AL129" s="225"/>
      <c r="AM129" s="225"/>
      <c r="AN129" s="225"/>
      <c r="AO129" s="225"/>
      <c r="AP129" s="225"/>
      <c r="AQ129" s="225"/>
      <c r="AR129" s="225"/>
      <c r="AS129" s="225"/>
      <c r="AT129" s="225"/>
      <c r="AU129" s="225"/>
      <c r="AV129" s="225"/>
      <c r="AW129" s="225"/>
      <c r="AX129" s="225"/>
      <c r="AY129" s="225"/>
      <c r="AZ129" s="225"/>
      <c r="BA129" s="225"/>
      <c r="BB129" s="225"/>
      <c r="BC129" s="225"/>
      <c r="BD129" s="225"/>
      <c r="BE129" s="225"/>
      <c r="BF129" s="225"/>
      <c r="BG129" s="225"/>
      <c r="BH129" s="225"/>
      <c r="BI129" s="225"/>
      <c r="BJ129" s="225"/>
      <c r="BK129" s="225"/>
      <c r="BL129" s="225"/>
      <c r="BM129" s="225"/>
      <c r="BN129" s="225"/>
      <c r="BO129" s="225"/>
      <c r="BP129" s="225"/>
      <c r="BQ129" s="225"/>
      <c r="BR129" s="225"/>
      <c r="BS129" s="225"/>
      <c r="BT129" s="225"/>
      <c r="BU129" s="225"/>
      <c r="BV129" s="225"/>
      <c r="BW129" s="225"/>
      <c r="BX129" s="225"/>
      <c r="BY129" s="225"/>
      <c r="BZ129" s="225"/>
      <c r="CA129" s="225"/>
      <c r="CB129" s="225"/>
      <c r="CC129" s="225"/>
      <c r="CD129" s="225"/>
      <c r="CE129" s="225"/>
      <c r="CF129" s="225"/>
      <c r="CG129" s="225"/>
      <c r="CH129" s="225"/>
      <c r="CI129" s="225"/>
      <c r="CJ129" s="225"/>
      <c r="CK129" s="225"/>
      <c r="CL129" s="225"/>
      <c r="CM129" s="225"/>
      <c r="CN129" s="225"/>
      <c r="CO129" s="225"/>
      <c r="CP129" s="225"/>
      <c r="CQ129" s="225"/>
      <c r="CR129" s="225"/>
      <c r="CS129" s="225"/>
      <c r="CT129" s="225"/>
      <c r="CU129" s="225"/>
      <c r="CV129" s="225"/>
      <c r="CW129" s="225"/>
      <c r="CX129" s="225"/>
      <c r="CY129" s="225"/>
      <c r="CZ129" s="225"/>
      <c r="DA129" s="225"/>
      <c r="DB129" s="225"/>
      <c r="DC129" s="225"/>
      <c r="DD129" s="225"/>
      <c r="DE129" s="225"/>
      <c r="DF129" s="225"/>
      <c r="DG129" s="225"/>
      <c r="DH129" s="225"/>
      <c r="DI129" s="225"/>
      <c r="DJ129" s="225"/>
      <c r="DK129" s="225"/>
      <c r="DL129" s="225"/>
      <c r="DM129" s="225"/>
      <c r="DN129" s="225"/>
      <c r="DO129" s="225"/>
      <c r="DP129" s="225"/>
      <c r="DQ129" s="225"/>
      <c r="DR129" s="225"/>
      <c r="DS129" s="225"/>
      <c r="DT129" s="225"/>
      <c r="DU129" s="225"/>
      <c r="DV129" s="225"/>
      <c r="DW129" s="225"/>
      <c r="DX129" s="225"/>
      <c r="DY129" s="225"/>
      <c r="DZ129" s="225"/>
      <c r="EA129" s="225"/>
      <c r="EB129" s="225"/>
      <c r="EC129" s="225"/>
      <c r="ED129" s="225"/>
      <c r="EE129" s="225"/>
      <c r="EF129" s="225"/>
      <c r="EG129" s="225"/>
      <c r="EH129" s="225"/>
      <c r="EI129" s="225"/>
      <c r="EJ129" s="225"/>
      <c r="EK129" s="225"/>
      <c r="EL129" s="225"/>
      <c r="EM129" s="225"/>
      <c r="EN129" s="225"/>
      <c r="EO129" s="225"/>
      <c r="EP129" s="225"/>
      <c r="EQ129" s="225"/>
      <c r="ER129" s="225"/>
      <c r="ES129" s="225"/>
      <c r="ET129" s="225"/>
      <c r="EU129" s="225"/>
      <c r="EV129" s="225"/>
      <c r="EW129" s="225"/>
      <c r="EX129" s="225"/>
      <c r="EY129" s="225"/>
      <c r="EZ129" s="225"/>
      <c r="FA129" s="225"/>
      <c r="FB129" s="225"/>
      <c r="FC129" s="225"/>
      <c r="FD129" s="225"/>
      <c r="FE129" s="225"/>
      <c r="FF129" s="225"/>
      <c r="FG129" s="225"/>
      <c r="FH129" s="225"/>
      <c r="FI129" s="225"/>
      <c r="FJ129" s="225"/>
      <c r="FK129" s="225"/>
      <c r="FL129" s="225"/>
      <c r="FM129" s="225"/>
      <c r="FN129" s="225"/>
      <c r="FO129" s="225"/>
      <c r="FP129" s="225"/>
      <c r="FQ129" s="225"/>
      <c r="FR129" s="225"/>
      <c r="FS129" s="225"/>
      <c r="FT129" s="225"/>
      <c r="FU129" s="225"/>
      <c r="FV129" s="225"/>
      <c r="FW129" s="225"/>
      <c r="FX129" s="225"/>
      <c r="FY129" s="225"/>
      <c r="FZ129" s="225"/>
      <c r="GA129" s="225"/>
      <c r="GB129" s="225"/>
      <c r="GC129" s="225"/>
      <c r="GD129" s="225"/>
      <c r="GE129" s="225"/>
      <c r="GF129" s="225"/>
      <c r="GG129" s="225"/>
      <c r="GH129" s="225"/>
      <c r="GI129" s="225"/>
      <c r="GJ129" s="225"/>
      <c r="GK129" s="225"/>
      <c r="GL129" s="225"/>
      <c r="GM129" s="225"/>
      <c r="GN129" s="225"/>
      <c r="GO129" s="225"/>
      <c r="GP129" s="225"/>
      <c r="GQ129" s="225"/>
      <c r="GR129" s="225"/>
      <c r="GS129" s="225"/>
      <c r="GT129" s="225"/>
      <c r="GU129" s="225"/>
      <c r="GV129" s="225"/>
      <c r="GW129" s="225"/>
      <c r="GX129" s="225"/>
      <c r="GY129" s="225"/>
      <c r="GZ129" s="225"/>
      <c r="HA129" s="225"/>
      <c r="HB129" s="225"/>
      <c r="HC129" s="225"/>
      <c r="HD129" s="225"/>
      <c r="HE129" s="225"/>
      <c r="HF129" s="225"/>
      <c r="HG129" s="225"/>
      <c r="HH129" s="225"/>
      <c r="HI129" s="225"/>
      <c r="HJ129" s="225"/>
      <c r="HK129" s="225"/>
      <c r="HL129" s="225"/>
      <c r="HM129" s="225"/>
      <c r="HN129" s="225"/>
      <c r="HO129" s="225"/>
      <c r="HP129" s="225"/>
      <c r="HQ129" s="225"/>
      <c r="HR129" s="225"/>
      <c r="HS129" s="225"/>
      <c r="HT129" s="225"/>
      <c r="HU129" s="225"/>
      <c r="HV129" s="225"/>
      <c r="HW129" s="225"/>
      <c r="HX129" s="225"/>
      <c r="HY129" s="225"/>
      <c r="HZ129" s="225"/>
      <c r="IA129" s="225"/>
      <c r="IB129" s="225"/>
      <c r="IC129" s="225"/>
      <c r="ID129" s="225"/>
      <c r="IE129" s="225"/>
      <c r="IF129" s="225"/>
      <c r="IG129" s="225"/>
      <c r="IH129" s="225"/>
      <c r="II129" s="225"/>
      <c r="IJ129" s="225"/>
      <c r="IK129" s="225"/>
      <c r="IL129" s="225"/>
      <c r="IM129" s="225"/>
      <c r="IN129" s="225"/>
      <c r="IO129" s="225"/>
      <c r="IP129" s="225"/>
      <c r="IQ129" s="225"/>
      <c r="IR129" s="225"/>
      <c r="IS129" s="225"/>
      <c r="IT129" s="225"/>
    </row>
    <row r="130" spans="1:254" ht="12.75" customHeight="1">
      <c r="A130" s="265"/>
      <c r="B130" s="247" t="s">
        <v>313</v>
      </c>
      <c r="C130" s="245" t="s">
        <v>492</v>
      </c>
      <c r="D130" s="233"/>
      <c r="E130" s="228">
        <v>1600</v>
      </c>
      <c r="F130" s="225"/>
      <c r="G130" s="225"/>
      <c r="H130" s="225"/>
      <c r="I130" s="225"/>
      <c r="J130" s="225"/>
      <c r="K130" s="225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  <c r="AH130" s="225"/>
      <c r="AI130" s="225"/>
      <c r="AJ130" s="225"/>
      <c r="AK130" s="225"/>
      <c r="AL130" s="225"/>
      <c r="AM130" s="225"/>
      <c r="AN130" s="225"/>
      <c r="AO130" s="225"/>
      <c r="AP130" s="225"/>
      <c r="AQ130" s="225"/>
      <c r="AR130" s="225"/>
      <c r="AS130" s="225"/>
      <c r="AT130" s="225"/>
      <c r="AU130" s="225"/>
      <c r="AV130" s="225"/>
      <c r="AW130" s="225"/>
      <c r="AX130" s="225"/>
      <c r="AY130" s="225"/>
      <c r="AZ130" s="225"/>
      <c r="BA130" s="225"/>
      <c r="BB130" s="225"/>
      <c r="BC130" s="225"/>
      <c r="BD130" s="225"/>
      <c r="BE130" s="225"/>
      <c r="BF130" s="225"/>
      <c r="BG130" s="225"/>
      <c r="BH130" s="225"/>
      <c r="BI130" s="225"/>
      <c r="BJ130" s="225"/>
      <c r="BK130" s="225"/>
      <c r="BL130" s="225"/>
      <c r="BM130" s="225"/>
      <c r="BN130" s="225"/>
      <c r="BO130" s="225"/>
      <c r="BP130" s="225"/>
      <c r="BQ130" s="225"/>
      <c r="BR130" s="225"/>
      <c r="BS130" s="225"/>
      <c r="BT130" s="225"/>
      <c r="BU130" s="225"/>
      <c r="BV130" s="225"/>
      <c r="BW130" s="225"/>
      <c r="BX130" s="225"/>
      <c r="BY130" s="225"/>
      <c r="BZ130" s="225"/>
      <c r="CA130" s="225"/>
      <c r="CB130" s="225"/>
      <c r="CC130" s="225"/>
      <c r="CD130" s="225"/>
      <c r="CE130" s="225"/>
      <c r="CF130" s="225"/>
      <c r="CG130" s="225"/>
      <c r="CH130" s="225"/>
      <c r="CI130" s="225"/>
      <c r="CJ130" s="225"/>
      <c r="CK130" s="225"/>
      <c r="CL130" s="225"/>
      <c r="CM130" s="225"/>
      <c r="CN130" s="225"/>
      <c r="CO130" s="225"/>
      <c r="CP130" s="225"/>
      <c r="CQ130" s="225"/>
      <c r="CR130" s="225"/>
      <c r="CS130" s="225"/>
      <c r="CT130" s="225"/>
      <c r="CU130" s="225"/>
      <c r="CV130" s="225"/>
      <c r="CW130" s="225"/>
      <c r="CX130" s="225"/>
      <c r="CY130" s="225"/>
      <c r="CZ130" s="225"/>
      <c r="DA130" s="225"/>
      <c r="DB130" s="225"/>
      <c r="DC130" s="225"/>
      <c r="DD130" s="225"/>
      <c r="DE130" s="225"/>
      <c r="DF130" s="225"/>
      <c r="DG130" s="225"/>
      <c r="DH130" s="225"/>
      <c r="DI130" s="225"/>
      <c r="DJ130" s="225"/>
      <c r="DK130" s="225"/>
      <c r="DL130" s="225"/>
      <c r="DM130" s="225"/>
      <c r="DN130" s="225"/>
      <c r="DO130" s="225"/>
      <c r="DP130" s="225"/>
      <c r="DQ130" s="225"/>
      <c r="DR130" s="225"/>
      <c r="DS130" s="225"/>
      <c r="DT130" s="225"/>
      <c r="DU130" s="225"/>
      <c r="DV130" s="225"/>
      <c r="DW130" s="225"/>
      <c r="DX130" s="225"/>
      <c r="DY130" s="225"/>
      <c r="DZ130" s="225"/>
      <c r="EA130" s="225"/>
      <c r="EB130" s="225"/>
      <c r="EC130" s="225"/>
      <c r="ED130" s="225"/>
      <c r="EE130" s="225"/>
      <c r="EF130" s="225"/>
      <c r="EG130" s="225"/>
      <c r="EH130" s="225"/>
      <c r="EI130" s="225"/>
      <c r="EJ130" s="225"/>
      <c r="EK130" s="225"/>
      <c r="EL130" s="225"/>
      <c r="EM130" s="225"/>
      <c r="EN130" s="225"/>
      <c r="EO130" s="225"/>
      <c r="EP130" s="225"/>
      <c r="EQ130" s="225"/>
      <c r="ER130" s="225"/>
      <c r="ES130" s="225"/>
      <c r="ET130" s="225"/>
      <c r="EU130" s="225"/>
      <c r="EV130" s="225"/>
      <c r="EW130" s="225"/>
      <c r="EX130" s="225"/>
      <c r="EY130" s="225"/>
      <c r="EZ130" s="225"/>
      <c r="FA130" s="225"/>
      <c r="FB130" s="225"/>
      <c r="FC130" s="225"/>
      <c r="FD130" s="225"/>
      <c r="FE130" s="225"/>
      <c r="FF130" s="225"/>
      <c r="FG130" s="225"/>
      <c r="FH130" s="225"/>
      <c r="FI130" s="225"/>
      <c r="FJ130" s="225"/>
      <c r="FK130" s="225"/>
      <c r="FL130" s="225"/>
      <c r="FM130" s="225"/>
      <c r="FN130" s="225"/>
      <c r="FO130" s="225"/>
      <c r="FP130" s="225"/>
      <c r="FQ130" s="225"/>
      <c r="FR130" s="225"/>
      <c r="FS130" s="225"/>
      <c r="FT130" s="225"/>
      <c r="FU130" s="225"/>
      <c r="FV130" s="225"/>
      <c r="FW130" s="225"/>
      <c r="FX130" s="225"/>
      <c r="FY130" s="225"/>
      <c r="FZ130" s="225"/>
      <c r="GA130" s="225"/>
      <c r="GB130" s="225"/>
      <c r="GC130" s="225"/>
      <c r="GD130" s="225"/>
      <c r="GE130" s="225"/>
      <c r="GF130" s="225"/>
      <c r="GG130" s="225"/>
      <c r="GH130" s="225"/>
      <c r="GI130" s="225"/>
      <c r="GJ130" s="225"/>
      <c r="GK130" s="225"/>
      <c r="GL130" s="225"/>
      <c r="GM130" s="225"/>
      <c r="GN130" s="225"/>
      <c r="GO130" s="225"/>
      <c r="GP130" s="225"/>
      <c r="GQ130" s="225"/>
      <c r="GR130" s="225"/>
      <c r="GS130" s="225"/>
      <c r="GT130" s="225"/>
      <c r="GU130" s="225"/>
      <c r="GV130" s="225"/>
      <c r="GW130" s="225"/>
      <c r="GX130" s="225"/>
      <c r="GY130" s="225"/>
      <c r="GZ130" s="225"/>
      <c r="HA130" s="225"/>
      <c r="HB130" s="225"/>
      <c r="HC130" s="225"/>
      <c r="HD130" s="225"/>
      <c r="HE130" s="225"/>
      <c r="HF130" s="225"/>
      <c r="HG130" s="225"/>
      <c r="HH130" s="225"/>
      <c r="HI130" s="225"/>
      <c r="HJ130" s="225"/>
      <c r="HK130" s="225"/>
      <c r="HL130" s="225"/>
      <c r="HM130" s="225"/>
      <c r="HN130" s="225"/>
      <c r="HO130" s="225"/>
      <c r="HP130" s="225"/>
      <c r="HQ130" s="225"/>
      <c r="HR130" s="225"/>
      <c r="HS130" s="225"/>
      <c r="HT130" s="225"/>
      <c r="HU130" s="225"/>
      <c r="HV130" s="225"/>
      <c r="HW130" s="225"/>
      <c r="HX130" s="225"/>
      <c r="HY130" s="225"/>
      <c r="HZ130" s="225"/>
      <c r="IA130" s="225"/>
      <c r="IB130" s="225"/>
      <c r="IC130" s="225"/>
      <c r="ID130" s="225"/>
      <c r="IE130" s="225"/>
      <c r="IF130" s="225"/>
      <c r="IG130" s="225"/>
      <c r="IH130" s="225"/>
      <c r="II130" s="225"/>
      <c r="IJ130" s="225"/>
      <c r="IK130" s="225"/>
      <c r="IL130" s="225"/>
      <c r="IM130" s="225"/>
      <c r="IN130" s="225"/>
      <c r="IO130" s="225"/>
      <c r="IP130" s="225"/>
      <c r="IQ130" s="225"/>
      <c r="IR130" s="225"/>
      <c r="IS130" s="225"/>
      <c r="IT130" s="225"/>
    </row>
    <row r="131" spans="1:254" ht="9.9499999999999993" customHeight="1">
      <c r="A131" s="264"/>
      <c r="B131" s="258"/>
      <c r="C131" s="249"/>
      <c r="D131" s="233"/>
      <c r="E131" s="228"/>
      <c r="F131" s="225"/>
      <c r="G131" s="225"/>
      <c r="H131" s="225"/>
      <c r="I131" s="225"/>
      <c r="J131" s="225"/>
      <c r="K131" s="225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  <c r="AH131" s="225"/>
      <c r="AI131" s="225"/>
      <c r="AJ131" s="225"/>
      <c r="AK131" s="225"/>
      <c r="AL131" s="225"/>
      <c r="AM131" s="225"/>
      <c r="AN131" s="225"/>
      <c r="AO131" s="225"/>
      <c r="AP131" s="225"/>
      <c r="AQ131" s="225"/>
      <c r="AR131" s="225"/>
      <c r="AS131" s="225"/>
      <c r="AT131" s="225"/>
      <c r="AU131" s="225"/>
      <c r="AV131" s="225"/>
      <c r="AW131" s="225"/>
      <c r="AX131" s="225"/>
      <c r="AY131" s="225"/>
      <c r="AZ131" s="225"/>
      <c r="BA131" s="225"/>
      <c r="BB131" s="225"/>
      <c r="BC131" s="225"/>
      <c r="BD131" s="225"/>
      <c r="BE131" s="225"/>
      <c r="BF131" s="225"/>
      <c r="BG131" s="225"/>
      <c r="BH131" s="225"/>
      <c r="BI131" s="225"/>
      <c r="BJ131" s="225"/>
      <c r="BK131" s="225"/>
      <c r="BL131" s="225"/>
      <c r="BM131" s="225"/>
      <c r="BN131" s="225"/>
      <c r="BO131" s="225"/>
      <c r="BP131" s="225"/>
      <c r="BQ131" s="225"/>
      <c r="BR131" s="225"/>
      <c r="BS131" s="225"/>
      <c r="BT131" s="225"/>
      <c r="BU131" s="225"/>
      <c r="BV131" s="225"/>
      <c r="BW131" s="225"/>
      <c r="BX131" s="225"/>
      <c r="BY131" s="225"/>
      <c r="BZ131" s="225"/>
      <c r="CA131" s="225"/>
      <c r="CB131" s="225"/>
      <c r="CC131" s="225"/>
      <c r="CD131" s="225"/>
      <c r="CE131" s="225"/>
      <c r="CF131" s="225"/>
      <c r="CG131" s="225"/>
      <c r="CH131" s="225"/>
      <c r="CI131" s="225"/>
      <c r="CJ131" s="225"/>
      <c r="CK131" s="225"/>
      <c r="CL131" s="225"/>
      <c r="CM131" s="225"/>
      <c r="CN131" s="225"/>
      <c r="CO131" s="225"/>
      <c r="CP131" s="225"/>
      <c r="CQ131" s="225"/>
      <c r="CR131" s="225"/>
      <c r="CS131" s="225"/>
      <c r="CT131" s="225"/>
      <c r="CU131" s="225"/>
      <c r="CV131" s="225"/>
      <c r="CW131" s="225"/>
      <c r="CX131" s="225"/>
      <c r="CY131" s="225"/>
      <c r="CZ131" s="225"/>
      <c r="DA131" s="225"/>
      <c r="DB131" s="225"/>
      <c r="DC131" s="225"/>
      <c r="DD131" s="225"/>
      <c r="DE131" s="225"/>
      <c r="DF131" s="225"/>
      <c r="DG131" s="225"/>
      <c r="DH131" s="225"/>
      <c r="DI131" s="225"/>
      <c r="DJ131" s="225"/>
      <c r="DK131" s="225"/>
      <c r="DL131" s="225"/>
      <c r="DM131" s="225"/>
      <c r="DN131" s="225"/>
      <c r="DO131" s="225"/>
      <c r="DP131" s="225"/>
      <c r="DQ131" s="225"/>
      <c r="DR131" s="225"/>
      <c r="DS131" s="225"/>
      <c r="DT131" s="225"/>
      <c r="DU131" s="225"/>
      <c r="DV131" s="225"/>
      <c r="DW131" s="225"/>
      <c r="DX131" s="225"/>
      <c r="DY131" s="225"/>
      <c r="DZ131" s="225"/>
      <c r="EA131" s="225"/>
      <c r="EB131" s="225"/>
      <c r="EC131" s="225"/>
      <c r="ED131" s="225"/>
      <c r="EE131" s="225"/>
      <c r="EF131" s="225"/>
      <c r="EG131" s="225"/>
      <c r="EH131" s="225"/>
      <c r="EI131" s="225"/>
      <c r="EJ131" s="225"/>
      <c r="EK131" s="225"/>
      <c r="EL131" s="225"/>
      <c r="EM131" s="225"/>
      <c r="EN131" s="225"/>
      <c r="EO131" s="225"/>
      <c r="EP131" s="225"/>
      <c r="EQ131" s="225"/>
      <c r="ER131" s="225"/>
      <c r="ES131" s="225"/>
      <c r="ET131" s="225"/>
      <c r="EU131" s="225"/>
      <c r="EV131" s="225"/>
      <c r="EW131" s="225"/>
      <c r="EX131" s="225"/>
      <c r="EY131" s="225"/>
      <c r="EZ131" s="225"/>
      <c r="FA131" s="225"/>
      <c r="FB131" s="225"/>
      <c r="FC131" s="225"/>
      <c r="FD131" s="225"/>
      <c r="FE131" s="225"/>
      <c r="FF131" s="225"/>
      <c r="FG131" s="225"/>
      <c r="FH131" s="225"/>
      <c r="FI131" s="225"/>
      <c r="FJ131" s="225"/>
      <c r="FK131" s="225"/>
      <c r="FL131" s="225"/>
      <c r="FM131" s="225"/>
      <c r="FN131" s="225"/>
      <c r="FO131" s="225"/>
      <c r="FP131" s="225"/>
      <c r="FQ131" s="225"/>
      <c r="FR131" s="225"/>
      <c r="FS131" s="225"/>
      <c r="FT131" s="225"/>
      <c r="FU131" s="225"/>
      <c r="FV131" s="225"/>
      <c r="FW131" s="225"/>
      <c r="FX131" s="225"/>
      <c r="FY131" s="225"/>
      <c r="FZ131" s="225"/>
      <c r="GA131" s="225"/>
      <c r="GB131" s="225"/>
      <c r="GC131" s="225"/>
      <c r="GD131" s="225"/>
      <c r="GE131" s="225"/>
      <c r="GF131" s="225"/>
      <c r="GG131" s="225"/>
      <c r="GH131" s="225"/>
      <c r="GI131" s="225"/>
      <c r="GJ131" s="225"/>
      <c r="GK131" s="225"/>
      <c r="GL131" s="225"/>
      <c r="GM131" s="225"/>
      <c r="GN131" s="225"/>
      <c r="GO131" s="225"/>
      <c r="GP131" s="225"/>
      <c r="GQ131" s="225"/>
      <c r="GR131" s="225"/>
      <c r="GS131" s="225"/>
      <c r="GT131" s="225"/>
      <c r="GU131" s="225"/>
      <c r="GV131" s="225"/>
      <c r="GW131" s="225"/>
      <c r="GX131" s="225"/>
      <c r="GY131" s="225"/>
      <c r="GZ131" s="225"/>
      <c r="HA131" s="225"/>
      <c r="HB131" s="225"/>
      <c r="HC131" s="225"/>
      <c r="HD131" s="225"/>
      <c r="HE131" s="225"/>
      <c r="HF131" s="225"/>
      <c r="HG131" s="225"/>
      <c r="HH131" s="225"/>
      <c r="HI131" s="225"/>
      <c r="HJ131" s="225"/>
      <c r="HK131" s="225"/>
      <c r="HL131" s="225"/>
      <c r="HM131" s="225"/>
      <c r="HN131" s="225"/>
      <c r="HO131" s="225"/>
      <c r="HP131" s="225"/>
      <c r="HQ131" s="225"/>
      <c r="HR131" s="225"/>
      <c r="HS131" s="225"/>
      <c r="HT131" s="225"/>
      <c r="HU131" s="225"/>
      <c r="HV131" s="225"/>
      <c r="HW131" s="225"/>
      <c r="HX131" s="225"/>
      <c r="HY131" s="225"/>
      <c r="HZ131" s="225"/>
      <c r="IA131" s="225"/>
      <c r="IB131" s="225"/>
      <c r="IC131" s="225"/>
      <c r="ID131" s="225"/>
      <c r="IE131" s="225"/>
      <c r="IF131" s="225"/>
      <c r="IG131" s="225"/>
      <c r="IH131" s="225"/>
      <c r="II131" s="225"/>
      <c r="IJ131" s="225"/>
      <c r="IK131" s="225"/>
      <c r="IL131" s="225"/>
      <c r="IM131" s="225"/>
      <c r="IN131" s="225"/>
      <c r="IO131" s="225"/>
      <c r="IP131" s="225"/>
      <c r="IQ131" s="225"/>
      <c r="IR131" s="225"/>
      <c r="IS131" s="225"/>
      <c r="IT131" s="225"/>
    </row>
    <row r="132" spans="1:254" ht="12.75" customHeight="1">
      <c r="A132" s="265"/>
      <c r="B132" s="247" t="s">
        <v>682</v>
      </c>
      <c r="C132" s="245" t="s">
        <v>492</v>
      </c>
      <c r="D132" s="233"/>
      <c r="E132" s="228">
        <v>400</v>
      </c>
      <c r="F132" s="225"/>
      <c r="G132" s="225"/>
      <c r="H132" s="225"/>
      <c r="I132" s="225"/>
      <c r="J132" s="225"/>
      <c r="K132" s="225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  <c r="AH132" s="225"/>
      <c r="AI132" s="225"/>
      <c r="AJ132" s="225"/>
      <c r="AK132" s="225"/>
      <c r="AL132" s="225"/>
      <c r="AM132" s="225"/>
      <c r="AN132" s="225"/>
      <c r="AO132" s="225"/>
      <c r="AP132" s="225"/>
      <c r="AQ132" s="225"/>
      <c r="AR132" s="225"/>
      <c r="AS132" s="225"/>
      <c r="AT132" s="225"/>
      <c r="AU132" s="225"/>
      <c r="AV132" s="225"/>
      <c r="AW132" s="225"/>
      <c r="AX132" s="225"/>
      <c r="AY132" s="225"/>
      <c r="AZ132" s="225"/>
      <c r="BA132" s="225"/>
      <c r="BB132" s="225"/>
      <c r="BC132" s="225"/>
      <c r="BD132" s="225"/>
      <c r="BE132" s="225"/>
      <c r="BF132" s="225"/>
      <c r="BG132" s="225"/>
      <c r="BH132" s="225"/>
      <c r="BI132" s="225"/>
      <c r="BJ132" s="225"/>
      <c r="BK132" s="225"/>
      <c r="BL132" s="225"/>
      <c r="BM132" s="225"/>
      <c r="BN132" s="225"/>
      <c r="BO132" s="225"/>
      <c r="BP132" s="225"/>
      <c r="BQ132" s="225"/>
      <c r="BR132" s="225"/>
      <c r="BS132" s="225"/>
      <c r="BT132" s="225"/>
      <c r="BU132" s="225"/>
      <c r="BV132" s="225"/>
      <c r="BW132" s="225"/>
      <c r="BX132" s="225"/>
      <c r="BY132" s="225"/>
      <c r="BZ132" s="225"/>
      <c r="CA132" s="225"/>
      <c r="CB132" s="225"/>
      <c r="CC132" s="225"/>
      <c r="CD132" s="225"/>
      <c r="CE132" s="225"/>
      <c r="CF132" s="225"/>
      <c r="CG132" s="225"/>
      <c r="CH132" s="225"/>
      <c r="CI132" s="225"/>
      <c r="CJ132" s="225"/>
      <c r="CK132" s="225"/>
      <c r="CL132" s="225"/>
      <c r="CM132" s="225"/>
      <c r="CN132" s="225"/>
      <c r="CO132" s="225"/>
      <c r="CP132" s="225"/>
      <c r="CQ132" s="225"/>
      <c r="CR132" s="225"/>
      <c r="CS132" s="225"/>
      <c r="CT132" s="225"/>
      <c r="CU132" s="225"/>
      <c r="CV132" s="225"/>
      <c r="CW132" s="225"/>
      <c r="CX132" s="225"/>
      <c r="CY132" s="225"/>
      <c r="CZ132" s="225"/>
      <c r="DA132" s="225"/>
      <c r="DB132" s="225"/>
      <c r="DC132" s="225"/>
      <c r="DD132" s="225"/>
      <c r="DE132" s="225"/>
      <c r="DF132" s="225"/>
      <c r="DG132" s="225"/>
      <c r="DH132" s="225"/>
      <c r="DI132" s="225"/>
      <c r="DJ132" s="225"/>
      <c r="DK132" s="225"/>
      <c r="DL132" s="225"/>
      <c r="DM132" s="225"/>
      <c r="DN132" s="225"/>
      <c r="DO132" s="225"/>
      <c r="DP132" s="225"/>
      <c r="DQ132" s="225"/>
      <c r="DR132" s="225"/>
      <c r="DS132" s="225"/>
      <c r="DT132" s="225"/>
      <c r="DU132" s="225"/>
      <c r="DV132" s="225"/>
      <c r="DW132" s="225"/>
      <c r="DX132" s="225"/>
      <c r="DY132" s="225"/>
      <c r="DZ132" s="225"/>
      <c r="EA132" s="225"/>
      <c r="EB132" s="225"/>
      <c r="EC132" s="225"/>
      <c r="ED132" s="225"/>
      <c r="EE132" s="225"/>
      <c r="EF132" s="225"/>
      <c r="EG132" s="225"/>
      <c r="EH132" s="225"/>
      <c r="EI132" s="225"/>
      <c r="EJ132" s="225"/>
      <c r="EK132" s="225"/>
      <c r="EL132" s="225"/>
      <c r="EM132" s="225"/>
      <c r="EN132" s="225"/>
      <c r="EO132" s="225"/>
      <c r="EP132" s="225"/>
      <c r="EQ132" s="225"/>
      <c r="ER132" s="225"/>
      <c r="ES132" s="225"/>
      <c r="ET132" s="225"/>
      <c r="EU132" s="225"/>
      <c r="EV132" s="225"/>
      <c r="EW132" s="225"/>
      <c r="EX132" s="225"/>
      <c r="EY132" s="225"/>
      <c r="EZ132" s="225"/>
      <c r="FA132" s="225"/>
      <c r="FB132" s="225"/>
      <c r="FC132" s="225"/>
      <c r="FD132" s="225"/>
      <c r="FE132" s="225"/>
      <c r="FF132" s="225"/>
      <c r="FG132" s="225"/>
      <c r="FH132" s="225"/>
      <c r="FI132" s="225"/>
      <c r="FJ132" s="225"/>
      <c r="FK132" s="225"/>
      <c r="FL132" s="225"/>
      <c r="FM132" s="225"/>
      <c r="FN132" s="225"/>
      <c r="FO132" s="225"/>
      <c r="FP132" s="225"/>
      <c r="FQ132" s="225"/>
      <c r="FR132" s="225"/>
      <c r="FS132" s="225"/>
      <c r="FT132" s="225"/>
      <c r="FU132" s="225"/>
      <c r="FV132" s="225"/>
      <c r="FW132" s="225"/>
      <c r="FX132" s="225"/>
      <c r="FY132" s="225"/>
      <c r="FZ132" s="225"/>
      <c r="GA132" s="225"/>
      <c r="GB132" s="225"/>
      <c r="GC132" s="225"/>
      <c r="GD132" s="225"/>
      <c r="GE132" s="225"/>
      <c r="GF132" s="225"/>
      <c r="GG132" s="225"/>
      <c r="GH132" s="225"/>
      <c r="GI132" s="225"/>
      <c r="GJ132" s="225"/>
      <c r="GK132" s="225"/>
      <c r="GL132" s="225"/>
      <c r="GM132" s="225"/>
      <c r="GN132" s="225"/>
      <c r="GO132" s="225"/>
      <c r="GP132" s="225"/>
      <c r="GQ132" s="225"/>
      <c r="GR132" s="225"/>
      <c r="GS132" s="225"/>
      <c r="GT132" s="225"/>
      <c r="GU132" s="225"/>
      <c r="GV132" s="225"/>
      <c r="GW132" s="225"/>
      <c r="GX132" s="225"/>
      <c r="GY132" s="225"/>
      <c r="GZ132" s="225"/>
      <c r="HA132" s="225"/>
      <c r="HB132" s="225"/>
      <c r="HC132" s="225"/>
      <c r="HD132" s="225"/>
      <c r="HE132" s="225"/>
      <c r="HF132" s="225"/>
      <c r="HG132" s="225"/>
      <c r="HH132" s="225"/>
      <c r="HI132" s="225"/>
      <c r="HJ132" s="225"/>
      <c r="HK132" s="225"/>
      <c r="HL132" s="225"/>
      <c r="HM132" s="225"/>
      <c r="HN132" s="225"/>
      <c r="HO132" s="225"/>
      <c r="HP132" s="225"/>
      <c r="HQ132" s="225"/>
      <c r="HR132" s="225"/>
      <c r="HS132" s="225"/>
      <c r="HT132" s="225"/>
      <c r="HU132" s="225"/>
      <c r="HV132" s="225"/>
      <c r="HW132" s="225"/>
      <c r="HX132" s="225"/>
      <c r="HY132" s="225"/>
      <c r="HZ132" s="225"/>
      <c r="IA132" s="225"/>
      <c r="IB132" s="225"/>
      <c r="IC132" s="225"/>
      <c r="ID132" s="225"/>
      <c r="IE132" s="225"/>
      <c r="IF132" s="225"/>
      <c r="IG132" s="225"/>
      <c r="IH132" s="225"/>
      <c r="II132" s="225"/>
      <c r="IJ132" s="225"/>
      <c r="IK132" s="225"/>
      <c r="IL132" s="225"/>
      <c r="IM132" s="225"/>
      <c r="IN132" s="225"/>
      <c r="IO132" s="225"/>
      <c r="IP132" s="225"/>
      <c r="IQ132" s="225"/>
      <c r="IR132" s="225"/>
      <c r="IS132" s="225"/>
      <c r="IT132" s="225"/>
    </row>
    <row r="133" spans="1:254" ht="9.9499999999999993" customHeight="1">
      <c r="A133" s="264"/>
      <c r="B133" s="250"/>
      <c r="C133" s="250"/>
      <c r="D133" s="233"/>
      <c r="E133" s="228"/>
      <c r="F133" s="225"/>
      <c r="G133" s="225"/>
      <c r="H133" s="225"/>
      <c r="I133" s="225"/>
      <c r="J133" s="225"/>
      <c r="K133" s="225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  <c r="AH133" s="225"/>
      <c r="AI133" s="225"/>
      <c r="AJ133" s="225"/>
      <c r="AK133" s="225"/>
      <c r="AL133" s="225"/>
      <c r="AM133" s="225"/>
      <c r="AN133" s="225"/>
      <c r="AO133" s="225"/>
      <c r="AP133" s="225"/>
      <c r="AQ133" s="225"/>
      <c r="AR133" s="225"/>
      <c r="AS133" s="225"/>
      <c r="AT133" s="225"/>
      <c r="AU133" s="225"/>
      <c r="AV133" s="225"/>
      <c r="AW133" s="225"/>
      <c r="AX133" s="225"/>
      <c r="AY133" s="225"/>
      <c r="AZ133" s="225"/>
      <c r="BA133" s="225"/>
      <c r="BB133" s="225"/>
      <c r="BC133" s="225"/>
      <c r="BD133" s="225"/>
      <c r="BE133" s="225"/>
      <c r="BF133" s="225"/>
      <c r="BG133" s="225"/>
      <c r="BH133" s="225"/>
      <c r="BI133" s="225"/>
      <c r="BJ133" s="225"/>
      <c r="BK133" s="225"/>
      <c r="BL133" s="225"/>
      <c r="BM133" s="225"/>
      <c r="BN133" s="225"/>
      <c r="BO133" s="225"/>
      <c r="BP133" s="225"/>
      <c r="BQ133" s="225"/>
      <c r="BR133" s="225"/>
      <c r="BS133" s="225"/>
      <c r="BT133" s="225"/>
      <c r="BU133" s="225"/>
      <c r="BV133" s="225"/>
      <c r="BW133" s="225"/>
      <c r="BX133" s="225"/>
      <c r="BY133" s="225"/>
      <c r="BZ133" s="225"/>
      <c r="CA133" s="225"/>
      <c r="CB133" s="225"/>
      <c r="CC133" s="225"/>
      <c r="CD133" s="225"/>
      <c r="CE133" s="225"/>
      <c r="CF133" s="225"/>
      <c r="CG133" s="225"/>
      <c r="CH133" s="225"/>
      <c r="CI133" s="225"/>
      <c r="CJ133" s="225"/>
      <c r="CK133" s="225"/>
      <c r="CL133" s="225"/>
      <c r="CM133" s="225"/>
      <c r="CN133" s="225"/>
      <c r="CO133" s="225"/>
      <c r="CP133" s="225"/>
      <c r="CQ133" s="225"/>
      <c r="CR133" s="225"/>
      <c r="CS133" s="225"/>
      <c r="CT133" s="225"/>
      <c r="CU133" s="225"/>
      <c r="CV133" s="225"/>
      <c r="CW133" s="225"/>
      <c r="CX133" s="225"/>
      <c r="CY133" s="225"/>
      <c r="CZ133" s="225"/>
      <c r="DA133" s="225"/>
      <c r="DB133" s="225"/>
      <c r="DC133" s="225"/>
      <c r="DD133" s="225"/>
      <c r="DE133" s="225"/>
      <c r="DF133" s="225"/>
      <c r="DG133" s="225"/>
      <c r="DH133" s="225"/>
      <c r="DI133" s="225"/>
      <c r="DJ133" s="225"/>
      <c r="DK133" s="225"/>
      <c r="DL133" s="225"/>
      <c r="DM133" s="225"/>
      <c r="DN133" s="225"/>
      <c r="DO133" s="225"/>
      <c r="DP133" s="225"/>
      <c r="DQ133" s="225"/>
      <c r="DR133" s="225"/>
      <c r="DS133" s="225"/>
      <c r="DT133" s="225"/>
      <c r="DU133" s="225"/>
      <c r="DV133" s="225"/>
      <c r="DW133" s="225"/>
      <c r="DX133" s="225"/>
      <c r="DY133" s="225"/>
      <c r="DZ133" s="225"/>
      <c r="EA133" s="225"/>
      <c r="EB133" s="225"/>
      <c r="EC133" s="225"/>
      <c r="ED133" s="225"/>
      <c r="EE133" s="225"/>
      <c r="EF133" s="225"/>
      <c r="EG133" s="225"/>
      <c r="EH133" s="225"/>
      <c r="EI133" s="225"/>
      <c r="EJ133" s="225"/>
      <c r="EK133" s="225"/>
      <c r="EL133" s="225"/>
      <c r="EM133" s="225"/>
      <c r="EN133" s="225"/>
      <c r="EO133" s="225"/>
      <c r="EP133" s="225"/>
      <c r="EQ133" s="225"/>
      <c r="ER133" s="225"/>
      <c r="ES133" s="225"/>
      <c r="ET133" s="225"/>
      <c r="EU133" s="225"/>
      <c r="EV133" s="225"/>
      <c r="EW133" s="225"/>
      <c r="EX133" s="225"/>
      <c r="EY133" s="225"/>
      <c r="EZ133" s="225"/>
      <c r="FA133" s="225"/>
      <c r="FB133" s="225"/>
      <c r="FC133" s="225"/>
      <c r="FD133" s="225"/>
      <c r="FE133" s="225"/>
      <c r="FF133" s="225"/>
      <c r="FG133" s="225"/>
      <c r="FH133" s="225"/>
      <c r="FI133" s="225"/>
      <c r="FJ133" s="225"/>
      <c r="FK133" s="225"/>
      <c r="FL133" s="225"/>
      <c r="FM133" s="225"/>
      <c r="FN133" s="225"/>
      <c r="FO133" s="225"/>
      <c r="FP133" s="225"/>
      <c r="FQ133" s="225"/>
      <c r="FR133" s="225"/>
      <c r="FS133" s="225"/>
      <c r="FT133" s="225"/>
      <c r="FU133" s="225"/>
      <c r="FV133" s="225"/>
      <c r="FW133" s="225"/>
      <c r="FX133" s="225"/>
      <c r="FY133" s="225"/>
      <c r="FZ133" s="225"/>
      <c r="GA133" s="225"/>
      <c r="GB133" s="225"/>
      <c r="GC133" s="225"/>
      <c r="GD133" s="225"/>
      <c r="GE133" s="225"/>
      <c r="GF133" s="225"/>
      <c r="GG133" s="225"/>
      <c r="GH133" s="225"/>
      <c r="GI133" s="225"/>
      <c r="GJ133" s="225"/>
      <c r="GK133" s="225"/>
      <c r="GL133" s="225"/>
      <c r="GM133" s="225"/>
      <c r="GN133" s="225"/>
      <c r="GO133" s="225"/>
      <c r="GP133" s="225"/>
      <c r="GQ133" s="225"/>
      <c r="GR133" s="225"/>
      <c r="GS133" s="225"/>
      <c r="GT133" s="225"/>
      <c r="GU133" s="225"/>
      <c r="GV133" s="225"/>
      <c r="GW133" s="225"/>
      <c r="GX133" s="225"/>
      <c r="GY133" s="225"/>
      <c r="GZ133" s="225"/>
      <c r="HA133" s="225"/>
      <c r="HB133" s="225"/>
      <c r="HC133" s="225"/>
      <c r="HD133" s="225"/>
      <c r="HE133" s="225"/>
      <c r="HF133" s="225"/>
      <c r="HG133" s="225"/>
      <c r="HH133" s="225"/>
      <c r="HI133" s="225"/>
      <c r="HJ133" s="225"/>
      <c r="HK133" s="225"/>
      <c r="HL133" s="225"/>
      <c r="HM133" s="225"/>
      <c r="HN133" s="225"/>
      <c r="HO133" s="225"/>
      <c r="HP133" s="225"/>
      <c r="HQ133" s="225"/>
      <c r="HR133" s="225"/>
      <c r="HS133" s="225"/>
      <c r="HT133" s="225"/>
      <c r="HU133" s="225"/>
      <c r="HV133" s="225"/>
      <c r="HW133" s="225"/>
      <c r="HX133" s="225"/>
      <c r="HY133" s="225"/>
      <c r="HZ133" s="225"/>
      <c r="IA133" s="225"/>
      <c r="IB133" s="225"/>
      <c r="IC133" s="225"/>
      <c r="ID133" s="225"/>
      <c r="IE133" s="225"/>
      <c r="IF133" s="225"/>
      <c r="IG133" s="225"/>
      <c r="IH133" s="225"/>
      <c r="II133" s="225"/>
      <c r="IJ133" s="225"/>
      <c r="IK133" s="225"/>
      <c r="IL133" s="225"/>
      <c r="IM133" s="225"/>
      <c r="IN133" s="225"/>
      <c r="IO133" s="225"/>
      <c r="IP133" s="225"/>
      <c r="IQ133" s="225"/>
      <c r="IR133" s="225"/>
      <c r="IS133" s="225"/>
      <c r="IT133" s="225"/>
    </row>
    <row r="134" spans="1:254" ht="15" customHeight="1">
      <c r="A134" s="234" t="s">
        <v>51</v>
      </c>
      <c r="B134" s="235" t="s">
        <v>52</v>
      </c>
      <c r="C134" s="149">
        <f>C136</f>
        <v>4712000</v>
      </c>
      <c r="D134" s="233"/>
      <c r="E134" s="149">
        <f>E136</f>
        <v>4712000</v>
      </c>
      <c r="F134" s="225"/>
      <c r="G134" s="225"/>
      <c r="H134" s="225"/>
      <c r="I134" s="225"/>
      <c r="J134" s="225"/>
      <c r="K134" s="225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  <c r="AH134" s="225"/>
      <c r="AI134" s="225"/>
      <c r="AJ134" s="225"/>
      <c r="AK134" s="225"/>
      <c r="AL134" s="225"/>
      <c r="AM134" s="225"/>
      <c r="AN134" s="225"/>
      <c r="AO134" s="225"/>
      <c r="AP134" s="225"/>
      <c r="AQ134" s="225"/>
      <c r="AR134" s="225"/>
      <c r="AS134" s="225"/>
      <c r="AT134" s="225"/>
      <c r="AU134" s="225"/>
      <c r="AV134" s="225"/>
      <c r="AW134" s="225"/>
      <c r="AX134" s="225"/>
      <c r="AY134" s="225"/>
      <c r="AZ134" s="225"/>
      <c r="BA134" s="225"/>
      <c r="BB134" s="225"/>
      <c r="BC134" s="225"/>
      <c r="BD134" s="225"/>
      <c r="BE134" s="225"/>
      <c r="BF134" s="225"/>
      <c r="BG134" s="225"/>
      <c r="BH134" s="225"/>
      <c r="BI134" s="225"/>
      <c r="BJ134" s="225"/>
      <c r="BK134" s="225"/>
      <c r="BL134" s="225"/>
      <c r="BM134" s="225"/>
      <c r="BN134" s="225"/>
      <c r="BO134" s="225"/>
      <c r="BP134" s="225"/>
      <c r="BQ134" s="225"/>
      <c r="BR134" s="225"/>
      <c r="BS134" s="225"/>
      <c r="BT134" s="225"/>
      <c r="BU134" s="225"/>
      <c r="BV134" s="225"/>
      <c r="BW134" s="225"/>
      <c r="BX134" s="225"/>
      <c r="BY134" s="225"/>
      <c r="BZ134" s="225"/>
      <c r="CA134" s="225"/>
      <c r="CB134" s="225"/>
      <c r="CC134" s="225"/>
      <c r="CD134" s="225"/>
      <c r="CE134" s="225"/>
      <c r="CF134" s="225"/>
      <c r="CG134" s="225"/>
      <c r="CH134" s="225"/>
      <c r="CI134" s="225"/>
      <c r="CJ134" s="225"/>
      <c r="CK134" s="225"/>
      <c r="CL134" s="225"/>
      <c r="CM134" s="225"/>
      <c r="CN134" s="225"/>
      <c r="CO134" s="225"/>
      <c r="CP134" s="225"/>
      <c r="CQ134" s="225"/>
      <c r="CR134" s="225"/>
      <c r="CS134" s="225"/>
      <c r="CT134" s="225"/>
      <c r="CU134" s="225"/>
      <c r="CV134" s="225"/>
      <c r="CW134" s="225"/>
      <c r="CX134" s="225"/>
      <c r="CY134" s="225"/>
      <c r="CZ134" s="225"/>
      <c r="DA134" s="225"/>
      <c r="DB134" s="225"/>
      <c r="DC134" s="225"/>
      <c r="DD134" s="225"/>
      <c r="DE134" s="225"/>
      <c r="DF134" s="225"/>
      <c r="DG134" s="225"/>
      <c r="DH134" s="225"/>
      <c r="DI134" s="225"/>
      <c r="DJ134" s="225"/>
      <c r="DK134" s="225"/>
      <c r="DL134" s="225"/>
      <c r="DM134" s="225"/>
      <c r="DN134" s="225"/>
      <c r="DO134" s="225"/>
      <c r="DP134" s="225"/>
      <c r="DQ134" s="225"/>
      <c r="DR134" s="225"/>
      <c r="DS134" s="225"/>
      <c r="DT134" s="225"/>
      <c r="DU134" s="225"/>
      <c r="DV134" s="225"/>
      <c r="DW134" s="225"/>
      <c r="DX134" s="225"/>
      <c r="DY134" s="225"/>
      <c r="DZ134" s="225"/>
      <c r="EA134" s="225"/>
      <c r="EB134" s="225"/>
      <c r="EC134" s="225"/>
      <c r="ED134" s="225"/>
      <c r="EE134" s="225"/>
      <c r="EF134" s="225"/>
      <c r="EG134" s="225"/>
      <c r="EH134" s="225"/>
      <c r="EI134" s="225"/>
      <c r="EJ134" s="225"/>
      <c r="EK134" s="225"/>
      <c r="EL134" s="225"/>
      <c r="EM134" s="225"/>
      <c r="EN134" s="225"/>
      <c r="EO134" s="225"/>
      <c r="EP134" s="225"/>
      <c r="EQ134" s="225"/>
      <c r="ER134" s="225"/>
      <c r="ES134" s="225"/>
      <c r="ET134" s="225"/>
      <c r="EU134" s="225"/>
      <c r="EV134" s="225"/>
      <c r="EW134" s="225"/>
      <c r="EX134" s="225"/>
      <c r="EY134" s="225"/>
      <c r="EZ134" s="225"/>
      <c r="FA134" s="225"/>
      <c r="FB134" s="225"/>
      <c r="FC134" s="225"/>
      <c r="FD134" s="225"/>
      <c r="FE134" s="225"/>
      <c r="FF134" s="225"/>
      <c r="FG134" s="225"/>
      <c r="FH134" s="225"/>
      <c r="FI134" s="225"/>
      <c r="FJ134" s="225"/>
      <c r="FK134" s="225"/>
      <c r="FL134" s="225"/>
      <c r="FM134" s="225"/>
      <c r="FN134" s="225"/>
      <c r="FO134" s="225"/>
      <c r="FP134" s="225"/>
      <c r="FQ134" s="225"/>
      <c r="FR134" s="225"/>
      <c r="FS134" s="225"/>
      <c r="FT134" s="225"/>
      <c r="FU134" s="225"/>
      <c r="FV134" s="225"/>
      <c r="FW134" s="225"/>
      <c r="FX134" s="225"/>
      <c r="FY134" s="225"/>
      <c r="FZ134" s="225"/>
      <c r="GA134" s="225"/>
      <c r="GB134" s="225"/>
      <c r="GC134" s="225"/>
      <c r="GD134" s="225"/>
      <c r="GE134" s="225"/>
      <c r="GF134" s="225"/>
      <c r="GG134" s="225"/>
      <c r="GH134" s="225"/>
      <c r="GI134" s="225"/>
      <c r="GJ134" s="225"/>
      <c r="GK134" s="225"/>
      <c r="GL134" s="225"/>
      <c r="GM134" s="225"/>
      <c r="GN134" s="225"/>
      <c r="GO134" s="225"/>
      <c r="GP134" s="225"/>
      <c r="GQ134" s="225"/>
      <c r="GR134" s="225"/>
      <c r="GS134" s="225"/>
      <c r="GT134" s="225"/>
      <c r="GU134" s="225"/>
      <c r="GV134" s="225"/>
      <c r="GW134" s="225"/>
      <c r="GX134" s="225"/>
      <c r="GY134" s="225"/>
      <c r="GZ134" s="225"/>
      <c r="HA134" s="225"/>
      <c r="HB134" s="225"/>
      <c r="HC134" s="225"/>
      <c r="HD134" s="225"/>
      <c r="HE134" s="225"/>
      <c r="HF134" s="225"/>
      <c r="HG134" s="225"/>
      <c r="HH134" s="225"/>
      <c r="HI134" s="225"/>
      <c r="HJ134" s="225"/>
      <c r="HK134" s="225"/>
      <c r="HL134" s="225"/>
      <c r="HM134" s="225"/>
      <c r="HN134" s="225"/>
      <c r="HO134" s="225"/>
      <c r="HP134" s="225"/>
      <c r="HQ134" s="225"/>
      <c r="HR134" s="225"/>
      <c r="HS134" s="225"/>
      <c r="HT134" s="225"/>
      <c r="HU134" s="225"/>
      <c r="HV134" s="225"/>
      <c r="HW134" s="225"/>
      <c r="HX134" s="225"/>
      <c r="HY134" s="225"/>
      <c r="HZ134" s="225"/>
      <c r="IA134" s="225"/>
      <c r="IB134" s="225"/>
      <c r="IC134" s="225"/>
      <c r="ID134" s="225"/>
      <c r="IE134" s="225"/>
      <c r="IF134" s="225"/>
      <c r="IG134" s="225"/>
      <c r="IH134" s="225"/>
      <c r="II134" s="225"/>
      <c r="IJ134" s="225"/>
      <c r="IK134" s="225"/>
      <c r="IL134" s="225"/>
      <c r="IM134" s="225"/>
      <c r="IN134" s="225"/>
      <c r="IO134" s="225"/>
      <c r="IP134" s="225"/>
      <c r="IQ134" s="225"/>
      <c r="IR134" s="225"/>
      <c r="IS134" s="225"/>
      <c r="IT134" s="225"/>
    </row>
    <row r="135" spans="1:254" ht="9.9499999999999993" customHeight="1">
      <c r="A135" s="236"/>
      <c r="B135" s="227"/>
      <c r="C135" s="250"/>
      <c r="D135" s="233"/>
      <c r="E135" s="228"/>
      <c r="F135" s="225"/>
      <c r="G135" s="225"/>
      <c r="H135" s="225"/>
      <c r="I135" s="225"/>
      <c r="J135" s="225"/>
      <c r="K135" s="225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  <c r="AH135" s="225"/>
      <c r="AI135" s="225"/>
      <c r="AJ135" s="225"/>
      <c r="AK135" s="225"/>
      <c r="AL135" s="225"/>
      <c r="AM135" s="225"/>
      <c r="AN135" s="225"/>
      <c r="AO135" s="225"/>
      <c r="AP135" s="225"/>
      <c r="AQ135" s="225"/>
      <c r="AR135" s="225"/>
      <c r="AS135" s="225"/>
      <c r="AT135" s="225"/>
      <c r="AU135" s="225"/>
      <c r="AV135" s="225"/>
      <c r="AW135" s="225"/>
      <c r="AX135" s="225"/>
      <c r="AY135" s="225"/>
      <c r="AZ135" s="225"/>
      <c r="BA135" s="225"/>
      <c r="BB135" s="225"/>
      <c r="BC135" s="225"/>
      <c r="BD135" s="225"/>
      <c r="BE135" s="225"/>
      <c r="BF135" s="225"/>
      <c r="BG135" s="225"/>
      <c r="BH135" s="225"/>
      <c r="BI135" s="225"/>
      <c r="BJ135" s="225"/>
      <c r="BK135" s="225"/>
      <c r="BL135" s="225"/>
      <c r="BM135" s="225"/>
      <c r="BN135" s="225"/>
      <c r="BO135" s="225"/>
      <c r="BP135" s="225"/>
      <c r="BQ135" s="225"/>
      <c r="BR135" s="225"/>
      <c r="BS135" s="225"/>
      <c r="BT135" s="225"/>
      <c r="BU135" s="225"/>
      <c r="BV135" s="225"/>
      <c r="BW135" s="225"/>
      <c r="BX135" s="225"/>
      <c r="BY135" s="225"/>
      <c r="BZ135" s="225"/>
      <c r="CA135" s="225"/>
      <c r="CB135" s="225"/>
      <c r="CC135" s="225"/>
      <c r="CD135" s="225"/>
      <c r="CE135" s="225"/>
      <c r="CF135" s="225"/>
      <c r="CG135" s="225"/>
      <c r="CH135" s="225"/>
      <c r="CI135" s="225"/>
      <c r="CJ135" s="225"/>
      <c r="CK135" s="225"/>
      <c r="CL135" s="225"/>
      <c r="CM135" s="225"/>
      <c r="CN135" s="225"/>
      <c r="CO135" s="225"/>
      <c r="CP135" s="225"/>
      <c r="CQ135" s="225"/>
      <c r="CR135" s="225"/>
      <c r="CS135" s="225"/>
      <c r="CT135" s="225"/>
      <c r="CU135" s="225"/>
      <c r="CV135" s="225"/>
      <c r="CW135" s="225"/>
      <c r="CX135" s="225"/>
      <c r="CY135" s="225"/>
      <c r="CZ135" s="225"/>
      <c r="DA135" s="225"/>
      <c r="DB135" s="225"/>
      <c r="DC135" s="225"/>
      <c r="DD135" s="225"/>
      <c r="DE135" s="225"/>
      <c r="DF135" s="225"/>
      <c r="DG135" s="225"/>
      <c r="DH135" s="225"/>
      <c r="DI135" s="225"/>
      <c r="DJ135" s="225"/>
      <c r="DK135" s="225"/>
      <c r="DL135" s="225"/>
      <c r="DM135" s="225"/>
      <c r="DN135" s="225"/>
      <c r="DO135" s="225"/>
      <c r="DP135" s="225"/>
      <c r="DQ135" s="225"/>
      <c r="DR135" s="225"/>
      <c r="DS135" s="225"/>
      <c r="DT135" s="225"/>
      <c r="DU135" s="225"/>
      <c r="DV135" s="225"/>
      <c r="DW135" s="225"/>
      <c r="DX135" s="225"/>
      <c r="DY135" s="225"/>
      <c r="DZ135" s="225"/>
      <c r="EA135" s="225"/>
      <c r="EB135" s="225"/>
      <c r="EC135" s="225"/>
      <c r="ED135" s="225"/>
      <c r="EE135" s="225"/>
      <c r="EF135" s="225"/>
      <c r="EG135" s="225"/>
      <c r="EH135" s="225"/>
      <c r="EI135" s="225"/>
      <c r="EJ135" s="225"/>
      <c r="EK135" s="225"/>
      <c r="EL135" s="225"/>
      <c r="EM135" s="225"/>
      <c r="EN135" s="225"/>
      <c r="EO135" s="225"/>
      <c r="EP135" s="225"/>
      <c r="EQ135" s="225"/>
      <c r="ER135" s="225"/>
      <c r="ES135" s="225"/>
      <c r="ET135" s="225"/>
      <c r="EU135" s="225"/>
      <c r="EV135" s="225"/>
      <c r="EW135" s="225"/>
      <c r="EX135" s="225"/>
      <c r="EY135" s="225"/>
      <c r="EZ135" s="225"/>
      <c r="FA135" s="225"/>
      <c r="FB135" s="225"/>
      <c r="FC135" s="225"/>
      <c r="FD135" s="225"/>
      <c r="FE135" s="225"/>
      <c r="FF135" s="225"/>
      <c r="FG135" s="225"/>
      <c r="FH135" s="225"/>
      <c r="FI135" s="225"/>
      <c r="FJ135" s="225"/>
      <c r="FK135" s="225"/>
      <c r="FL135" s="225"/>
      <c r="FM135" s="225"/>
      <c r="FN135" s="225"/>
      <c r="FO135" s="225"/>
      <c r="FP135" s="225"/>
      <c r="FQ135" s="225"/>
      <c r="FR135" s="225"/>
      <c r="FS135" s="225"/>
      <c r="FT135" s="225"/>
      <c r="FU135" s="225"/>
      <c r="FV135" s="225"/>
      <c r="FW135" s="225"/>
      <c r="FX135" s="225"/>
      <c r="FY135" s="225"/>
      <c r="FZ135" s="225"/>
      <c r="GA135" s="225"/>
      <c r="GB135" s="225"/>
      <c r="GC135" s="225"/>
      <c r="GD135" s="225"/>
      <c r="GE135" s="225"/>
      <c r="GF135" s="225"/>
      <c r="GG135" s="225"/>
      <c r="GH135" s="225"/>
      <c r="GI135" s="225"/>
      <c r="GJ135" s="225"/>
      <c r="GK135" s="225"/>
      <c r="GL135" s="225"/>
      <c r="GM135" s="225"/>
      <c r="GN135" s="225"/>
      <c r="GO135" s="225"/>
      <c r="GP135" s="225"/>
      <c r="GQ135" s="225"/>
      <c r="GR135" s="225"/>
      <c r="GS135" s="225"/>
      <c r="GT135" s="225"/>
      <c r="GU135" s="225"/>
      <c r="GV135" s="225"/>
      <c r="GW135" s="225"/>
      <c r="GX135" s="225"/>
      <c r="GY135" s="225"/>
      <c r="GZ135" s="225"/>
      <c r="HA135" s="225"/>
      <c r="HB135" s="225"/>
      <c r="HC135" s="225"/>
      <c r="HD135" s="225"/>
      <c r="HE135" s="225"/>
      <c r="HF135" s="225"/>
      <c r="HG135" s="225"/>
      <c r="HH135" s="225"/>
      <c r="HI135" s="225"/>
      <c r="HJ135" s="225"/>
      <c r="HK135" s="225"/>
      <c r="HL135" s="225"/>
      <c r="HM135" s="225"/>
      <c r="HN135" s="225"/>
      <c r="HO135" s="225"/>
      <c r="HP135" s="225"/>
      <c r="HQ135" s="225"/>
      <c r="HR135" s="225"/>
      <c r="HS135" s="225"/>
      <c r="HT135" s="225"/>
      <c r="HU135" s="225"/>
      <c r="HV135" s="225"/>
      <c r="HW135" s="225"/>
      <c r="HX135" s="225"/>
      <c r="HY135" s="225"/>
      <c r="HZ135" s="225"/>
      <c r="IA135" s="225"/>
      <c r="IB135" s="225"/>
      <c r="IC135" s="225"/>
      <c r="ID135" s="225"/>
      <c r="IE135" s="225"/>
      <c r="IF135" s="225"/>
      <c r="IG135" s="225"/>
      <c r="IH135" s="225"/>
      <c r="II135" s="225"/>
      <c r="IJ135" s="225"/>
      <c r="IK135" s="225"/>
      <c r="IL135" s="225"/>
      <c r="IM135" s="225"/>
      <c r="IN135" s="225"/>
      <c r="IO135" s="225"/>
      <c r="IP135" s="225"/>
      <c r="IQ135" s="225"/>
      <c r="IR135" s="225"/>
      <c r="IS135" s="225"/>
      <c r="IT135" s="225"/>
    </row>
    <row r="136" spans="1:254" ht="12.75" customHeight="1">
      <c r="A136" s="237" t="s">
        <v>695</v>
      </c>
      <c r="B136" s="238" t="s">
        <v>53</v>
      </c>
      <c r="C136" s="239">
        <f>C138+C144</f>
        <v>4712000</v>
      </c>
      <c r="D136" s="233"/>
      <c r="E136" s="239">
        <f>E138+E144</f>
        <v>4712000</v>
      </c>
      <c r="F136" s="225"/>
      <c r="G136" s="225"/>
      <c r="H136" s="225"/>
      <c r="I136" s="225"/>
      <c r="J136" s="225"/>
      <c r="K136" s="225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  <c r="AH136" s="225"/>
      <c r="AI136" s="225"/>
      <c r="AJ136" s="225"/>
      <c r="AK136" s="225"/>
      <c r="AL136" s="225"/>
      <c r="AM136" s="225"/>
      <c r="AN136" s="225"/>
      <c r="AO136" s="225"/>
      <c r="AP136" s="225"/>
      <c r="AQ136" s="225"/>
      <c r="AR136" s="225"/>
      <c r="AS136" s="225"/>
      <c r="AT136" s="225"/>
      <c r="AU136" s="225"/>
      <c r="AV136" s="225"/>
      <c r="AW136" s="225"/>
      <c r="AX136" s="225"/>
      <c r="AY136" s="225"/>
      <c r="AZ136" s="225"/>
      <c r="BA136" s="225"/>
      <c r="BB136" s="225"/>
      <c r="BC136" s="225"/>
      <c r="BD136" s="225"/>
      <c r="BE136" s="225"/>
      <c r="BF136" s="225"/>
      <c r="BG136" s="225"/>
      <c r="BH136" s="225"/>
      <c r="BI136" s="225"/>
      <c r="BJ136" s="225"/>
      <c r="BK136" s="225"/>
      <c r="BL136" s="225"/>
      <c r="BM136" s="225"/>
      <c r="BN136" s="225"/>
      <c r="BO136" s="225"/>
      <c r="BP136" s="225"/>
      <c r="BQ136" s="225"/>
      <c r="BR136" s="225"/>
      <c r="BS136" s="225"/>
      <c r="BT136" s="225"/>
      <c r="BU136" s="225"/>
      <c r="BV136" s="225"/>
      <c r="BW136" s="225"/>
      <c r="BX136" s="225"/>
      <c r="BY136" s="225"/>
      <c r="BZ136" s="225"/>
      <c r="CA136" s="225"/>
      <c r="CB136" s="225"/>
      <c r="CC136" s="225"/>
      <c r="CD136" s="225"/>
      <c r="CE136" s="225"/>
      <c r="CF136" s="225"/>
      <c r="CG136" s="225"/>
      <c r="CH136" s="225"/>
      <c r="CI136" s="225"/>
      <c r="CJ136" s="225"/>
      <c r="CK136" s="225"/>
      <c r="CL136" s="225"/>
      <c r="CM136" s="225"/>
      <c r="CN136" s="225"/>
      <c r="CO136" s="225"/>
      <c r="CP136" s="225"/>
      <c r="CQ136" s="225"/>
      <c r="CR136" s="225"/>
      <c r="CS136" s="225"/>
      <c r="CT136" s="225"/>
      <c r="CU136" s="225"/>
      <c r="CV136" s="225"/>
      <c r="CW136" s="225"/>
      <c r="CX136" s="225"/>
      <c r="CY136" s="225"/>
      <c r="CZ136" s="225"/>
      <c r="DA136" s="225"/>
      <c r="DB136" s="225"/>
      <c r="DC136" s="225"/>
      <c r="DD136" s="225"/>
      <c r="DE136" s="225"/>
      <c r="DF136" s="225"/>
      <c r="DG136" s="225"/>
      <c r="DH136" s="225"/>
      <c r="DI136" s="225"/>
      <c r="DJ136" s="225"/>
      <c r="DK136" s="225"/>
      <c r="DL136" s="225"/>
      <c r="DM136" s="225"/>
      <c r="DN136" s="225"/>
      <c r="DO136" s="225"/>
      <c r="DP136" s="225"/>
      <c r="DQ136" s="225"/>
      <c r="DR136" s="225"/>
      <c r="DS136" s="225"/>
      <c r="DT136" s="225"/>
      <c r="DU136" s="225"/>
      <c r="DV136" s="225"/>
      <c r="DW136" s="225"/>
      <c r="DX136" s="225"/>
      <c r="DY136" s="225"/>
      <c r="DZ136" s="225"/>
      <c r="EA136" s="225"/>
      <c r="EB136" s="225"/>
      <c r="EC136" s="225"/>
      <c r="ED136" s="225"/>
      <c r="EE136" s="225"/>
      <c r="EF136" s="225"/>
      <c r="EG136" s="225"/>
      <c r="EH136" s="225"/>
      <c r="EI136" s="225"/>
      <c r="EJ136" s="225"/>
      <c r="EK136" s="225"/>
      <c r="EL136" s="225"/>
      <c r="EM136" s="225"/>
      <c r="EN136" s="225"/>
      <c r="EO136" s="225"/>
      <c r="EP136" s="225"/>
      <c r="EQ136" s="225"/>
      <c r="ER136" s="225"/>
      <c r="ES136" s="225"/>
      <c r="ET136" s="225"/>
      <c r="EU136" s="225"/>
      <c r="EV136" s="225"/>
      <c r="EW136" s="225"/>
      <c r="EX136" s="225"/>
      <c r="EY136" s="225"/>
      <c r="EZ136" s="225"/>
      <c r="FA136" s="225"/>
      <c r="FB136" s="225"/>
      <c r="FC136" s="225"/>
      <c r="FD136" s="225"/>
      <c r="FE136" s="225"/>
      <c r="FF136" s="225"/>
      <c r="FG136" s="225"/>
      <c r="FH136" s="225"/>
      <c r="FI136" s="225"/>
      <c r="FJ136" s="225"/>
      <c r="FK136" s="225"/>
      <c r="FL136" s="225"/>
      <c r="FM136" s="225"/>
      <c r="FN136" s="225"/>
      <c r="FO136" s="225"/>
      <c r="FP136" s="225"/>
      <c r="FQ136" s="225"/>
      <c r="FR136" s="225"/>
      <c r="FS136" s="225"/>
      <c r="FT136" s="225"/>
      <c r="FU136" s="225"/>
      <c r="FV136" s="225"/>
      <c r="FW136" s="225"/>
      <c r="FX136" s="225"/>
      <c r="FY136" s="225"/>
      <c r="FZ136" s="225"/>
      <c r="GA136" s="225"/>
      <c r="GB136" s="225"/>
      <c r="GC136" s="225"/>
      <c r="GD136" s="225"/>
      <c r="GE136" s="225"/>
      <c r="GF136" s="225"/>
      <c r="GG136" s="225"/>
      <c r="GH136" s="225"/>
      <c r="GI136" s="225"/>
      <c r="GJ136" s="225"/>
      <c r="GK136" s="225"/>
      <c r="GL136" s="225"/>
      <c r="GM136" s="225"/>
      <c r="GN136" s="225"/>
      <c r="GO136" s="225"/>
      <c r="GP136" s="225"/>
      <c r="GQ136" s="225"/>
      <c r="GR136" s="225"/>
      <c r="GS136" s="225"/>
      <c r="GT136" s="225"/>
      <c r="GU136" s="225"/>
      <c r="GV136" s="225"/>
      <c r="GW136" s="225"/>
      <c r="GX136" s="225"/>
      <c r="GY136" s="225"/>
      <c r="GZ136" s="225"/>
      <c r="HA136" s="225"/>
      <c r="HB136" s="225"/>
      <c r="HC136" s="225"/>
      <c r="HD136" s="225"/>
      <c r="HE136" s="225"/>
      <c r="HF136" s="225"/>
      <c r="HG136" s="225"/>
      <c r="HH136" s="225"/>
      <c r="HI136" s="225"/>
      <c r="HJ136" s="225"/>
      <c r="HK136" s="225"/>
      <c r="HL136" s="225"/>
      <c r="HM136" s="225"/>
      <c r="HN136" s="225"/>
      <c r="HO136" s="225"/>
      <c r="HP136" s="225"/>
      <c r="HQ136" s="225"/>
      <c r="HR136" s="225"/>
      <c r="HS136" s="225"/>
      <c r="HT136" s="225"/>
      <c r="HU136" s="225"/>
      <c r="HV136" s="225"/>
      <c r="HW136" s="225"/>
      <c r="HX136" s="225"/>
      <c r="HY136" s="225"/>
      <c r="HZ136" s="225"/>
      <c r="IA136" s="225"/>
      <c r="IB136" s="225"/>
      <c r="IC136" s="225"/>
      <c r="ID136" s="225"/>
      <c r="IE136" s="225"/>
      <c r="IF136" s="225"/>
      <c r="IG136" s="225"/>
      <c r="IH136" s="225"/>
      <c r="II136" s="225"/>
      <c r="IJ136" s="225"/>
      <c r="IK136" s="225"/>
      <c r="IL136" s="225"/>
      <c r="IM136" s="225"/>
      <c r="IN136" s="225"/>
      <c r="IO136" s="225"/>
      <c r="IP136" s="225"/>
      <c r="IQ136" s="225"/>
      <c r="IR136" s="225"/>
      <c r="IS136" s="225"/>
      <c r="IT136" s="225"/>
    </row>
    <row r="137" spans="1:254" ht="9.9499999999999993" customHeight="1">
      <c r="A137" s="236"/>
      <c r="B137" s="227"/>
      <c r="C137" s="250"/>
      <c r="D137" s="233"/>
      <c r="E137" s="228"/>
      <c r="F137" s="225"/>
      <c r="G137" s="225"/>
      <c r="H137" s="225"/>
      <c r="I137" s="225"/>
      <c r="J137" s="225"/>
      <c r="K137" s="225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  <c r="AH137" s="225"/>
      <c r="AI137" s="225"/>
      <c r="AJ137" s="225"/>
      <c r="AK137" s="225"/>
      <c r="AL137" s="225"/>
      <c r="AM137" s="225"/>
      <c r="AN137" s="225"/>
      <c r="AO137" s="225"/>
      <c r="AP137" s="225"/>
      <c r="AQ137" s="225"/>
      <c r="AR137" s="225"/>
      <c r="AS137" s="225"/>
      <c r="AT137" s="225"/>
      <c r="AU137" s="225"/>
      <c r="AV137" s="225"/>
      <c r="AW137" s="225"/>
      <c r="AX137" s="225"/>
      <c r="AY137" s="225"/>
      <c r="AZ137" s="225"/>
      <c r="BA137" s="225"/>
      <c r="BB137" s="225"/>
      <c r="BC137" s="225"/>
      <c r="BD137" s="225"/>
      <c r="BE137" s="225"/>
      <c r="BF137" s="225"/>
      <c r="BG137" s="225"/>
      <c r="BH137" s="225"/>
      <c r="BI137" s="225"/>
      <c r="BJ137" s="225"/>
      <c r="BK137" s="225"/>
      <c r="BL137" s="225"/>
      <c r="BM137" s="225"/>
      <c r="BN137" s="225"/>
      <c r="BO137" s="225"/>
      <c r="BP137" s="225"/>
      <c r="BQ137" s="225"/>
      <c r="BR137" s="225"/>
      <c r="BS137" s="225"/>
      <c r="BT137" s="225"/>
      <c r="BU137" s="225"/>
      <c r="BV137" s="225"/>
      <c r="BW137" s="225"/>
      <c r="BX137" s="225"/>
      <c r="BY137" s="225"/>
      <c r="BZ137" s="225"/>
      <c r="CA137" s="225"/>
      <c r="CB137" s="225"/>
      <c r="CC137" s="225"/>
      <c r="CD137" s="225"/>
      <c r="CE137" s="225"/>
      <c r="CF137" s="225"/>
      <c r="CG137" s="225"/>
      <c r="CH137" s="225"/>
      <c r="CI137" s="225"/>
      <c r="CJ137" s="225"/>
      <c r="CK137" s="225"/>
      <c r="CL137" s="225"/>
      <c r="CM137" s="225"/>
      <c r="CN137" s="225"/>
      <c r="CO137" s="225"/>
      <c r="CP137" s="225"/>
      <c r="CQ137" s="225"/>
      <c r="CR137" s="225"/>
      <c r="CS137" s="225"/>
      <c r="CT137" s="225"/>
      <c r="CU137" s="225"/>
      <c r="CV137" s="225"/>
      <c r="CW137" s="225"/>
      <c r="CX137" s="225"/>
      <c r="CY137" s="225"/>
      <c r="CZ137" s="225"/>
      <c r="DA137" s="225"/>
      <c r="DB137" s="225"/>
      <c r="DC137" s="225"/>
      <c r="DD137" s="225"/>
      <c r="DE137" s="225"/>
      <c r="DF137" s="225"/>
      <c r="DG137" s="225"/>
      <c r="DH137" s="225"/>
      <c r="DI137" s="225"/>
      <c r="DJ137" s="225"/>
      <c r="DK137" s="225"/>
      <c r="DL137" s="225"/>
      <c r="DM137" s="225"/>
      <c r="DN137" s="225"/>
      <c r="DO137" s="225"/>
      <c r="DP137" s="225"/>
      <c r="DQ137" s="225"/>
      <c r="DR137" s="225"/>
      <c r="DS137" s="225"/>
      <c r="DT137" s="225"/>
      <c r="DU137" s="225"/>
      <c r="DV137" s="225"/>
      <c r="DW137" s="225"/>
      <c r="DX137" s="225"/>
      <c r="DY137" s="225"/>
      <c r="DZ137" s="225"/>
      <c r="EA137" s="225"/>
      <c r="EB137" s="225"/>
      <c r="EC137" s="225"/>
      <c r="ED137" s="225"/>
      <c r="EE137" s="225"/>
      <c r="EF137" s="225"/>
      <c r="EG137" s="225"/>
      <c r="EH137" s="225"/>
      <c r="EI137" s="225"/>
      <c r="EJ137" s="225"/>
      <c r="EK137" s="225"/>
      <c r="EL137" s="225"/>
      <c r="EM137" s="225"/>
      <c r="EN137" s="225"/>
      <c r="EO137" s="225"/>
      <c r="EP137" s="225"/>
      <c r="EQ137" s="225"/>
      <c r="ER137" s="225"/>
      <c r="ES137" s="225"/>
      <c r="ET137" s="225"/>
      <c r="EU137" s="225"/>
      <c r="EV137" s="225"/>
      <c r="EW137" s="225"/>
      <c r="EX137" s="225"/>
      <c r="EY137" s="225"/>
      <c r="EZ137" s="225"/>
      <c r="FA137" s="225"/>
      <c r="FB137" s="225"/>
      <c r="FC137" s="225"/>
      <c r="FD137" s="225"/>
      <c r="FE137" s="225"/>
      <c r="FF137" s="225"/>
      <c r="FG137" s="225"/>
      <c r="FH137" s="225"/>
      <c r="FI137" s="225"/>
      <c r="FJ137" s="225"/>
      <c r="FK137" s="225"/>
      <c r="FL137" s="225"/>
      <c r="FM137" s="225"/>
      <c r="FN137" s="225"/>
      <c r="FO137" s="225"/>
      <c r="FP137" s="225"/>
      <c r="FQ137" s="225"/>
      <c r="FR137" s="225"/>
      <c r="FS137" s="225"/>
      <c r="FT137" s="225"/>
      <c r="FU137" s="225"/>
      <c r="FV137" s="225"/>
      <c r="FW137" s="225"/>
      <c r="FX137" s="225"/>
      <c r="FY137" s="225"/>
      <c r="FZ137" s="225"/>
      <c r="GA137" s="225"/>
      <c r="GB137" s="225"/>
      <c r="GC137" s="225"/>
      <c r="GD137" s="225"/>
      <c r="GE137" s="225"/>
      <c r="GF137" s="225"/>
      <c r="GG137" s="225"/>
      <c r="GH137" s="225"/>
      <c r="GI137" s="225"/>
      <c r="GJ137" s="225"/>
      <c r="GK137" s="225"/>
      <c r="GL137" s="225"/>
      <c r="GM137" s="225"/>
      <c r="GN137" s="225"/>
      <c r="GO137" s="225"/>
      <c r="GP137" s="225"/>
      <c r="GQ137" s="225"/>
      <c r="GR137" s="225"/>
      <c r="GS137" s="225"/>
      <c r="GT137" s="225"/>
      <c r="GU137" s="225"/>
      <c r="GV137" s="225"/>
      <c r="GW137" s="225"/>
      <c r="GX137" s="225"/>
      <c r="GY137" s="225"/>
      <c r="GZ137" s="225"/>
      <c r="HA137" s="225"/>
      <c r="HB137" s="225"/>
      <c r="HC137" s="225"/>
      <c r="HD137" s="225"/>
      <c r="HE137" s="225"/>
      <c r="HF137" s="225"/>
      <c r="HG137" s="225"/>
      <c r="HH137" s="225"/>
      <c r="HI137" s="225"/>
      <c r="HJ137" s="225"/>
      <c r="HK137" s="225"/>
      <c r="HL137" s="225"/>
      <c r="HM137" s="225"/>
      <c r="HN137" s="225"/>
      <c r="HO137" s="225"/>
      <c r="HP137" s="225"/>
      <c r="HQ137" s="225"/>
      <c r="HR137" s="225"/>
      <c r="HS137" s="225"/>
      <c r="HT137" s="225"/>
      <c r="HU137" s="225"/>
      <c r="HV137" s="225"/>
      <c r="HW137" s="225"/>
      <c r="HX137" s="225"/>
      <c r="HY137" s="225"/>
      <c r="HZ137" s="225"/>
      <c r="IA137" s="225"/>
      <c r="IB137" s="225"/>
      <c r="IC137" s="225"/>
      <c r="ID137" s="225"/>
      <c r="IE137" s="225"/>
      <c r="IF137" s="225"/>
      <c r="IG137" s="225"/>
      <c r="IH137" s="225"/>
      <c r="II137" s="225"/>
      <c r="IJ137" s="225"/>
      <c r="IK137" s="225"/>
      <c r="IL137" s="225"/>
      <c r="IM137" s="225"/>
      <c r="IN137" s="225"/>
      <c r="IO137" s="225"/>
      <c r="IP137" s="225"/>
      <c r="IQ137" s="225"/>
      <c r="IR137" s="225"/>
      <c r="IS137" s="225"/>
      <c r="IT137" s="225"/>
    </row>
    <row r="138" spans="1:254" ht="12.75" customHeight="1">
      <c r="A138" s="925" t="s">
        <v>696</v>
      </c>
      <c r="B138" s="926"/>
      <c r="C138" s="240">
        <f>C140</f>
        <v>570000</v>
      </c>
      <c r="D138" s="233"/>
      <c r="E138" s="240">
        <f>E142</f>
        <v>570000</v>
      </c>
      <c r="F138" s="225"/>
      <c r="G138" s="225"/>
      <c r="H138" s="225"/>
      <c r="I138" s="225"/>
      <c r="J138" s="225"/>
      <c r="K138" s="225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  <c r="AH138" s="225"/>
      <c r="AI138" s="225"/>
      <c r="AJ138" s="225"/>
      <c r="AK138" s="225"/>
      <c r="AL138" s="225"/>
      <c r="AM138" s="225"/>
      <c r="AN138" s="225"/>
      <c r="AO138" s="225"/>
      <c r="AP138" s="225"/>
      <c r="AQ138" s="225"/>
      <c r="AR138" s="225"/>
      <c r="AS138" s="225"/>
      <c r="AT138" s="225"/>
      <c r="AU138" s="225"/>
      <c r="AV138" s="225"/>
      <c r="AW138" s="225"/>
      <c r="AX138" s="225"/>
      <c r="AY138" s="225"/>
      <c r="AZ138" s="225"/>
      <c r="BA138" s="225"/>
      <c r="BB138" s="225"/>
      <c r="BC138" s="225"/>
      <c r="BD138" s="225"/>
      <c r="BE138" s="225"/>
      <c r="BF138" s="225"/>
      <c r="BG138" s="225"/>
      <c r="BH138" s="225"/>
      <c r="BI138" s="225"/>
      <c r="BJ138" s="225"/>
      <c r="BK138" s="225"/>
      <c r="BL138" s="225"/>
      <c r="BM138" s="225"/>
      <c r="BN138" s="225"/>
      <c r="BO138" s="225"/>
      <c r="BP138" s="225"/>
      <c r="BQ138" s="225"/>
      <c r="BR138" s="225"/>
      <c r="BS138" s="225"/>
      <c r="BT138" s="225"/>
      <c r="BU138" s="225"/>
      <c r="BV138" s="225"/>
      <c r="BW138" s="225"/>
      <c r="BX138" s="225"/>
      <c r="BY138" s="225"/>
      <c r="BZ138" s="225"/>
      <c r="CA138" s="225"/>
      <c r="CB138" s="225"/>
      <c r="CC138" s="225"/>
      <c r="CD138" s="225"/>
      <c r="CE138" s="225"/>
      <c r="CF138" s="225"/>
      <c r="CG138" s="225"/>
      <c r="CH138" s="225"/>
      <c r="CI138" s="225"/>
      <c r="CJ138" s="225"/>
      <c r="CK138" s="225"/>
      <c r="CL138" s="225"/>
      <c r="CM138" s="225"/>
      <c r="CN138" s="225"/>
      <c r="CO138" s="225"/>
      <c r="CP138" s="225"/>
      <c r="CQ138" s="225"/>
      <c r="CR138" s="225"/>
      <c r="CS138" s="225"/>
      <c r="CT138" s="225"/>
      <c r="CU138" s="225"/>
      <c r="CV138" s="225"/>
      <c r="CW138" s="225"/>
      <c r="CX138" s="225"/>
      <c r="CY138" s="225"/>
      <c r="CZ138" s="225"/>
      <c r="DA138" s="225"/>
      <c r="DB138" s="225"/>
      <c r="DC138" s="225"/>
      <c r="DD138" s="225"/>
      <c r="DE138" s="225"/>
      <c r="DF138" s="225"/>
      <c r="DG138" s="225"/>
      <c r="DH138" s="225"/>
      <c r="DI138" s="225"/>
      <c r="DJ138" s="225"/>
      <c r="DK138" s="225"/>
      <c r="DL138" s="225"/>
      <c r="DM138" s="225"/>
      <c r="DN138" s="225"/>
      <c r="DO138" s="225"/>
      <c r="DP138" s="225"/>
      <c r="DQ138" s="225"/>
      <c r="DR138" s="225"/>
      <c r="DS138" s="225"/>
      <c r="DT138" s="225"/>
      <c r="DU138" s="225"/>
      <c r="DV138" s="225"/>
      <c r="DW138" s="225"/>
      <c r="DX138" s="225"/>
      <c r="DY138" s="225"/>
      <c r="DZ138" s="225"/>
      <c r="EA138" s="225"/>
      <c r="EB138" s="225"/>
      <c r="EC138" s="225"/>
      <c r="ED138" s="225"/>
      <c r="EE138" s="225"/>
      <c r="EF138" s="225"/>
      <c r="EG138" s="225"/>
      <c r="EH138" s="225"/>
      <c r="EI138" s="225"/>
      <c r="EJ138" s="225"/>
      <c r="EK138" s="225"/>
      <c r="EL138" s="225"/>
      <c r="EM138" s="225"/>
      <c r="EN138" s="225"/>
      <c r="EO138" s="225"/>
      <c r="EP138" s="225"/>
      <c r="EQ138" s="225"/>
      <c r="ER138" s="225"/>
      <c r="ES138" s="225"/>
      <c r="ET138" s="225"/>
      <c r="EU138" s="225"/>
      <c r="EV138" s="225"/>
      <c r="EW138" s="225"/>
      <c r="EX138" s="225"/>
      <c r="EY138" s="225"/>
      <c r="EZ138" s="225"/>
      <c r="FA138" s="225"/>
      <c r="FB138" s="225"/>
      <c r="FC138" s="225"/>
      <c r="FD138" s="225"/>
      <c r="FE138" s="225"/>
      <c r="FF138" s="225"/>
      <c r="FG138" s="225"/>
      <c r="FH138" s="225"/>
      <c r="FI138" s="225"/>
      <c r="FJ138" s="225"/>
      <c r="FK138" s="225"/>
      <c r="FL138" s="225"/>
      <c r="FM138" s="225"/>
      <c r="FN138" s="225"/>
      <c r="FO138" s="225"/>
      <c r="FP138" s="225"/>
      <c r="FQ138" s="225"/>
      <c r="FR138" s="225"/>
      <c r="FS138" s="225"/>
      <c r="FT138" s="225"/>
      <c r="FU138" s="225"/>
      <c r="FV138" s="225"/>
      <c r="FW138" s="225"/>
      <c r="FX138" s="225"/>
      <c r="FY138" s="225"/>
      <c r="FZ138" s="225"/>
      <c r="GA138" s="225"/>
      <c r="GB138" s="225"/>
      <c r="GC138" s="225"/>
      <c r="GD138" s="225"/>
      <c r="GE138" s="225"/>
      <c r="GF138" s="225"/>
      <c r="GG138" s="225"/>
      <c r="GH138" s="225"/>
      <c r="GI138" s="225"/>
      <c r="GJ138" s="225"/>
      <c r="GK138" s="225"/>
      <c r="GL138" s="225"/>
      <c r="GM138" s="225"/>
      <c r="GN138" s="225"/>
      <c r="GO138" s="225"/>
      <c r="GP138" s="225"/>
      <c r="GQ138" s="225"/>
      <c r="GR138" s="225"/>
      <c r="GS138" s="225"/>
      <c r="GT138" s="225"/>
      <c r="GU138" s="225"/>
      <c r="GV138" s="225"/>
      <c r="GW138" s="225"/>
      <c r="GX138" s="225"/>
      <c r="GY138" s="225"/>
      <c r="GZ138" s="225"/>
      <c r="HA138" s="225"/>
      <c r="HB138" s="225"/>
      <c r="HC138" s="225"/>
      <c r="HD138" s="225"/>
      <c r="HE138" s="225"/>
      <c r="HF138" s="225"/>
      <c r="HG138" s="225"/>
      <c r="HH138" s="225"/>
      <c r="HI138" s="225"/>
      <c r="HJ138" s="225"/>
      <c r="HK138" s="225"/>
      <c r="HL138" s="225"/>
      <c r="HM138" s="225"/>
      <c r="HN138" s="225"/>
      <c r="HO138" s="225"/>
      <c r="HP138" s="225"/>
      <c r="HQ138" s="225"/>
      <c r="HR138" s="225"/>
      <c r="HS138" s="225"/>
      <c r="HT138" s="225"/>
      <c r="HU138" s="225"/>
      <c r="HV138" s="225"/>
      <c r="HW138" s="225"/>
      <c r="HX138" s="225"/>
      <c r="HY138" s="225"/>
      <c r="HZ138" s="225"/>
      <c r="IA138" s="225"/>
      <c r="IB138" s="225"/>
      <c r="IC138" s="225"/>
      <c r="ID138" s="225"/>
      <c r="IE138" s="225"/>
      <c r="IF138" s="225"/>
      <c r="IG138" s="225"/>
      <c r="IH138" s="225"/>
      <c r="II138" s="225"/>
      <c r="IJ138" s="225"/>
      <c r="IK138" s="225"/>
      <c r="IL138" s="225"/>
      <c r="IM138" s="225"/>
      <c r="IN138" s="225"/>
      <c r="IO138" s="225"/>
      <c r="IP138" s="225"/>
      <c r="IQ138" s="225"/>
      <c r="IR138" s="225"/>
      <c r="IS138" s="225"/>
      <c r="IT138" s="225"/>
    </row>
    <row r="139" spans="1:254" ht="9.9499999999999993" customHeight="1">
      <c r="A139" s="251"/>
      <c r="B139" s="252"/>
      <c r="C139" s="239"/>
      <c r="D139" s="233"/>
      <c r="E139" s="253"/>
      <c r="F139" s="225"/>
      <c r="G139" s="225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  <c r="AO139" s="225"/>
      <c r="AP139" s="225"/>
      <c r="AQ139" s="225"/>
      <c r="AR139" s="225"/>
      <c r="AS139" s="225"/>
      <c r="AT139" s="225"/>
      <c r="AU139" s="225"/>
      <c r="AV139" s="225"/>
      <c r="AW139" s="225"/>
      <c r="AX139" s="225"/>
      <c r="AY139" s="225"/>
      <c r="AZ139" s="225"/>
      <c r="BA139" s="225"/>
      <c r="BB139" s="225"/>
      <c r="BC139" s="225"/>
      <c r="BD139" s="225"/>
      <c r="BE139" s="225"/>
      <c r="BF139" s="225"/>
      <c r="BG139" s="225"/>
      <c r="BH139" s="225"/>
      <c r="BI139" s="225"/>
      <c r="BJ139" s="225"/>
      <c r="BK139" s="225"/>
      <c r="BL139" s="225"/>
      <c r="BM139" s="225"/>
      <c r="BN139" s="225"/>
      <c r="BO139" s="225"/>
      <c r="BP139" s="225"/>
      <c r="BQ139" s="225"/>
      <c r="BR139" s="225"/>
      <c r="BS139" s="225"/>
      <c r="BT139" s="225"/>
      <c r="BU139" s="225"/>
      <c r="BV139" s="225"/>
      <c r="BW139" s="225"/>
      <c r="BX139" s="225"/>
      <c r="BY139" s="225"/>
      <c r="BZ139" s="225"/>
      <c r="CA139" s="225"/>
      <c r="CB139" s="225"/>
      <c r="CC139" s="225"/>
      <c r="CD139" s="225"/>
      <c r="CE139" s="225"/>
      <c r="CF139" s="225"/>
      <c r="CG139" s="225"/>
      <c r="CH139" s="225"/>
      <c r="CI139" s="225"/>
      <c r="CJ139" s="225"/>
      <c r="CK139" s="225"/>
      <c r="CL139" s="225"/>
      <c r="CM139" s="225"/>
      <c r="CN139" s="225"/>
      <c r="CO139" s="225"/>
      <c r="CP139" s="225"/>
      <c r="CQ139" s="225"/>
      <c r="CR139" s="225"/>
      <c r="CS139" s="225"/>
      <c r="CT139" s="225"/>
      <c r="CU139" s="225"/>
      <c r="CV139" s="225"/>
      <c r="CW139" s="225"/>
      <c r="CX139" s="225"/>
      <c r="CY139" s="225"/>
      <c r="CZ139" s="225"/>
      <c r="DA139" s="225"/>
      <c r="DB139" s="225"/>
      <c r="DC139" s="225"/>
      <c r="DD139" s="225"/>
      <c r="DE139" s="225"/>
      <c r="DF139" s="225"/>
      <c r="DG139" s="225"/>
      <c r="DH139" s="225"/>
      <c r="DI139" s="225"/>
      <c r="DJ139" s="225"/>
      <c r="DK139" s="225"/>
      <c r="DL139" s="225"/>
      <c r="DM139" s="225"/>
      <c r="DN139" s="225"/>
      <c r="DO139" s="225"/>
      <c r="DP139" s="225"/>
      <c r="DQ139" s="225"/>
      <c r="DR139" s="225"/>
      <c r="DS139" s="225"/>
      <c r="DT139" s="225"/>
      <c r="DU139" s="225"/>
      <c r="DV139" s="225"/>
      <c r="DW139" s="225"/>
      <c r="DX139" s="225"/>
      <c r="DY139" s="225"/>
      <c r="DZ139" s="225"/>
      <c r="EA139" s="225"/>
      <c r="EB139" s="225"/>
      <c r="EC139" s="225"/>
      <c r="ED139" s="225"/>
      <c r="EE139" s="225"/>
      <c r="EF139" s="225"/>
      <c r="EG139" s="225"/>
      <c r="EH139" s="225"/>
      <c r="EI139" s="225"/>
      <c r="EJ139" s="225"/>
      <c r="EK139" s="225"/>
      <c r="EL139" s="225"/>
      <c r="EM139" s="225"/>
      <c r="EN139" s="225"/>
      <c r="EO139" s="225"/>
      <c r="EP139" s="225"/>
      <c r="EQ139" s="225"/>
      <c r="ER139" s="225"/>
      <c r="ES139" s="225"/>
      <c r="ET139" s="225"/>
      <c r="EU139" s="225"/>
      <c r="EV139" s="225"/>
      <c r="EW139" s="225"/>
      <c r="EX139" s="225"/>
      <c r="EY139" s="225"/>
      <c r="EZ139" s="225"/>
      <c r="FA139" s="225"/>
      <c r="FB139" s="225"/>
      <c r="FC139" s="225"/>
      <c r="FD139" s="225"/>
      <c r="FE139" s="225"/>
      <c r="FF139" s="225"/>
      <c r="FG139" s="225"/>
      <c r="FH139" s="225"/>
      <c r="FI139" s="225"/>
      <c r="FJ139" s="225"/>
      <c r="FK139" s="225"/>
      <c r="FL139" s="225"/>
      <c r="FM139" s="225"/>
      <c r="FN139" s="225"/>
      <c r="FO139" s="225"/>
      <c r="FP139" s="225"/>
      <c r="FQ139" s="225"/>
      <c r="FR139" s="225"/>
      <c r="FS139" s="225"/>
      <c r="FT139" s="225"/>
      <c r="FU139" s="225"/>
      <c r="FV139" s="225"/>
      <c r="FW139" s="225"/>
      <c r="FX139" s="225"/>
      <c r="FY139" s="225"/>
      <c r="FZ139" s="225"/>
      <c r="GA139" s="225"/>
      <c r="GB139" s="225"/>
      <c r="GC139" s="225"/>
      <c r="GD139" s="225"/>
      <c r="GE139" s="225"/>
      <c r="GF139" s="225"/>
      <c r="GG139" s="225"/>
      <c r="GH139" s="225"/>
      <c r="GI139" s="225"/>
      <c r="GJ139" s="225"/>
      <c r="GK139" s="225"/>
      <c r="GL139" s="225"/>
      <c r="GM139" s="225"/>
      <c r="GN139" s="225"/>
      <c r="GO139" s="225"/>
      <c r="GP139" s="225"/>
      <c r="GQ139" s="225"/>
      <c r="GR139" s="225"/>
      <c r="GS139" s="225"/>
      <c r="GT139" s="225"/>
      <c r="GU139" s="225"/>
      <c r="GV139" s="225"/>
      <c r="GW139" s="225"/>
      <c r="GX139" s="225"/>
      <c r="GY139" s="225"/>
      <c r="GZ139" s="225"/>
      <c r="HA139" s="225"/>
      <c r="HB139" s="225"/>
      <c r="HC139" s="225"/>
      <c r="HD139" s="225"/>
      <c r="HE139" s="225"/>
      <c r="HF139" s="225"/>
      <c r="HG139" s="225"/>
      <c r="HH139" s="225"/>
      <c r="HI139" s="225"/>
      <c r="HJ139" s="225"/>
      <c r="HK139" s="225"/>
      <c r="HL139" s="225"/>
      <c r="HM139" s="225"/>
      <c r="HN139" s="225"/>
      <c r="HO139" s="225"/>
      <c r="HP139" s="225"/>
      <c r="HQ139" s="225"/>
      <c r="HR139" s="225"/>
      <c r="HS139" s="225"/>
      <c r="HT139" s="225"/>
      <c r="HU139" s="225"/>
      <c r="HV139" s="225"/>
      <c r="HW139" s="225"/>
      <c r="HX139" s="225"/>
      <c r="HY139" s="225"/>
      <c r="HZ139" s="225"/>
      <c r="IA139" s="225"/>
      <c r="IB139" s="225"/>
      <c r="IC139" s="225"/>
      <c r="ID139" s="225"/>
      <c r="IE139" s="225"/>
      <c r="IF139" s="225"/>
      <c r="IG139" s="225"/>
      <c r="IH139" s="225"/>
      <c r="II139" s="225"/>
      <c r="IJ139" s="225"/>
      <c r="IK139" s="225"/>
      <c r="IL139" s="225"/>
      <c r="IM139" s="225"/>
      <c r="IN139" s="225"/>
      <c r="IO139" s="225"/>
      <c r="IP139" s="225"/>
      <c r="IQ139" s="225"/>
      <c r="IR139" s="225"/>
      <c r="IS139" s="225"/>
      <c r="IT139" s="225"/>
    </row>
    <row r="140" spans="1:254" ht="12.75" customHeight="1">
      <c r="A140" s="243"/>
      <c r="B140" s="244" t="s">
        <v>680</v>
      </c>
      <c r="C140" s="228">
        <v>570000</v>
      </c>
      <c r="D140" s="233"/>
      <c r="E140" s="245" t="s">
        <v>492</v>
      </c>
      <c r="F140" s="225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  <c r="AO140" s="225"/>
      <c r="AP140" s="225"/>
      <c r="AQ140" s="225"/>
      <c r="AR140" s="225"/>
      <c r="AS140" s="225"/>
      <c r="AT140" s="225"/>
      <c r="AU140" s="225"/>
      <c r="AV140" s="225"/>
      <c r="AW140" s="225"/>
      <c r="AX140" s="225"/>
      <c r="AY140" s="225"/>
      <c r="AZ140" s="225"/>
      <c r="BA140" s="225"/>
      <c r="BB140" s="225"/>
      <c r="BC140" s="225"/>
      <c r="BD140" s="225"/>
      <c r="BE140" s="225"/>
      <c r="BF140" s="225"/>
      <c r="BG140" s="225"/>
      <c r="BH140" s="225"/>
      <c r="BI140" s="225"/>
      <c r="BJ140" s="225"/>
      <c r="BK140" s="225"/>
      <c r="BL140" s="225"/>
      <c r="BM140" s="225"/>
      <c r="BN140" s="225"/>
      <c r="BO140" s="225"/>
      <c r="BP140" s="225"/>
      <c r="BQ140" s="225"/>
      <c r="BR140" s="225"/>
      <c r="BS140" s="225"/>
      <c r="BT140" s="225"/>
      <c r="BU140" s="225"/>
      <c r="BV140" s="225"/>
      <c r="BW140" s="225"/>
      <c r="BX140" s="225"/>
      <c r="BY140" s="225"/>
      <c r="BZ140" s="225"/>
      <c r="CA140" s="225"/>
      <c r="CB140" s="225"/>
      <c r="CC140" s="225"/>
      <c r="CD140" s="225"/>
      <c r="CE140" s="225"/>
      <c r="CF140" s="225"/>
      <c r="CG140" s="225"/>
      <c r="CH140" s="225"/>
      <c r="CI140" s="225"/>
      <c r="CJ140" s="225"/>
      <c r="CK140" s="225"/>
      <c r="CL140" s="225"/>
      <c r="CM140" s="225"/>
      <c r="CN140" s="225"/>
      <c r="CO140" s="225"/>
      <c r="CP140" s="225"/>
      <c r="CQ140" s="225"/>
      <c r="CR140" s="225"/>
      <c r="CS140" s="225"/>
      <c r="CT140" s="225"/>
      <c r="CU140" s="225"/>
      <c r="CV140" s="225"/>
      <c r="CW140" s="225"/>
      <c r="CX140" s="225"/>
      <c r="CY140" s="225"/>
      <c r="CZ140" s="225"/>
      <c r="DA140" s="225"/>
      <c r="DB140" s="225"/>
      <c r="DC140" s="225"/>
      <c r="DD140" s="225"/>
      <c r="DE140" s="225"/>
      <c r="DF140" s="225"/>
      <c r="DG140" s="225"/>
      <c r="DH140" s="225"/>
      <c r="DI140" s="225"/>
      <c r="DJ140" s="225"/>
      <c r="DK140" s="225"/>
      <c r="DL140" s="225"/>
      <c r="DM140" s="225"/>
      <c r="DN140" s="225"/>
      <c r="DO140" s="225"/>
      <c r="DP140" s="225"/>
      <c r="DQ140" s="225"/>
      <c r="DR140" s="225"/>
      <c r="DS140" s="225"/>
      <c r="DT140" s="225"/>
      <c r="DU140" s="225"/>
      <c r="DV140" s="225"/>
      <c r="DW140" s="225"/>
      <c r="DX140" s="225"/>
      <c r="DY140" s="225"/>
      <c r="DZ140" s="225"/>
      <c r="EA140" s="225"/>
      <c r="EB140" s="225"/>
      <c r="EC140" s="225"/>
      <c r="ED140" s="225"/>
      <c r="EE140" s="225"/>
      <c r="EF140" s="225"/>
      <c r="EG140" s="225"/>
      <c r="EH140" s="225"/>
      <c r="EI140" s="225"/>
      <c r="EJ140" s="225"/>
      <c r="EK140" s="225"/>
      <c r="EL140" s="225"/>
      <c r="EM140" s="225"/>
      <c r="EN140" s="225"/>
      <c r="EO140" s="225"/>
      <c r="EP140" s="225"/>
      <c r="EQ140" s="225"/>
      <c r="ER140" s="225"/>
      <c r="ES140" s="225"/>
      <c r="ET140" s="225"/>
      <c r="EU140" s="225"/>
      <c r="EV140" s="225"/>
      <c r="EW140" s="225"/>
      <c r="EX140" s="225"/>
      <c r="EY140" s="225"/>
      <c r="EZ140" s="225"/>
      <c r="FA140" s="225"/>
      <c r="FB140" s="225"/>
      <c r="FC140" s="225"/>
      <c r="FD140" s="225"/>
      <c r="FE140" s="225"/>
      <c r="FF140" s="225"/>
      <c r="FG140" s="225"/>
      <c r="FH140" s="225"/>
      <c r="FI140" s="225"/>
      <c r="FJ140" s="225"/>
      <c r="FK140" s="225"/>
      <c r="FL140" s="225"/>
      <c r="FM140" s="225"/>
      <c r="FN140" s="225"/>
      <c r="FO140" s="225"/>
      <c r="FP140" s="225"/>
      <c r="FQ140" s="225"/>
      <c r="FR140" s="225"/>
      <c r="FS140" s="225"/>
      <c r="FT140" s="225"/>
      <c r="FU140" s="225"/>
      <c r="FV140" s="225"/>
      <c r="FW140" s="225"/>
      <c r="FX140" s="225"/>
      <c r="FY140" s="225"/>
      <c r="FZ140" s="225"/>
      <c r="GA140" s="225"/>
      <c r="GB140" s="225"/>
      <c r="GC140" s="225"/>
      <c r="GD140" s="225"/>
      <c r="GE140" s="225"/>
      <c r="GF140" s="225"/>
      <c r="GG140" s="225"/>
      <c r="GH140" s="225"/>
      <c r="GI140" s="225"/>
      <c r="GJ140" s="225"/>
      <c r="GK140" s="225"/>
      <c r="GL140" s="225"/>
      <c r="GM140" s="225"/>
      <c r="GN140" s="225"/>
      <c r="GO140" s="225"/>
      <c r="GP140" s="225"/>
      <c r="GQ140" s="225"/>
      <c r="GR140" s="225"/>
      <c r="GS140" s="225"/>
      <c r="GT140" s="225"/>
      <c r="GU140" s="225"/>
      <c r="GV140" s="225"/>
      <c r="GW140" s="225"/>
      <c r="GX140" s="225"/>
      <c r="GY140" s="225"/>
      <c r="GZ140" s="225"/>
      <c r="HA140" s="225"/>
      <c r="HB140" s="225"/>
      <c r="HC140" s="225"/>
      <c r="HD140" s="225"/>
      <c r="HE140" s="225"/>
      <c r="HF140" s="225"/>
      <c r="HG140" s="225"/>
      <c r="HH140" s="225"/>
      <c r="HI140" s="225"/>
      <c r="HJ140" s="225"/>
      <c r="HK140" s="225"/>
      <c r="HL140" s="225"/>
      <c r="HM140" s="225"/>
      <c r="HN140" s="225"/>
      <c r="HO140" s="225"/>
      <c r="HP140" s="225"/>
      <c r="HQ140" s="225"/>
      <c r="HR140" s="225"/>
      <c r="HS140" s="225"/>
      <c r="HT140" s="225"/>
      <c r="HU140" s="225"/>
      <c r="HV140" s="225"/>
      <c r="HW140" s="225"/>
      <c r="HX140" s="225"/>
      <c r="HY140" s="225"/>
      <c r="HZ140" s="225"/>
      <c r="IA140" s="225"/>
      <c r="IB140" s="225"/>
      <c r="IC140" s="225"/>
      <c r="ID140" s="225"/>
      <c r="IE140" s="225"/>
      <c r="IF140" s="225"/>
      <c r="IG140" s="225"/>
      <c r="IH140" s="225"/>
      <c r="II140" s="225"/>
      <c r="IJ140" s="225"/>
      <c r="IK140" s="225"/>
      <c r="IL140" s="225"/>
      <c r="IM140" s="225"/>
      <c r="IN140" s="225"/>
      <c r="IO140" s="225"/>
      <c r="IP140" s="225"/>
      <c r="IQ140" s="225"/>
      <c r="IR140" s="225"/>
      <c r="IS140" s="225"/>
      <c r="IT140" s="225"/>
    </row>
    <row r="141" spans="1:254" ht="9.9499999999999993" customHeight="1">
      <c r="A141" s="226"/>
      <c r="B141" s="246"/>
      <c r="C141" s="228"/>
      <c r="D141" s="233"/>
      <c r="E141" s="228"/>
      <c r="F141" s="225"/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  <c r="AO141" s="225"/>
      <c r="AP141" s="225"/>
      <c r="AQ141" s="225"/>
      <c r="AR141" s="225"/>
      <c r="AS141" s="225"/>
      <c r="AT141" s="225"/>
      <c r="AU141" s="225"/>
      <c r="AV141" s="225"/>
      <c r="AW141" s="225"/>
      <c r="AX141" s="225"/>
      <c r="AY141" s="225"/>
      <c r="AZ141" s="225"/>
      <c r="BA141" s="225"/>
      <c r="BB141" s="225"/>
      <c r="BC141" s="225"/>
      <c r="BD141" s="225"/>
      <c r="BE141" s="225"/>
      <c r="BF141" s="225"/>
      <c r="BG141" s="225"/>
      <c r="BH141" s="225"/>
      <c r="BI141" s="225"/>
      <c r="BJ141" s="225"/>
      <c r="BK141" s="225"/>
      <c r="BL141" s="225"/>
      <c r="BM141" s="225"/>
      <c r="BN141" s="225"/>
      <c r="BO141" s="225"/>
      <c r="BP141" s="225"/>
      <c r="BQ141" s="225"/>
      <c r="BR141" s="225"/>
      <c r="BS141" s="225"/>
      <c r="BT141" s="225"/>
      <c r="BU141" s="225"/>
      <c r="BV141" s="225"/>
      <c r="BW141" s="225"/>
      <c r="BX141" s="225"/>
      <c r="BY141" s="225"/>
      <c r="BZ141" s="225"/>
      <c r="CA141" s="225"/>
      <c r="CB141" s="225"/>
      <c r="CC141" s="225"/>
      <c r="CD141" s="225"/>
      <c r="CE141" s="225"/>
      <c r="CF141" s="225"/>
      <c r="CG141" s="225"/>
      <c r="CH141" s="225"/>
      <c r="CI141" s="225"/>
      <c r="CJ141" s="225"/>
      <c r="CK141" s="225"/>
      <c r="CL141" s="225"/>
      <c r="CM141" s="225"/>
      <c r="CN141" s="225"/>
      <c r="CO141" s="225"/>
      <c r="CP141" s="225"/>
      <c r="CQ141" s="225"/>
      <c r="CR141" s="225"/>
      <c r="CS141" s="225"/>
      <c r="CT141" s="225"/>
      <c r="CU141" s="225"/>
      <c r="CV141" s="225"/>
      <c r="CW141" s="225"/>
      <c r="CX141" s="225"/>
      <c r="CY141" s="225"/>
      <c r="CZ141" s="225"/>
      <c r="DA141" s="225"/>
      <c r="DB141" s="225"/>
      <c r="DC141" s="225"/>
      <c r="DD141" s="225"/>
      <c r="DE141" s="225"/>
      <c r="DF141" s="225"/>
      <c r="DG141" s="225"/>
      <c r="DH141" s="225"/>
      <c r="DI141" s="225"/>
      <c r="DJ141" s="225"/>
      <c r="DK141" s="225"/>
      <c r="DL141" s="225"/>
      <c r="DM141" s="225"/>
      <c r="DN141" s="225"/>
      <c r="DO141" s="225"/>
      <c r="DP141" s="225"/>
      <c r="DQ141" s="225"/>
      <c r="DR141" s="225"/>
      <c r="DS141" s="225"/>
      <c r="DT141" s="225"/>
      <c r="DU141" s="225"/>
      <c r="DV141" s="225"/>
      <c r="DW141" s="225"/>
      <c r="DX141" s="225"/>
      <c r="DY141" s="225"/>
      <c r="DZ141" s="225"/>
      <c r="EA141" s="225"/>
      <c r="EB141" s="225"/>
      <c r="EC141" s="225"/>
      <c r="ED141" s="225"/>
      <c r="EE141" s="225"/>
      <c r="EF141" s="225"/>
      <c r="EG141" s="225"/>
      <c r="EH141" s="225"/>
      <c r="EI141" s="225"/>
      <c r="EJ141" s="225"/>
      <c r="EK141" s="225"/>
      <c r="EL141" s="225"/>
      <c r="EM141" s="225"/>
      <c r="EN141" s="225"/>
      <c r="EO141" s="225"/>
      <c r="EP141" s="225"/>
      <c r="EQ141" s="225"/>
      <c r="ER141" s="225"/>
      <c r="ES141" s="225"/>
      <c r="ET141" s="225"/>
      <c r="EU141" s="225"/>
      <c r="EV141" s="225"/>
      <c r="EW141" s="225"/>
      <c r="EX141" s="225"/>
      <c r="EY141" s="225"/>
      <c r="EZ141" s="225"/>
      <c r="FA141" s="225"/>
      <c r="FB141" s="225"/>
      <c r="FC141" s="225"/>
      <c r="FD141" s="225"/>
      <c r="FE141" s="225"/>
      <c r="FF141" s="225"/>
      <c r="FG141" s="225"/>
      <c r="FH141" s="225"/>
      <c r="FI141" s="225"/>
      <c r="FJ141" s="225"/>
      <c r="FK141" s="225"/>
      <c r="FL141" s="225"/>
      <c r="FM141" s="225"/>
      <c r="FN141" s="225"/>
      <c r="FO141" s="225"/>
      <c r="FP141" s="225"/>
      <c r="FQ141" s="225"/>
      <c r="FR141" s="225"/>
      <c r="FS141" s="225"/>
      <c r="FT141" s="225"/>
      <c r="FU141" s="225"/>
      <c r="FV141" s="225"/>
      <c r="FW141" s="225"/>
      <c r="FX141" s="225"/>
      <c r="FY141" s="225"/>
      <c r="FZ141" s="225"/>
      <c r="GA141" s="225"/>
      <c r="GB141" s="225"/>
      <c r="GC141" s="225"/>
      <c r="GD141" s="225"/>
      <c r="GE141" s="225"/>
      <c r="GF141" s="225"/>
      <c r="GG141" s="225"/>
      <c r="GH141" s="225"/>
      <c r="GI141" s="225"/>
      <c r="GJ141" s="225"/>
      <c r="GK141" s="225"/>
      <c r="GL141" s="225"/>
      <c r="GM141" s="225"/>
      <c r="GN141" s="225"/>
      <c r="GO141" s="225"/>
      <c r="GP141" s="225"/>
      <c r="GQ141" s="225"/>
      <c r="GR141" s="225"/>
      <c r="GS141" s="225"/>
      <c r="GT141" s="225"/>
      <c r="GU141" s="225"/>
      <c r="GV141" s="225"/>
      <c r="GW141" s="225"/>
      <c r="GX141" s="225"/>
      <c r="GY141" s="225"/>
      <c r="GZ141" s="225"/>
      <c r="HA141" s="225"/>
      <c r="HB141" s="225"/>
      <c r="HC141" s="225"/>
      <c r="HD141" s="225"/>
      <c r="HE141" s="225"/>
      <c r="HF141" s="225"/>
      <c r="HG141" s="225"/>
      <c r="HH141" s="225"/>
      <c r="HI141" s="225"/>
      <c r="HJ141" s="225"/>
      <c r="HK141" s="225"/>
      <c r="HL141" s="225"/>
      <c r="HM141" s="225"/>
      <c r="HN141" s="225"/>
      <c r="HO141" s="225"/>
      <c r="HP141" s="225"/>
      <c r="HQ141" s="225"/>
      <c r="HR141" s="225"/>
      <c r="HS141" s="225"/>
      <c r="HT141" s="225"/>
      <c r="HU141" s="225"/>
      <c r="HV141" s="225"/>
      <c r="HW141" s="225"/>
      <c r="HX141" s="225"/>
      <c r="HY141" s="225"/>
      <c r="HZ141" s="225"/>
      <c r="IA141" s="225"/>
      <c r="IB141" s="225"/>
      <c r="IC141" s="225"/>
      <c r="ID141" s="225"/>
      <c r="IE141" s="225"/>
      <c r="IF141" s="225"/>
      <c r="IG141" s="225"/>
      <c r="IH141" s="225"/>
      <c r="II141" s="225"/>
      <c r="IJ141" s="225"/>
      <c r="IK141" s="225"/>
      <c r="IL141" s="225"/>
      <c r="IM141" s="225"/>
      <c r="IN141" s="225"/>
      <c r="IO141" s="225"/>
      <c r="IP141" s="225"/>
      <c r="IQ141" s="225"/>
      <c r="IR141" s="225"/>
      <c r="IS141" s="225"/>
      <c r="IT141" s="225"/>
    </row>
    <row r="142" spans="1:254" ht="12.75" customHeight="1">
      <c r="A142" s="243"/>
      <c r="B142" s="247" t="s">
        <v>684</v>
      </c>
      <c r="C142" s="245" t="s">
        <v>492</v>
      </c>
      <c r="D142" s="233"/>
      <c r="E142" s="228">
        <v>570000</v>
      </c>
      <c r="F142" s="225"/>
      <c r="G142" s="225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  <c r="AO142" s="225"/>
      <c r="AP142" s="225"/>
      <c r="AQ142" s="225"/>
      <c r="AR142" s="225"/>
      <c r="AS142" s="225"/>
      <c r="AT142" s="225"/>
      <c r="AU142" s="225"/>
      <c r="AV142" s="225"/>
      <c r="AW142" s="225"/>
      <c r="AX142" s="225"/>
      <c r="AY142" s="225"/>
      <c r="AZ142" s="225"/>
      <c r="BA142" s="225"/>
      <c r="BB142" s="225"/>
      <c r="BC142" s="225"/>
      <c r="BD142" s="225"/>
      <c r="BE142" s="225"/>
      <c r="BF142" s="225"/>
      <c r="BG142" s="225"/>
      <c r="BH142" s="225"/>
      <c r="BI142" s="225"/>
      <c r="BJ142" s="225"/>
      <c r="BK142" s="225"/>
      <c r="BL142" s="225"/>
      <c r="BM142" s="225"/>
      <c r="BN142" s="225"/>
      <c r="BO142" s="225"/>
      <c r="BP142" s="225"/>
      <c r="BQ142" s="225"/>
      <c r="BR142" s="225"/>
      <c r="BS142" s="225"/>
      <c r="BT142" s="225"/>
      <c r="BU142" s="225"/>
      <c r="BV142" s="225"/>
      <c r="BW142" s="225"/>
      <c r="BX142" s="225"/>
      <c r="BY142" s="225"/>
      <c r="BZ142" s="225"/>
      <c r="CA142" s="225"/>
      <c r="CB142" s="225"/>
      <c r="CC142" s="225"/>
      <c r="CD142" s="225"/>
      <c r="CE142" s="225"/>
      <c r="CF142" s="225"/>
      <c r="CG142" s="225"/>
      <c r="CH142" s="225"/>
      <c r="CI142" s="225"/>
      <c r="CJ142" s="225"/>
      <c r="CK142" s="225"/>
      <c r="CL142" s="225"/>
      <c r="CM142" s="225"/>
      <c r="CN142" s="225"/>
      <c r="CO142" s="225"/>
      <c r="CP142" s="225"/>
      <c r="CQ142" s="225"/>
      <c r="CR142" s="225"/>
      <c r="CS142" s="225"/>
      <c r="CT142" s="225"/>
      <c r="CU142" s="225"/>
      <c r="CV142" s="225"/>
      <c r="CW142" s="225"/>
      <c r="CX142" s="225"/>
      <c r="CY142" s="225"/>
      <c r="CZ142" s="225"/>
      <c r="DA142" s="225"/>
      <c r="DB142" s="225"/>
      <c r="DC142" s="225"/>
      <c r="DD142" s="225"/>
      <c r="DE142" s="225"/>
      <c r="DF142" s="225"/>
      <c r="DG142" s="225"/>
      <c r="DH142" s="225"/>
      <c r="DI142" s="225"/>
      <c r="DJ142" s="225"/>
      <c r="DK142" s="225"/>
      <c r="DL142" s="225"/>
      <c r="DM142" s="225"/>
      <c r="DN142" s="225"/>
      <c r="DO142" s="225"/>
      <c r="DP142" s="225"/>
      <c r="DQ142" s="225"/>
      <c r="DR142" s="225"/>
      <c r="DS142" s="225"/>
      <c r="DT142" s="225"/>
      <c r="DU142" s="225"/>
      <c r="DV142" s="225"/>
      <c r="DW142" s="225"/>
      <c r="DX142" s="225"/>
      <c r="DY142" s="225"/>
      <c r="DZ142" s="225"/>
      <c r="EA142" s="225"/>
      <c r="EB142" s="225"/>
      <c r="EC142" s="225"/>
      <c r="ED142" s="225"/>
      <c r="EE142" s="225"/>
      <c r="EF142" s="225"/>
      <c r="EG142" s="225"/>
      <c r="EH142" s="225"/>
      <c r="EI142" s="225"/>
      <c r="EJ142" s="225"/>
      <c r="EK142" s="225"/>
      <c r="EL142" s="225"/>
      <c r="EM142" s="225"/>
      <c r="EN142" s="225"/>
      <c r="EO142" s="225"/>
      <c r="EP142" s="225"/>
      <c r="EQ142" s="225"/>
      <c r="ER142" s="225"/>
      <c r="ES142" s="225"/>
      <c r="ET142" s="225"/>
      <c r="EU142" s="225"/>
      <c r="EV142" s="225"/>
      <c r="EW142" s="225"/>
      <c r="EX142" s="225"/>
      <c r="EY142" s="225"/>
      <c r="EZ142" s="225"/>
      <c r="FA142" s="225"/>
      <c r="FB142" s="225"/>
      <c r="FC142" s="225"/>
      <c r="FD142" s="225"/>
      <c r="FE142" s="225"/>
      <c r="FF142" s="225"/>
      <c r="FG142" s="225"/>
      <c r="FH142" s="225"/>
      <c r="FI142" s="225"/>
      <c r="FJ142" s="225"/>
      <c r="FK142" s="225"/>
      <c r="FL142" s="225"/>
      <c r="FM142" s="225"/>
      <c r="FN142" s="225"/>
      <c r="FO142" s="225"/>
      <c r="FP142" s="225"/>
      <c r="FQ142" s="225"/>
      <c r="FR142" s="225"/>
      <c r="FS142" s="225"/>
      <c r="FT142" s="225"/>
      <c r="FU142" s="225"/>
      <c r="FV142" s="225"/>
      <c r="FW142" s="225"/>
      <c r="FX142" s="225"/>
      <c r="FY142" s="225"/>
      <c r="FZ142" s="225"/>
      <c r="GA142" s="225"/>
      <c r="GB142" s="225"/>
      <c r="GC142" s="225"/>
      <c r="GD142" s="225"/>
      <c r="GE142" s="225"/>
      <c r="GF142" s="225"/>
      <c r="GG142" s="225"/>
      <c r="GH142" s="225"/>
      <c r="GI142" s="225"/>
      <c r="GJ142" s="225"/>
      <c r="GK142" s="225"/>
      <c r="GL142" s="225"/>
      <c r="GM142" s="225"/>
      <c r="GN142" s="225"/>
      <c r="GO142" s="225"/>
      <c r="GP142" s="225"/>
      <c r="GQ142" s="225"/>
      <c r="GR142" s="225"/>
      <c r="GS142" s="225"/>
      <c r="GT142" s="225"/>
      <c r="GU142" s="225"/>
      <c r="GV142" s="225"/>
      <c r="GW142" s="225"/>
      <c r="GX142" s="225"/>
      <c r="GY142" s="225"/>
      <c r="GZ142" s="225"/>
      <c r="HA142" s="225"/>
      <c r="HB142" s="225"/>
      <c r="HC142" s="225"/>
      <c r="HD142" s="225"/>
      <c r="HE142" s="225"/>
      <c r="HF142" s="225"/>
      <c r="HG142" s="225"/>
      <c r="HH142" s="225"/>
      <c r="HI142" s="225"/>
      <c r="HJ142" s="225"/>
      <c r="HK142" s="225"/>
      <c r="HL142" s="225"/>
      <c r="HM142" s="225"/>
      <c r="HN142" s="225"/>
      <c r="HO142" s="225"/>
      <c r="HP142" s="225"/>
      <c r="HQ142" s="225"/>
      <c r="HR142" s="225"/>
      <c r="HS142" s="225"/>
      <c r="HT142" s="225"/>
      <c r="HU142" s="225"/>
      <c r="HV142" s="225"/>
      <c r="HW142" s="225"/>
      <c r="HX142" s="225"/>
      <c r="HY142" s="225"/>
      <c r="HZ142" s="225"/>
      <c r="IA142" s="225"/>
      <c r="IB142" s="225"/>
      <c r="IC142" s="225"/>
      <c r="ID142" s="225"/>
      <c r="IE142" s="225"/>
      <c r="IF142" s="225"/>
      <c r="IG142" s="225"/>
      <c r="IH142" s="225"/>
      <c r="II142" s="225"/>
      <c r="IJ142" s="225"/>
      <c r="IK142" s="225"/>
      <c r="IL142" s="225"/>
      <c r="IM142" s="225"/>
      <c r="IN142" s="225"/>
      <c r="IO142" s="225"/>
      <c r="IP142" s="225"/>
      <c r="IQ142" s="225"/>
      <c r="IR142" s="225"/>
      <c r="IS142" s="225"/>
      <c r="IT142" s="225"/>
    </row>
    <row r="143" spans="1:254" ht="9.9499999999999993" customHeight="1">
      <c r="A143" s="236"/>
      <c r="B143" s="227"/>
      <c r="C143" s="250"/>
      <c r="D143" s="233"/>
      <c r="E143" s="228"/>
      <c r="F143" s="225"/>
      <c r="G143" s="225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  <c r="AO143" s="225"/>
      <c r="AP143" s="225"/>
      <c r="AQ143" s="225"/>
      <c r="AR143" s="225"/>
      <c r="AS143" s="225"/>
      <c r="AT143" s="225"/>
      <c r="AU143" s="225"/>
      <c r="AV143" s="225"/>
      <c r="AW143" s="225"/>
      <c r="AX143" s="225"/>
      <c r="AY143" s="225"/>
      <c r="AZ143" s="225"/>
      <c r="BA143" s="225"/>
      <c r="BB143" s="225"/>
      <c r="BC143" s="225"/>
      <c r="BD143" s="225"/>
      <c r="BE143" s="225"/>
      <c r="BF143" s="225"/>
      <c r="BG143" s="225"/>
      <c r="BH143" s="225"/>
      <c r="BI143" s="225"/>
      <c r="BJ143" s="225"/>
      <c r="BK143" s="225"/>
      <c r="BL143" s="225"/>
      <c r="BM143" s="225"/>
      <c r="BN143" s="225"/>
      <c r="BO143" s="225"/>
      <c r="BP143" s="225"/>
      <c r="BQ143" s="225"/>
      <c r="BR143" s="225"/>
      <c r="BS143" s="225"/>
      <c r="BT143" s="225"/>
      <c r="BU143" s="225"/>
      <c r="BV143" s="225"/>
      <c r="BW143" s="225"/>
      <c r="BX143" s="225"/>
      <c r="BY143" s="225"/>
      <c r="BZ143" s="225"/>
      <c r="CA143" s="225"/>
      <c r="CB143" s="225"/>
      <c r="CC143" s="225"/>
      <c r="CD143" s="225"/>
      <c r="CE143" s="225"/>
      <c r="CF143" s="225"/>
      <c r="CG143" s="225"/>
      <c r="CH143" s="225"/>
      <c r="CI143" s="225"/>
      <c r="CJ143" s="225"/>
      <c r="CK143" s="225"/>
      <c r="CL143" s="225"/>
      <c r="CM143" s="225"/>
      <c r="CN143" s="225"/>
      <c r="CO143" s="225"/>
      <c r="CP143" s="225"/>
      <c r="CQ143" s="225"/>
      <c r="CR143" s="225"/>
      <c r="CS143" s="225"/>
      <c r="CT143" s="225"/>
      <c r="CU143" s="225"/>
      <c r="CV143" s="225"/>
      <c r="CW143" s="225"/>
      <c r="CX143" s="225"/>
      <c r="CY143" s="225"/>
      <c r="CZ143" s="225"/>
      <c r="DA143" s="225"/>
      <c r="DB143" s="225"/>
      <c r="DC143" s="225"/>
      <c r="DD143" s="225"/>
      <c r="DE143" s="225"/>
      <c r="DF143" s="225"/>
      <c r="DG143" s="225"/>
      <c r="DH143" s="225"/>
      <c r="DI143" s="225"/>
      <c r="DJ143" s="225"/>
      <c r="DK143" s="225"/>
      <c r="DL143" s="225"/>
      <c r="DM143" s="225"/>
      <c r="DN143" s="225"/>
      <c r="DO143" s="225"/>
      <c r="DP143" s="225"/>
      <c r="DQ143" s="225"/>
      <c r="DR143" s="225"/>
      <c r="DS143" s="225"/>
      <c r="DT143" s="225"/>
      <c r="DU143" s="225"/>
      <c r="DV143" s="225"/>
      <c r="DW143" s="225"/>
      <c r="DX143" s="225"/>
      <c r="DY143" s="225"/>
      <c r="DZ143" s="225"/>
      <c r="EA143" s="225"/>
      <c r="EB143" s="225"/>
      <c r="EC143" s="225"/>
      <c r="ED143" s="225"/>
      <c r="EE143" s="225"/>
      <c r="EF143" s="225"/>
      <c r="EG143" s="225"/>
      <c r="EH143" s="225"/>
      <c r="EI143" s="225"/>
      <c r="EJ143" s="225"/>
      <c r="EK143" s="225"/>
      <c r="EL143" s="225"/>
      <c r="EM143" s="225"/>
      <c r="EN143" s="225"/>
      <c r="EO143" s="225"/>
      <c r="EP143" s="225"/>
      <c r="EQ143" s="225"/>
      <c r="ER143" s="225"/>
      <c r="ES143" s="225"/>
      <c r="ET143" s="225"/>
      <c r="EU143" s="225"/>
      <c r="EV143" s="225"/>
      <c r="EW143" s="225"/>
      <c r="EX143" s="225"/>
      <c r="EY143" s="225"/>
      <c r="EZ143" s="225"/>
      <c r="FA143" s="225"/>
      <c r="FB143" s="225"/>
      <c r="FC143" s="225"/>
      <c r="FD143" s="225"/>
      <c r="FE143" s="225"/>
      <c r="FF143" s="225"/>
      <c r="FG143" s="225"/>
      <c r="FH143" s="225"/>
      <c r="FI143" s="225"/>
      <c r="FJ143" s="225"/>
      <c r="FK143" s="225"/>
      <c r="FL143" s="225"/>
      <c r="FM143" s="225"/>
      <c r="FN143" s="225"/>
      <c r="FO143" s="225"/>
      <c r="FP143" s="225"/>
      <c r="FQ143" s="225"/>
      <c r="FR143" s="225"/>
      <c r="FS143" s="225"/>
      <c r="FT143" s="225"/>
      <c r="FU143" s="225"/>
      <c r="FV143" s="225"/>
      <c r="FW143" s="225"/>
      <c r="FX143" s="225"/>
      <c r="FY143" s="225"/>
      <c r="FZ143" s="225"/>
      <c r="GA143" s="225"/>
      <c r="GB143" s="225"/>
      <c r="GC143" s="225"/>
      <c r="GD143" s="225"/>
      <c r="GE143" s="225"/>
      <c r="GF143" s="225"/>
      <c r="GG143" s="225"/>
      <c r="GH143" s="225"/>
      <c r="GI143" s="225"/>
      <c r="GJ143" s="225"/>
      <c r="GK143" s="225"/>
      <c r="GL143" s="225"/>
      <c r="GM143" s="225"/>
      <c r="GN143" s="225"/>
      <c r="GO143" s="225"/>
      <c r="GP143" s="225"/>
      <c r="GQ143" s="225"/>
      <c r="GR143" s="225"/>
      <c r="GS143" s="225"/>
      <c r="GT143" s="225"/>
      <c r="GU143" s="225"/>
      <c r="GV143" s="225"/>
      <c r="GW143" s="225"/>
      <c r="GX143" s="225"/>
      <c r="GY143" s="225"/>
      <c r="GZ143" s="225"/>
      <c r="HA143" s="225"/>
      <c r="HB143" s="225"/>
      <c r="HC143" s="225"/>
      <c r="HD143" s="225"/>
      <c r="HE143" s="225"/>
      <c r="HF143" s="225"/>
      <c r="HG143" s="225"/>
      <c r="HH143" s="225"/>
      <c r="HI143" s="225"/>
      <c r="HJ143" s="225"/>
      <c r="HK143" s="225"/>
      <c r="HL143" s="225"/>
      <c r="HM143" s="225"/>
      <c r="HN143" s="225"/>
      <c r="HO143" s="225"/>
      <c r="HP143" s="225"/>
      <c r="HQ143" s="225"/>
      <c r="HR143" s="225"/>
      <c r="HS143" s="225"/>
      <c r="HT143" s="225"/>
      <c r="HU143" s="225"/>
      <c r="HV143" s="225"/>
      <c r="HW143" s="225"/>
      <c r="HX143" s="225"/>
      <c r="HY143" s="225"/>
      <c r="HZ143" s="225"/>
      <c r="IA143" s="225"/>
      <c r="IB143" s="225"/>
      <c r="IC143" s="225"/>
      <c r="ID143" s="225"/>
      <c r="IE143" s="225"/>
      <c r="IF143" s="225"/>
      <c r="IG143" s="225"/>
      <c r="IH143" s="225"/>
      <c r="II143" s="225"/>
      <c r="IJ143" s="225"/>
      <c r="IK143" s="225"/>
      <c r="IL143" s="225"/>
      <c r="IM143" s="225"/>
      <c r="IN143" s="225"/>
      <c r="IO143" s="225"/>
      <c r="IP143" s="225"/>
      <c r="IQ143" s="225"/>
      <c r="IR143" s="225"/>
      <c r="IS143" s="225"/>
      <c r="IT143" s="225"/>
    </row>
    <row r="144" spans="1:254" ht="12.75" customHeight="1">
      <c r="A144" s="927" t="s">
        <v>697</v>
      </c>
      <c r="B144" s="928"/>
      <c r="C144" s="266">
        <f>C146</f>
        <v>4142000</v>
      </c>
      <c r="D144" s="233"/>
      <c r="E144" s="266">
        <f>E148+E150</f>
        <v>4142000</v>
      </c>
      <c r="F144" s="225"/>
      <c r="G144" s="225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  <c r="AO144" s="225"/>
      <c r="AP144" s="225"/>
      <c r="AQ144" s="225"/>
      <c r="AR144" s="225"/>
      <c r="AS144" s="225"/>
      <c r="AT144" s="225"/>
      <c r="AU144" s="225"/>
      <c r="AV144" s="225"/>
      <c r="AW144" s="225"/>
      <c r="AX144" s="225"/>
      <c r="AY144" s="225"/>
      <c r="AZ144" s="225"/>
      <c r="BA144" s="225"/>
      <c r="BB144" s="225"/>
      <c r="BC144" s="225"/>
      <c r="BD144" s="225"/>
      <c r="BE144" s="225"/>
      <c r="BF144" s="225"/>
      <c r="BG144" s="225"/>
      <c r="BH144" s="225"/>
      <c r="BI144" s="225"/>
      <c r="BJ144" s="225"/>
      <c r="BK144" s="225"/>
      <c r="BL144" s="225"/>
      <c r="BM144" s="225"/>
      <c r="BN144" s="225"/>
      <c r="BO144" s="225"/>
      <c r="BP144" s="225"/>
      <c r="BQ144" s="225"/>
      <c r="BR144" s="225"/>
      <c r="BS144" s="225"/>
      <c r="BT144" s="225"/>
      <c r="BU144" s="225"/>
      <c r="BV144" s="225"/>
      <c r="BW144" s="225"/>
      <c r="BX144" s="225"/>
      <c r="BY144" s="225"/>
      <c r="BZ144" s="225"/>
      <c r="CA144" s="225"/>
      <c r="CB144" s="225"/>
      <c r="CC144" s="225"/>
      <c r="CD144" s="225"/>
      <c r="CE144" s="225"/>
      <c r="CF144" s="225"/>
      <c r="CG144" s="225"/>
      <c r="CH144" s="225"/>
      <c r="CI144" s="225"/>
      <c r="CJ144" s="225"/>
      <c r="CK144" s="225"/>
      <c r="CL144" s="225"/>
      <c r="CM144" s="225"/>
      <c r="CN144" s="225"/>
      <c r="CO144" s="225"/>
      <c r="CP144" s="225"/>
      <c r="CQ144" s="225"/>
      <c r="CR144" s="225"/>
      <c r="CS144" s="225"/>
      <c r="CT144" s="225"/>
      <c r="CU144" s="225"/>
      <c r="CV144" s="225"/>
      <c r="CW144" s="225"/>
      <c r="CX144" s="225"/>
      <c r="CY144" s="225"/>
      <c r="CZ144" s="225"/>
      <c r="DA144" s="225"/>
      <c r="DB144" s="225"/>
      <c r="DC144" s="225"/>
      <c r="DD144" s="225"/>
      <c r="DE144" s="225"/>
      <c r="DF144" s="225"/>
      <c r="DG144" s="225"/>
      <c r="DH144" s="225"/>
      <c r="DI144" s="225"/>
      <c r="DJ144" s="225"/>
      <c r="DK144" s="225"/>
      <c r="DL144" s="225"/>
      <c r="DM144" s="225"/>
      <c r="DN144" s="225"/>
      <c r="DO144" s="225"/>
      <c r="DP144" s="225"/>
      <c r="DQ144" s="225"/>
      <c r="DR144" s="225"/>
      <c r="DS144" s="225"/>
      <c r="DT144" s="225"/>
      <c r="DU144" s="225"/>
      <c r="DV144" s="225"/>
      <c r="DW144" s="225"/>
      <c r="DX144" s="225"/>
      <c r="DY144" s="225"/>
      <c r="DZ144" s="225"/>
      <c r="EA144" s="225"/>
      <c r="EB144" s="225"/>
      <c r="EC144" s="225"/>
      <c r="ED144" s="225"/>
      <c r="EE144" s="225"/>
      <c r="EF144" s="225"/>
      <c r="EG144" s="225"/>
      <c r="EH144" s="225"/>
      <c r="EI144" s="225"/>
      <c r="EJ144" s="225"/>
      <c r="EK144" s="225"/>
      <c r="EL144" s="225"/>
      <c r="EM144" s="225"/>
      <c r="EN144" s="225"/>
      <c r="EO144" s="225"/>
      <c r="EP144" s="225"/>
      <c r="EQ144" s="225"/>
      <c r="ER144" s="225"/>
      <c r="ES144" s="225"/>
      <c r="ET144" s="225"/>
      <c r="EU144" s="225"/>
      <c r="EV144" s="225"/>
      <c r="EW144" s="225"/>
      <c r="EX144" s="225"/>
      <c r="EY144" s="225"/>
      <c r="EZ144" s="225"/>
      <c r="FA144" s="225"/>
      <c r="FB144" s="225"/>
      <c r="FC144" s="225"/>
      <c r="FD144" s="225"/>
      <c r="FE144" s="225"/>
      <c r="FF144" s="225"/>
      <c r="FG144" s="225"/>
      <c r="FH144" s="225"/>
      <c r="FI144" s="225"/>
      <c r="FJ144" s="225"/>
      <c r="FK144" s="225"/>
      <c r="FL144" s="225"/>
      <c r="FM144" s="225"/>
      <c r="FN144" s="225"/>
      <c r="FO144" s="225"/>
      <c r="FP144" s="225"/>
      <c r="FQ144" s="225"/>
      <c r="FR144" s="225"/>
      <c r="FS144" s="225"/>
      <c r="FT144" s="225"/>
      <c r="FU144" s="225"/>
      <c r="FV144" s="225"/>
      <c r="FW144" s="225"/>
      <c r="FX144" s="225"/>
      <c r="FY144" s="225"/>
      <c r="FZ144" s="225"/>
      <c r="GA144" s="225"/>
      <c r="GB144" s="225"/>
      <c r="GC144" s="225"/>
      <c r="GD144" s="225"/>
      <c r="GE144" s="225"/>
      <c r="GF144" s="225"/>
      <c r="GG144" s="225"/>
      <c r="GH144" s="225"/>
      <c r="GI144" s="225"/>
      <c r="GJ144" s="225"/>
      <c r="GK144" s="225"/>
      <c r="GL144" s="225"/>
      <c r="GM144" s="225"/>
      <c r="GN144" s="225"/>
      <c r="GO144" s="225"/>
      <c r="GP144" s="225"/>
      <c r="GQ144" s="225"/>
      <c r="GR144" s="225"/>
      <c r="GS144" s="225"/>
      <c r="GT144" s="225"/>
      <c r="GU144" s="225"/>
      <c r="GV144" s="225"/>
      <c r="GW144" s="225"/>
      <c r="GX144" s="225"/>
      <c r="GY144" s="225"/>
      <c r="GZ144" s="225"/>
      <c r="HA144" s="225"/>
      <c r="HB144" s="225"/>
      <c r="HC144" s="225"/>
      <c r="HD144" s="225"/>
      <c r="HE144" s="225"/>
      <c r="HF144" s="225"/>
      <c r="HG144" s="225"/>
      <c r="HH144" s="225"/>
      <c r="HI144" s="225"/>
      <c r="HJ144" s="225"/>
      <c r="HK144" s="225"/>
      <c r="HL144" s="225"/>
      <c r="HM144" s="225"/>
      <c r="HN144" s="225"/>
      <c r="HO144" s="225"/>
      <c r="HP144" s="225"/>
      <c r="HQ144" s="225"/>
      <c r="HR144" s="225"/>
      <c r="HS144" s="225"/>
      <c r="HT144" s="225"/>
      <c r="HU144" s="225"/>
      <c r="HV144" s="225"/>
      <c r="HW144" s="225"/>
      <c r="HX144" s="225"/>
      <c r="HY144" s="225"/>
      <c r="HZ144" s="225"/>
      <c r="IA144" s="225"/>
      <c r="IB144" s="225"/>
      <c r="IC144" s="225"/>
      <c r="ID144" s="225"/>
      <c r="IE144" s="225"/>
      <c r="IF144" s="225"/>
      <c r="IG144" s="225"/>
      <c r="IH144" s="225"/>
      <c r="II144" s="225"/>
      <c r="IJ144" s="225"/>
      <c r="IK144" s="225"/>
      <c r="IL144" s="225"/>
      <c r="IM144" s="225"/>
      <c r="IN144" s="225"/>
      <c r="IO144" s="225"/>
      <c r="IP144" s="225"/>
      <c r="IQ144" s="225"/>
      <c r="IR144" s="225"/>
      <c r="IS144" s="225"/>
      <c r="IT144" s="225"/>
    </row>
    <row r="145" spans="1:254" ht="9.9499999999999993" customHeight="1">
      <c r="A145" s="251"/>
      <c r="B145" s="252"/>
      <c r="C145" s="239"/>
      <c r="D145" s="233"/>
      <c r="E145" s="253"/>
      <c r="F145" s="225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  <c r="AO145" s="225"/>
      <c r="AP145" s="225"/>
      <c r="AQ145" s="225"/>
      <c r="AR145" s="225"/>
      <c r="AS145" s="225"/>
      <c r="AT145" s="225"/>
      <c r="AU145" s="225"/>
      <c r="AV145" s="225"/>
      <c r="AW145" s="225"/>
      <c r="AX145" s="225"/>
      <c r="AY145" s="225"/>
      <c r="AZ145" s="225"/>
      <c r="BA145" s="225"/>
      <c r="BB145" s="225"/>
      <c r="BC145" s="225"/>
      <c r="BD145" s="225"/>
      <c r="BE145" s="225"/>
      <c r="BF145" s="225"/>
      <c r="BG145" s="225"/>
      <c r="BH145" s="225"/>
      <c r="BI145" s="225"/>
      <c r="BJ145" s="225"/>
      <c r="BK145" s="225"/>
      <c r="BL145" s="225"/>
      <c r="BM145" s="225"/>
      <c r="BN145" s="225"/>
      <c r="BO145" s="225"/>
      <c r="BP145" s="225"/>
      <c r="BQ145" s="225"/>
      <c r="BR145" s="225"/>
      <c r="BS145" s="225"/>
      <c r="BT145" s="225"/>
      <c r="BU145" s="225"/>
      <c r="BV145" s="225"/>
      <c r="BW145" s="225"/>
      <c r="BX145" s="225"/>
      <c r="BY145" s="225"/>
      <c r="BZ145" s="225"/>
      <c r="CA145" s="225"/>
      <c r="CB145" s="225"/>
      <c r="CC145" s="225"/>
      <c r="CD145" s="225"/>
      <c r="CE145" s="225"/>
      <c r="CF145" s="225"/>
      <c r="CG145" s="225"/>
      <c r="CH145" s="225"/>
      <c r="CI145" s="225"/>
      <c r="CJ145" s="225"/>
      <c r="CK145" s="225"/>
      <c r="CL145" s="225"/>
      <c r="CM145" s="225"/>
      <c r="CN145" s="225"/>
      <c r="CO145" s="225"/>
      <c r="CP145" s="225"/>
      <c r="CQ145" s="225"/>
      <c r="CR145" s="225"/>
      <c r="CS145" s="225"/>
      <c r="CT145" s="225"/>
      <c r="CU145" s="225"/>
      <c r="CV145" s="225"/>
      <c r="CW145" s="225"/>
      <c r="CX145" s="225"/>
      <c r="CY145" s="225"/>
      <c r="CZ145" s="225"/>
      <c r="DA145" s="225"/>
      <c r="DB145" s="225"/>
      <c r="DC145" s="225"/>
      <c r="DD145" s="225"/>
      <c r="DE145" s="225"/>
      <c r="DF145" s="225"/>
      <c r="DG145" s="225"/>
      <c r="DH145" s="225"/>
      <c r="DI145" s="225"/>
      <c r="DJ145" s="225"/>
      <c r="DK145" s="225"/>
      <c r="DL145" s="225"/>
      <c r="DM145" s="225"/>
      <c r="DN145" s="225"/>
      <c r="DO145" s="225"/>
      <c r="DP145" s="225"/>
      <c r="DQ145" s="225"/>
      <c r="DR145" s="225"/>
      <c r="DS145" s="225"/>
      <c r="DT145" s="225"/>
      <c r="DU145" s="225"/>
      <c r="DV145" s="225"/>
      <c r="DW145" s="225"/>
      <c r="DX145" s="225"/>
      <c r="DY145" s="225"/>
      <c r="DZ145" s="225"/>
      <c r="EA145" s="225"/>
      <c r="EB145" s="225"/>
      <c r="EC145" s="225"/>
      <c r="ED145" s="225"/>
      <c r="EE145" s="225"/>
      <c r="EF145" s="225"/>
      <c r="EG145" s="225"/>
      <c r="EH145" s="225"/>
      <c r="EI145" s="225"/>
      <c r="EJ145" s="225"/>
      <c r="EK145" s="225"/>
      <c r="EL145" s="225"/>
      <c r="EM145" s="225"/>
      <c r="EN145" s="225"/>
      <c r="EO145" s="225"/>
      <c r="EP145" s="225"/>
      <c r="EQ145" s="225"/>
      <c r="ER145" s="225"/>
      <c r="ES145" s="225"/>
      <c r="ET145" s="225"/>
      <c r="EU145" s="225"/>
      <c r="EV145" s="225"/>
      <c r="EW145" s="225"/>
      <c r="EX145" s="225"/>
      <c r="EY145" s="225"/>
      <c r="EZ145" s="225"/>
      <c r="FA145" s="225"/>
      <c r="FB145" s="225"/>
      <c r="FC145" s="225"/>
      <c r="FD145" s="225"/>
      <c r="FE145" s="225"/>
      <c r="FF145" s="225"/>
      <c r="FG145" s="225"/>
      <c r="FH145" s="225"/>
      <c r="FI145" s="225"/>
      <c r="FJ145" s="225"/>
      <c r="FK145" s="225"/>
      <c r="FL145" s="225"/>
      <c r="FM145" s="225"/>
      <c r="FN145" s="225"/>
      <c r="FO145" s="225"/>
      <c r="FP145" s="225"/>
      <c r="FQ145" s="225"/>
      <c r="FR145" s="225"/>
      <c r="FS145" s="225"/>
      <c r="FT145" s="225"/>
      <c r="FU145" s="225"/>
      <c r="FV145" s="225"/>
      <c r="FW145" s="225"/>
      <c r="FX145" s="225"/>
      <c r="FY145" s="225"/>
      <c r="FZ145" s="225"/>
      <c r="GA145" s="225"/>
      <c r="GB145" s="225"/>
      <c r="GC145" s="225"/>
      <c r="GD145" s="225"/>
      <c r="GE145" s="225"/>
      <c r="GF145" s="225"/>
      <c r="GG145" s="225"/>
      <c r="GH145" s="225"/>
      <c r="GI145" s="225"/>
      <c r="GJ145" s="225"/>
      <c r="GK145" s="225"/>
      <c r="GL145" s="225"/>
      <c r="GM145" s="225"/>
      <c r="GN145" s="225"/>
      <c r="GO145" s="225"/>
      <c r="GP145" s="225"/>
      <c r="GQ145" s="225"/>
      <c r="GR145" s="225"/>
      <c r="GS145" s="225"/>
      <c r="GT145" s="225"/>
      <c r="GU145" s="225"/>
      <c r="GV145" s="225"/>
      <c r="GW145" s="225"/>
      <c r="GX145" s="225"/>
      <c r="GY145" s="225"/>
      <c r="GZ145" s="225"/>
      <c r="HA145" s="225"/>
      <c r="HB145" s="225"/>
      <c r="HC145" s="225"/>
      <c r="HD145" s="225"/>
      <c r="HE145" s="225"/>
      <c r="HF145" s="225"/>
      <c r="HG145" s="225"/>
      <c r="HH145" s="225"/>
      <c r="HI145" s="225"/>
      <c r="HJ145" s="225"/>
      <c r="HK145" s="225"/>
      <c r="HL145" s="225"/>
      <c r="HM145" s="225"/>
      <c r="HN145" s="225"/>
      <c r="HO145" s="225"/>
      <c r="HP145" s="225"/>
      <c r="HQ145" s="225"/>
      <c r="HR145" s="225"/>
      <c r="HS145" s="225"/>
      <c r="HT145" s="225"/>
      <c r="HU145" s="225"/>
      <c r="HV145" s="225"/>
      <c r="HW145" s="225"/>
      <c r="HX145" s="225"/>
      <c r="HY145" s="225"/>
      <c r="HZ145" s="225"/>
      <c r="IA145" s="225"/>
      <c r="IB145" s="225"/>
      <c r="IC145" s="225"/>
      <c r="ID145" s="225"/>
      <c r="IE145" s="225"/>
      <c r="IF145" s="225"/>
      <c r="IG145" s="225"/>
      <c r="IH145" s="225"/>
      <c r="II145" s="225"/>
      <c r="IJ145" s="225"/>
      <c r="IK145" s="225"/>
      <c r="IL145" s="225"/>
      <c r="IM145" s="225"/>
      <c r="IN145" s="225"/>
      <c r="IO145" s="225"/>
      <c r="IP145" s="225"/>
      <c r="IQ145" s="225"/>
      <c r="IR145" s="225"/>
      <c r="IS145" s="225"/>
      <c r="IT145" s="225"/>
    </row>
    <row r="146" spans="1:254" ht="12.75" customHeight="1">
      <c r="A146" s="243"/>
      <c r="B146" s="244" t="s">
        <v>680</v>
      </c>
      <c r="C146" s="228">
        <v>4142000</v>
      </c>
      <c r="D146" s="233"/>
      <c r="E146" s="245" t="s">
        <v>492</v>
      </c>
      <c r="F146" s="225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  <c r="AP146" s="225"/>
      <c r="AQ146" s="225"/>
      <c r="AR146" s="225"/>
      <c r="AS146" s="225"/>
      <c r="AT146" s="225"/>
      <c r="AU146" s="225"/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5"/>
      <c r="BF146" s="225"/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5"/>
      <c r="BQ146" s="225"/>
      <c r="BR146" s="225"/>
      <c r="BS146" s="225"/>
      <c r="BT146" s="225"/>
      <c r="BU146" s="225"/>
      <c r="BV146" s="225"/>
      <c r="BW146" s="225"/>
      <c r="BX146" s="225"/>
      <c r="BY146" s="225"/>
      <c r="BZ146" s="225"/>
      <c r="CA146" s="225"/>
      <c r="CB146" s="225"/>
      <c r="CC146" s="225"/>
      <c r="CD146" s="225"/>
      <c r="CE146" s="225"/>
      <c r="CF146" s="225"/>
      <c r="CG146" s="225"/>
      <c r="CH146" s="225"/>
      <c r="CI146" s="225"/>
      <c r="CJ146" s="225"/>
      <c r="CK146" s="225"/>
      <c r="CL146" s="225"/>
      <c r="CM146" s="225"/>
      <c r="CN146" s="225"/>
      <c r="CO146" s="225"/>
      <c r="CP146" s="225"/>
      <c r="CQ146" s="225"/>
      <c r="CR146" s="225"/>
      <c r="CS146" s="225"/>
      <c r="CT146" s="225"/>
      <c r="CU146" s="225"/>
      <c r="CV146" s="225"/>
      <c r="CW146" s="225"/>
      <c r="CX146" s="225"/>
      <c r="CY146" s="225"/>
      <c r="CZ146" s="225"/>
      <c r="DA146" s="225"/>
      <c r="DB146" s="225"/>
      <c r="DC146" s="225"/>
      <c r="DD146" s="225"/>
      <c r="DE146" s="225"/>
      <c r="DF146" s="225"/>
      <c r="DG146" s="225"/>
      <c r="DH146" s="225"/>
      <c r="DI146" s="225"/>
      <c r="DJ146" s="225"/>
      <c r="DK146" s="225"/>
      <c r="DL146" s="225"/>
      <c r="DM146" s="225"/>
      <c r="DN146" s="225"/>
      <c r="DO146" s="225"/>
      <c r="DP146" s="225"/>
      <c r="DQ146" s="225"/>
      <c r="DR146" s="225"/>
      <c r="DS146" s="225"/>
      <c r="DT146" s="225"/>
      <c r="DU146" s="225"/>
      <c r="DV146" s="225"/>
      <c r="DW146" s="225"/>
      <c r="DX146" s="225"/>
      <c r="DY146" s="225"/>
      <c r="DZ146" s="225"/>
      <c r="EA146" s="225"/>
      <c r="EB146" s="225"/>
      <c r="EC146" s="225"/>
      <c r="ED146" s="225"/>
      <c r="EE146" s="225"/>
      <c r="EF146" s="225"/>
      <c r="EG146" s="225"/>
      <c r="EH146" s="225"/>
      <c r="EI146" s="225"/>
      <c r="EJ146" s="225"/>
      <c r="EK146" s="225"/>
      <c r="EL146" s="225"/>
      <c r="EM146" s="225"/>
      <c r="EN146" s="225"/>
      <c r="EO146" s="225"/>
      <c r="EP146" s="225"/>
      <c r="EQ146" s="225"/>
      <c r="ER146" s="225"/>
      <c r="ES146" s="225"/>
      <c r="ET146" s="225"/>
      <c r="EU146" s="225"/>
      <c r="EV146" s="225"/>
      <c r="EW146" s="225"/>
      <c r="EX146" s="225"/>
      <c r="EY146" s="225"/>
      <c r="EZ146" s="225"/>
      <c r="FA146" s="225"/>
      <c r="FB146" s="225"/>
      <c r="FC146" s="225"/>
      <c r="FD146" s="225"/>
      <c r="FE146" s="225"/>
      <c r="FF146" s="225"/>
      <c r="FG146" s="225"/>
      <c r="FH146" s="225"/>
      <c r="FI146" s="225"/>
      <c r="FJ146" s="225"/>
      <c r="FK146" s="225"/>
      <c r="FL146" s="225"/>
      <c r="FM146" s="225"/>
      <c r="FN146" s="225"/>
      <c r="FO146" s="225"/>
      <c r="FP146" s="225"/>
      <c r="FQ146" s="225"/>
      <c r="FR146" s="225"/>
      <c r="FS146" s="225"/>
      <c r="FT146" s="225"/>
      <c r="FU146" s="225"/>
      <c r="FV146" s="225"/>
      <c r="FW146" s="225"/>
      <c r="FX146" s="225"/>
      <c r="FY146" s="225"/>
      <c r="FZ146" s="225"/>
      <c r="GA146" s="225"/>
      <c r="GB146" s="225"/>
      <c r="GC146" s="225"/>
      <c r="GD146" s="225"/>
      <c r="GE146" s="225"/>
      <c r="GF146" s="225"/>
      <c r="GG146" s="225"/>
      <c r="GH146" s="225"/>
      <c r="GI146" s="225"/>
      <c r="GJ146" s="225"/>
      <c r="GK146" s="225"/>
      <c r="GL146" s="225"/>
      <c r="GM146" s="225"/>
      <c r="GN146" s="225"/>
      <c r="GO146" s="225"/>
      <c r="GP146" s="225"/>
      <c r="GQ146" s="225"/>
      <c r="GR146" s="225"/>
      <c r="GS146" s="225"/>
      <c r="GT146" s="225"/>
      <c r="GU146" s="225"/>
      <c r="GV146" s="225"/>
      <c r="GW146" s="225"/>
      <c r="GX146" s="225"/>
      <c r="GY146" s="225"/>
      <c r="GZ146" s="225"/>
      <c r="HA146" s="225"/>
      <c r="HB146" s="225"/>
      <c r="HC146" s="225"/>
      <c r="HD146" s="225"/>
      <c r="HE146" s="225"/>
      <c r="HF146" s="225"/>
      <c r="HG146" s="225"/>
      <c r="HH146" s="225"/>
      <c r="HI146" s="225"/>
      <c r="HJ146" s="225"/>
      <c r="HK146" s="225"/>
      <c r="HL146" s="225"/>
      <c r="HM146" s="225"/>
      <c r="HN146" s="225"/>
      <c r="HO146" s="225"/>
      <c r="HP146" s="225"/>
      <c r="HQ146" s="225"/>
      <c r="HR146" s="225"/>
      <c r="HS146" s="225"/>
      <c r="HT146" s="225"/>
      <c r="HU146" s="225"/>
      <c r="HV146" s="225"/>
      <c r="HW146" s="225"/>
      <c r="HX146" s="225"/>
      <c r="HY146" s="225"/>
      <c r="HZ146" s="225"/>
      <c r="IA146" s="225"/>
      <c r="IB146" s="225"/>
      <c r="IC146" s="225"/>
      <c r="ID146" s="225"/>
      <c r="IE146" s="225"/>
      <c r="IF146" s="225"/>
      <c r="IG146" s="225"/>
      <c r="IH146" s="225"/>
      <c r="II146" s="225"/>
      <c r="IJ146" s="225"/>
      <c r="IK146" s="225"/>
      <c r="IL146" s="225"/>
      <c r="IM146" s="225"/>
      <c r="IN146" s="225"/>
      <c r="IO146" s="225"/>
      <c r="IP146" s="225"/>
      <c r="IQ146" s="225"/>
      <c r="IR146" s="225"/>
      <c r="IS146" s="225"/>
      <c r="IT146" s="225"/>
    </row>
    <row r="147" spans="1:254" ht="9.9499999999999993" customHeight="1">
      <c r="A147" s="236"/>
      <c r="B147" s="227"/>
      <c r="C147" s="228"/>
      <c r="D147" s="233"/>
      <c r="E147" s="228"/>
      <c r="F147" s="225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  <c r="AO147" s="225"/>
      <c r="AP147" s="225"/>
      <c r="AQ147" s="225"/>
      <c r="AR147" s="225"/>
      <c r="AS147" s="225"/>
      <c r="AT147" s="225"/>
      <c r="AU147" s="225"/>
      <c r="AV147" s="225"/>
      <c r="AW147" s="225"/>
      <c r="AX147" s="225"/>
      <c r="AY147" s="225"/>
      <c r="AZ147" s="225"/>
      <c r="BA147" s="225"/>
      <c r="BB147" s="225"/>
      <c r="BC147" s="225"/>
      <c r="BD147" s="225"/>
      <c r="BE147" s="225"/>
      <c r="BF147" s="225"/>
      <c r="BG147" s="225"/>
      <c r="BH147" s="225"/>
      <c r="BI147" s="225"/>
      <c r="BJ147" s="225"/>
      <c r="BK147" s="225"/>
      <c r="BL147" s="225"/>
      <c r="BM147" s="225"/>
      <c r="BN147" s="225"/>
      <c r="BO147" s="225"/>
      <c r="BP147" s="225"/>
      <c r="BQ147" s="225"/>
      <c r="BR147" s="225"/>
      <c r="BS147" s="225"/>
      <c r="BT147" s="225"/>
      <c r="BU147" s="225"/>
      <c r="BV147" s="225"/>
      <c r="BW147" s="225"/>
      <c r="BX147" s="225"/>
      <c r="BY147" s="225"/>
      <c r="BZ147" s="225"/>
      <c r="CA147" s="225"/>
      <c r="CB147" s="225"/>
      <c r="CC147" s="225"/>
      <c r="CD147" s="225"/>
      <c r="CE147" s="225"/>
      <c r="CF147" s="225"/>
      <c r="CG147" s="225"/>
      <c r="CH147" s="225"/>
      <c r="CI147" s="225"/>
      <c r="CJ147" s="225"/>
      <c r="CK147" s="225"/>
      <c r="CL147" s="225"/>
      <c r="CM147" s="225"/>
      <c r="CN147" s="225"/>
      <c r="CO147" s="225"/>
      <c r="CP147" s="225"/>
      <c r="CQ147" s="225"/>
      <c r="CR147" s="225"/>
      <c r="CS147" s="225"/>
      <c r="CT147" s="225"/>
      <c r="CU147" s="225"/>
      <c r="CV147" s="225"/>
      <c r="CW147" s="225"/>
      <c r="CX147" s="225"/>
      <c r="CY147" s="225"/>
      <c r="CZ147" s="225"/>
      <c r="DA147" s="225"/>
      <c r="DB147" s="225"/>
      <c r="DC147" s="225"/>
      <c r="DD147" s="225"/>
      <c r="DE147" s="225"/>
      <c r="DF147" s="225"/>
      <c r="DG147" s="225"/>
      <c r="DH147" s="225"/>
      <c r="DI147" s="225"/>
      <c r="DJ147" s="225"/>
      <c r="DK147" s="225"/>
      <c r="DL147" s="225"/>
      <c r="DM147" s="225"/>
      <c r="DN147" s="225"/>
      <c r="DO147" s="225"/>
      <c r="DP147" s="225"/>
      <c r="DQ147" s="225"/>
      <c r="DR147" s="225"/>
      <c r="DS147" s="225"/>
      <c r="DT147" s="225"/>
      <c r="DU147" s="225"/>
      <c r="DV147" s="225"/>
      <c r="DW147" s="225"/>
      <c r="DX147" s="225"/>
      <c r="DY147" s="225"/>
      <c r="DZ147" s="225"/>
      <c r="EA147" s="225"/>
      <c r="EB147" s="225"/>
      <c r="EC147" s="225"/>
      <c r="ED147" s="225"/>
      <c r="EE147" s="225"/>
      <c r="EF147" s="225"/>
      <c r="EG147" s="225"/>
      <c r="EH147" s="225"/>
      <c r="EI147" s="225"/>
      <c r="EJ147" s="225"/>
      <c r="EK147" s="225"/>
      <c r="EL147" s="225"/>
      <c r="EM147" s="225"/>
      <c r="EN147" s="225"/>
      <c r="EO147" s="225"/>
      <c r="EP147" s="225"/>
      <c r="EQ147" s="225"/>
      <c r="ER147" s="225"/>
      <c r="ES147" s="225"/>
      <c r="ET147" s="225"/>
      <c r="EU147" s="225"/>
      <c r="EV147" s="225"/>
      <c r="EW147" s="225"/>
      <c r="EX147" s="225"/>
      <c r="EY147" s="225"/>
      <c r="EZ147" s="225"/>
      <c r="FA147" s="225"/>
      <c r="FB147" s="225"/>
      <c r="FC147" s="225"/>
      <c r="FD147" s="225"/>
      <c r="FE147" s="225"/>
      <c r="FF147" s="225"/>
      <c r="FG147" s="225"/>
      <c r="FH147" s="225"/>
      <c r="FI147" s="225"/>
      <c r="FJ147" s="225"/>
      <c r="FK147" s="225"/>
      <c r="FL147" s="225"/>
      <c r="FM147" s="225"/>
      <c r="FN147" s="225"/>
      <c r="FO147" s="225"/>
      <c r="FP147" s="225"/>
      <c r="FQ147" s="225"/>
      <c r="FR147" s="225"/>
      <c r="FS147" s="225"/>
      <c r="FT147" s="225"/>
      <c r="FU147" s="225"/>
      <c r="FV147" s="225"/>
      <c r="FW147" s="225"/>
      <c r="FX147" s="225"/>
      <c r="FY147" s="225"/>
      <c r="FZ147" s="225"/>
      <c r="GA147" s="225"/>
      <c r="GB147" s="225"/>
      <c r="GC147" s="225"/>
      <c r="GD147" s="225"/>
      <c r="GE147" s="225"/>
      <c r="GF147" s="225"/>
      <c r="GG147" s="225"/>
      <c r="GH147" s="225"/>
      <c r="GI147" s="225"/>
      <c r="GJ147" s="225"/>
      <c r="GK147" s="225"/>
      <c r="GL147" s="225"/>
      <c r="GM147" s="225"/>
      <c r="GN147" s="225"/>
      <c r="GO147" s="225"/>
      <c r="GP147" s="225"/>
      <c r="GQ147" s="225"/>
      <c r="GR147" s="225"/>
      <c r="GS147" s="225"/>
      <c r="GT147" s="225"/>
      <c r="GU147" s="225"/>
      <c r="GV147" s="225"/>
      <c r="GW147" s="225"/>
      <c r="GX147" s="225"/>
      <c r="GY147" s="225"/>
      <c r="GZ147" s="225"/>
      <c r="HA147" s="225"/>
      <c r="HB147" s="225"/>
      <c r="HC147" s="225"/>
      <c r="HD147" s="225"/>
      <c r="HE147" s="225"/>
      <c r="HF147" s="225"/>
      <c r="HG147" s="225"/>
      <c r="HH147" s="225"/>
      <c r="HI147" s="225"/>
      <c r="HJ147" s="225"/>
      <c r="HK147" s="225"/>
      <c r="HL147" s="225"/>
      <c r="HM147" s="225"/>
      <c r="HN147" s="225"/>
      <c r="HO147" s="225"/>
      <c r="HP147" s="225"/>
      <c r="HQ147" s="225"/>
      <c r="HR147" s="225"/>
      <c r="HS147" s="225"/>
      <c r="HT147" s="225"/>
      <c r="HU147" s="225"/>
      <c r="HV147" s="225"/>
      <c r="HW147" s="225"/>
      <c r="HX147" s="225"/>
      <c r="HY147" s="225"/>
      <c r="HZ147" s="225"/>
      <c r="IA147" s="225"/>
      <c r="IB147" s="225"/>
      <c r="IC147" s="225"/>
      <c r="ID147" s="225"/>
      <c r="IE147" s="225"/>
      <c r="IF147" s="225"/>
      <c r="IG147" s="225"/>
      <c r="IH147" s="225"/>
      <c r="II147" s="225"/>
      <c r="IJ147" s="225"/>
      <c r="IK147" s="225"/>
      <c r="IL147" s="225"/>
      <c r="IM147" s="225"/>
      <c r="IN147" s="225"/>
      <c r="IO147" s="225"/>
      <c r="IP147" s="225"/>
      <c r="IQ147" s="225"/>
      <c r="IR147" s="225"/>
      <c r="IS147" s="225"/>
      <c r="IT147" s="225"/>
    </row>
    <row r="148" spans="1:254" ht="12.75" customHeight="1">
      <c r="A148" s="265"/>
      <c r="B148" s="247" t="s">
        <v>313</v>
      </c>
      <c r="C148" s="245" t="s">
        <v>492</v>
      </c>
      <c r="D148" s="233"/>
      <c r="E148" s="228">
        <v>3588380</v>
      </c>
      <c r="F148" s="225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  <c r="AP148" s="225"/>
      <c r="AQ148" s="225"/>
      <c r="AR148" s="225"/>
      <c r="AS148" s="225"/>
      <c r="AT148" s="225"/>
      <c r="AU148" s="225"/>
      <c r="AV148" s="225"/>
      <c r="AW148" s="225"/>
      <c r="AX148" s="225"/>
      <c r="AY148" s="225"/>
      <c r="AZ148" s="225"/>
      <c r="BA148" s="225"/>
      <c r="BB148" s="225"/>
      <c r="BC148" s="225"/>
      <c r="BD148" s="225"/>
      <c r="BE148" s="225"/>
      <c r="BF148" s="225"/>
      <c r="BG148" s="225"/>
      <c r="BH148" s="225"/>
      <c r="BI148" s="225"/>
      <c r="BJ148" s="225"/>
      <c r="BK148" s="225"/>
      <c r="BL148" s="225"/>
      <c r="BM148" s="225"/>
      <c r="BN148" s="225"/>
      <c r="BO148" s="225"/>
      <c r="BP148" s="225"/>
      <c r="BQ148" s="225"/>
      <c r="BR148" s="225"/>
      <c r="BS148" s="225"/>
      <c r="BT148" s="225"/>
      <c r="BU148" s="225"/>
      <c r="BV148" s="225"/>
      <c r="BW148" s="225"/>
      <c r="BX148" s="225"/>
      <c r="BY148" s="225"/>
      <c r="BZ148" s="225"/>
      <c r="CA148" s="225"/>
      <c r="CB148" s="225"/>
      <c r="CC148" s="225"/>
      <c r="CD148" s="225"/>
      <c r="CE148" s="225"/>
      <c r="CF148" s="225"/>
      <c r="CG148" s="225"/>
      <c r="CH148" s="225"/>
      <c r="CI148" s="225"/>
      <c r="CJ148" s="225"/>
      <c r="CK148" s="225"/>
      <c r="CL148" s="225"/>
      <c r="CM148" s="225"/>
      <c r="CN148" s="225"/>
      <c r="CO148" s="225"/>
      <c r="CP148" s="225"/>
      <c r="CQ148" s="225"/>
      <c r="CR148" s="225"/>
      <c r="CS148" s="225"/>
      <c r="CT148" s="225"/>
      <c r="CU148" s="225"/>
      <c r="CV148" s="225"/>
      <c r="CW148" s="225"/>
      <c r="CX148" s="225"/>
      <c r="CY148" s="225"/>
      <c r="CZ148" s="225"/>
      <c r="DA148" s="225"/>
      <c r="DB148" s="225"/>
      <c r="DC148" s="225"/>
      <c r="DD148" s="225"/>
      <c r="DE148" s="225"/>
      <c r="DF148" s="225"/>
      <c r="DG148" s="225"/>
      <c r="DH148" s="225"/>
      <c r="DI148" s="225"/>
      <c r="DJ148" s="225"/>
      <c r="DK148" s="225"/>
      <c r="DL148" s="225"/>
      <c r="DM148" s="225"/>
      <c r="DN148" s="225"/>
      <c r="DO148" s="225"/>
      <c r="DP148" s="225"/>
      <c r="DQ148" s="225"/>
      <c r="DR148" s="225"/>
      <c r="DS148" s="225"/>
      <c r="DT148" s="225"/>
      <c r="DU148" s="225"/>
      <c r="DV148" s="225"/>
      <c r="DW148" s="225"/>
      <c r="DX148" s="225"/>
      <c r="DY148" s="225"/>
      <c r="DZ148" s="225"/>
      <c r="EA148" s="225"/>
      <c r="EB148" s="225"/>
      <c r="EC148" s="225"/>
      <c r="ED148" s="225"/>
      <c r="EE148" s="225"/>
      <c r="EF148" s="225"/>
      <c r="EG148" s="225"/>
      <c r="EH148" s="225"/>
      <c r="EI148" s="225"/>
      <c r="EJ148" s="225"/>
      <c r="EK148" s="225"/>
      <c r="EL148" s="225"/>
      <c r="EM148" s="225"/>
      <c r="EN148" s="225"/>
      <c r="EO148" s="225"/>
      <c r="EP148" s="225"/>
      <c r="EQ148" s="225"/>
      <c r="ER148" s="225"/>
      <c r="ES148" s="225"/>
      <c r="ET148" s="225"/>
      <c r="EU148" s="225"/>
      <c r="EV148" s="225"/>
      <c r="EW148" s="225"/>
      <c r="EX148" s="225"/>
      <c r="EY148" s="225"/>
      <c r="EZ148" s="225"/>
      <c r="FA148" s="225"/>
      <c r="FB148" s="225"/>
      <c r="FC148" s="225"/>
      <c r="FD148" s="225"/>
      <c r="FE148" s="225"/>
      <c r="FF148" s="225"/>
      <c r="FG148" s="225"/>
      <c r="FH148" s="225"/>
      <c r="FI148" s="225"/>
      <c r="FJ148" s="225"/>
      <c r="FK148" s="225"/>
      <c r="FL148" s="225"/>
      <c r="FM148" s="225"/>
      <c r="FN148" s="225"/>
      <c r="FO148" s="225"/>
      <c r="FP148" s="225"/>
      <c r="FQ148" s="225"/>
      <c r="FR148" s="225"/>
      <c r="FS148" s="225"/>
      <c r="FT148" s="225"/>
      <c r="FU148" s="225"/>
      <c r="FV148" s="225"/>
      <c r="FW148" s="225"/>
      <c r="FX148" s="225"/>
      <c r="FY148" s="225"/>
      <c r="FZ148" s="225"/>
      <c r="GA148" s="225"/>
      <c r="GB148" s="225"/>
      <c r="GC148" s="225"/>
      <c r="GD148" s="225"/>
      <c r="GE148" s="225"/>
      <c r="GF148" s="225"/>
      <c r="GG148" s="225"/>
      <c r="GH148" s="225"/>
      <c r="GI148" s="225"/>
      <c r="GJ148" s="225"/>
      <c r="GK148" s="225"/>
      <c r="GL148" s="225"/>
      <c r="GM148" s="225"/>
      <c r="GN148" s="225"/>
      <c r="GO148" s="225"/>
      <c r="GP148" s="225"/>
      <c r="GQ148" s="225"/>
      <c r="GR148" s="225"/>
      <c r="GS148" s="225"/>
      <c r="GT148" s="225"/>
      <c r="GU148" s="225"/>
      <c r="GV148" s="225"/>
      <c r="GW148" s="225"/>
      <c r="GX148" s="225"/>
      <c r="GY148" s="225"/>
      <c r="GZ148" s="225"/>
      <c r="HA148" s="225"/>
      <c r="HB148" s="225"/>
      <c r="HC148" s="225"/>
      <c r="HD148" s="225"/>
      <c r="HE148" s="225"/>
      <c r="HF148" s="225"/>
      <c r="HG148" s="225"/>
      <c r="HH148" s="225"/>
      <c r="HI148" s="225"/>
      <c r="HJ148" s="225"/>
      <c r="HK148" s="225"/>
      <c r="HL148" s="225"/>
      <c r="HM148" s="225"/>
      <c r="HN148" s="225"/>
      <c r="HO148" s="225"/>
      <c r="HP148" s="225"/>
      <c r="HQ148" s="225"/>
      <c r="HR148" s="225"/>
      <c r="HS148" s="225"/>
      <c r="HT148" s="225"/>
      <c r="HU148" s="225"/>
      <c r="HV148" s="225"/>
      <c r="HW148" s="225"/>
      <c r="HX148" s="225"/>
      <c r="HY148" s="225"/>
      <c r="HZ148" s="225"/>
      <c r="IA148" s="225"/>
      <c r="IB148" s="225"/>
      <c r="IC148" s="225"/>
      <c r="ID148" s="225"/>
      <c r="IE148" s="225"/>
      <c r="IF148" s="225"/>
      <c r="IG148" s="225"/>
      <c r="IH148" s="225"/>
      <c r="II148" s="225"/>
      <c r="IJ148" s="225"/>
      <c r="IK148" s="225"/>
      <c r="IL148" s="225"/>
      <c r="IM148" s="225"/>
      <c r="IN148" s="225"/>
      <c r="IO148" s="225"/>
      <c r="IP148" s="225"/>
      <c r="IQ148" s="225"/>
      <c r="IR148" s="225"/>
      <c r="IS148" s="225"/>
      <c r="IT148" s="225"/>
    </row>
    <row r="149" spans="1:254" ht="9.9499999999999993" customHeight="1">
      <c r="A149" s="264"/>
      <c r="B149" s="258"/>
      <c r="C149" s="249"/>
      <c r="D149" s="233"/>
      <c r="E149" s="228"/>
      <c r="F149" s="225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  <c r="AP149" s="225"/>
      <c r="AQ149" s="225"/>
      <c r="AR149" s="225"/>
      <c r="AS149" s="225"/>
      <c r="AT149" s="225"/>
      <c r="AU149" s="225"/>
      <c r="AV149" s="225"/>
      <c r="AW149" s="225"/>
      <c r="AX149" s="225"/>
      <c r="AY149" s="225"/>
      <c r="AZ149" s="225"/>
      <c r="BA149" s="225"/>
      <c r="BB149" s="225"/>
      <c r="BC149" s="225"/>
      <c r="BD149" s="225"/>
      <c r="BE149" s="225"/>
      <c r="BF149" s="225"/>
      <c r="BG149" s="225"/>
      <c r="BH149" s="225"/>
      <c r="BI149" s="225"/>
      <c r="BJ149" s="225"/>
      <c r="BK149" s="225"/>
      <c r="BL149" s="225"/>
      <c r="BM149" s="225"/>
      <c r="BN149" s="225"/>
      <c r="BO149" s="225"/>
      <c r="BP149" s="225"/>
      <c r="BQ149" s="225"/>
      <c r="BR149" s="225"/>
      <c r="BS149" s="225"/>
      <c r="BT149" s="225"/>
      <c r="BU149" s="225"/>
      <c r="BV149" s="225"/>
      <c r="BW149" s="225"/>
      <c r="BX149" s="225"/>
      <c r="BY149" s="225"/>
      <c r="BZ149" s="225"/>
      <c r="CA149" s="225"/>
      <c r="CB149" s="225"/>
      <c r="CC149" s="225"/>
      <c r="CD149" s="225"/>
      <c r="CE149" s="225"/>
      <c r="CF149" s="225"/>
      <c r="CG149" s="225"/>
      <c r="CH149" s="225"/>
      <c r="CI149" s="225"/>
      <c r="CJ149" s="225"/>
      <c r="CK149" s="225"/>
      <c r="CL149" s="225"/>
      <c r="CM149" s="225"/>
      <c r="CN149" s="225"/>
      <c r="CO149" s="225"/>
      <c r="CP149" s="225"/>
      <c r="CQ149" s="225"/>
      <c r="CR149" s="225"/>
      <c r="CS149" s="225"/>
      <c r="CT149" s="225"/>
      <c r="CU149" s="225"/>
      <c r="CV149" s="225"/>
      <c r="CW149" s="225"/>
      <c r="CX149" s="225"/>
      <c r="CY149" s="225"/>
      <c r="CZ149" s="225"/>
      <c r="DA149" s="225"/>
      <c r="DB149" s="225"/>
      <c r="DC149" s="225"/>
      <c r="DD149" s="225"/>
      <c r="DE149" s="225"/>
      <c r="DF149" s="225"/>
      <c r="DG149" s="225"/>
      <c r="DH149" s="225"/>
      <c r="DI149" s="225"/>
      <c r="DJ149" s="225"/>
      <c r="DK149" s="225"/>
      <c r="DL149" s="225"/>
      <c r="DM149" s="225"/>
      <c r="DN149" s="225"/>
      <c r="DO149" s="225"/>
      <c r="DP149" s="225"/>
      <c r="DQ149" s="225"/>
      <c r="DR149" s="225"/>
      <c r="DS149" s="225"/>
      <c r="DT149" s="225"/>
      <c r="DU149" s="225"/>
      <c r="DV149" s="225"/>
      <c r="DW149" s="225"/>
      <c r="DX149" s="225"/>
      <c r="DY149" s="225"/>
      <c r="DZ149" s="225"/>
      <c r="EA149" s="225"/>
      <c r="EB149" s="225"/>
      <c r="EC149" s="225"/>
      <c r="ED149" s="225"/>
      <c r="EE149" s="225"/>
      <c r="EF149" s="225"/>
      <c r="EG149" s="225"/>
      <c r="EH149" s="225"/>
      <c r="EI149" s="225"/>
      <c r="EJ149" s="225"/>
      <c r="EK149" s="225"/>
      <c r="EL149" s="225"/>
      <c r="EM149" s="225"/>
      <c r="EN149" s="225"/>
      <c r="EO149" s="225"/>
      <c r="EP149" s="225"/>
      <c r="EQ149" s="225"/>
      <c r="ER149" s="225"/>
      <c r="ES149" s="225"/>
      <c r="ET149" s="225"/>
      <c r="EU149" s="225"/>
      <c r="EV149" s="225"/>
      <c r="EW149" s="225"/>
      <c r="EX149" s="225"/>
      <c r="EY149" s="225"/>
      <c r="EZ149" s="225"/>
      <c r="FA149" s="225"/>
      <c r="FB149" s="225"/>
      <c r="FC149" s="225"/>
      <c r="FD149" s="225"/>
      <c r="FE149" s="225"/>
      <c r="FF149" s="225"/>
      <c r="FG149" s="225"/>
      <c r="FH149" s="225"/>
      <c r="FI149" s="225"/>
      <c r="FJ149" s="225"/>
      <c r="FK149" s="225"/>
      <c r="FL149" s="225"/>
      <c r="FM149" s="225"/>
      <c r="FN149" s="225"/>
      <c r="FO149" s="225"/>
      <c r="FP149" s="225"/>
      <c r="FQ149" s="225"/>
      <c r="FR149" s="225"/>
      <c r="FS149" s="225"/>
      <c r="FT149" s="225"/>
      <c r="FU149" s="225"/>
      <c r="FV149" s="225"/>
      <c r="FW149" s="225"/>
      <c r="FX149" s="225"/>
      <c r="FY149" s="225"/>
      <c r="FZ149" s="225"/>
      <c r="GA149" s="225"/>
      <c r="GB149" s="225"/>
      <c r="GC149" s="225"/>
      <c r="GD149" s="225"/>
      <c r="GE149" s="225"/>
      <c r="GF149" s="225"/>
      <c r="GG149" s="225"/>
      <c r="GH149" s="225"/>
      <c r="GI149" s="225"/>
      <c r="GJ149" s="225"/>
      <c r="GK149" s="225"/>
      <c r="GL149" s="225"/>
      <c r="GM149" s="225"/>
      <c r="GN149" s="225"/>
      <c r="GO149" s="225"/>
      <c r="GP149" s="225"/>
      <c r="GQ149" s="225"/>
      <c r="GR149" s="225"/>
      <c r="GS149" s="225"/>
      <c r="GT149" s="225"/>
      <c r="GU149" s="225"/>
      <c r="GV149" s="225"/>
      <c r="GW149" s="225"/>
      <c r="GX149" s="225"/>
      <c r="GY149" s="225"/>
      <c r="GZ149" s="225"/>
      <c r="HA149" s="225"/>
      <c r="HB149" s="225"/>
      <c r="HC149" s="225"/>
      <c r="HD149" s="225"/>
      <c r="HE149" s="225"/>
      <c r="HF149" s="225"/>
      <c r="HG149" s="225"/>
      <c r="HH149" s="225"/>
      <c r="HI149" s="225"/>
      <c r="HJ149" s="225"/>
      <c r="HK149" s="225"/>
      <c r="HL149" s="225"/>
      <c r="HM149" s="225"/>
      <c r="HN149" s="225"/>
      <c r="HO149" s="225"/>
      <c r="HP149" s="225"/>
      <c r="HQ149" s="225"/>
      <c r="HR149" s="225"/>
      <c r="HS149" s="225"/>
      <c r="HT149" s="225"/>
      <c r="HU149" s="225"/>
      <c r="HV149" s="225"/>
      <c r="HW149" s="225"/>
      <c r="HX149" s="225"/>
      <c r="HY149" s="225"/>
      <c r="HZ149" s="225"/>
      <c r="IA149" s="225"/>
      <c r="IB149" s="225"/>
      <c r="IC149" s="225"/>
      <c r="ID149" s="225"/>
      <c r="IE149" s="225"/>
      <c r="IF149" s="225"/>
      <c r="IG149" s="225"/>
      <c r="IH149" s="225"/>
      <c r="II149" s="225"/>
      <c r="IJ149" s="225"/>
      <c r="IK149" s="225"/>
      <c r="IL149" s="225"/>
      <c r="IM149" s="225"/>
      <c r="IN149" s="225"/>
      <c r="IO149" s="225"/>
      <c r="IP149" s="225"/>
      <c r="IQ149" s="225"/>
      <c r="IR149" s="225"/>
      <c r="IS149" s="225"/>
      <c r="IT149" s="225"/>
    </row>
    <row r="150" spans="1:254" ht="12.75" customHeight="1">
      <c r="A150" s="265"/>
      <c r="B150" s="247" t="s">
        <v>682</v>
      </c>
      <c r="C150" s="245" t="s">
        <v>492</v>
      </c>
      <c r="D150" s="233"/>
      <c r="E150" s="228">
        <v>553620</v>
      </c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  <c r="AP150" s="225"/>
      <c r="AQ150" s="225"/>
      <c r="AR150" s="225"/>
      <c r="AS150" s="225"/>
      <c r="AT150" s="225"/>
      <c r="AU150" s="225"/>
      <c r="AV150" s="225"/>
      <c r="AW150" s="225"/>
      <c r="AX150" s="225"/>
      <c r="AY150" s="225"/>
      <c r="AZ150" s="225"/>
      <c r="BA150" s="225"/>
      <c r="BB150" s="225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5"/>
      <c r="BQ150" s="225"/>
      <c r="BR150" s="225"/>
      <c r="BS150" s="225"/>
      <c r="BT150" s="225"/>
      <c r="BU150" s="225"/>
      <c r="BV150" s="225"/>
      <c r="BW150" s="225"/>
      <c r="BX150" s="225"/>
      <c r="BY150" s="225"/>
      <c r="BZ150" s="225"/>
      <c r="CA150" s="225"/>
      <c r="CB150" s="225"/>
      <c r="CC150" s="225"/>
      <c r="CD150" s="225"/>
      <c r="CE150" s="225"/>
      <c r="CF150" s="225"/>
      <c r="CG150" s="225"/>
      <c r="CH150" s="225"/>
      <c r="CI150" s="225"/>
      <c r="CJ150" s="225"/>
      <c r="CK150" s="225"/>
      <c r="CL150" s="225"/>
      <c r="CM150" s="225"/>
      <c r="CN150" s="225"/>
      <c r="CO150" s="225"/>
      <c r="CP150" s="225"/>
      <c r="CQ150" s="225"/>
      <c r="CR150" s="225"/>
      <c r="CS150" s="225"/>
      <c r="CT150" s="225"/>
      <c r="CU150" s="225"/>
      <c r="CV150" s="225"/>
      <c r="CW150" s="225"/>
      <c r="CX150" s="225"/>
      <c r="CY150" s="225"/>
      <c r="CZ150" s="225"/>
      <c r="DA150" s="225"/>
      <c r="DB150" s="225"/>
      <c r="DC150" s="225"/>
      <c r="DD150" s="225"/>
      <c r="DE150" s="225"/>
      <c r="DF150" s="225"/>
      <c r="DG150" s="225"/>
      <c r="DH150" s="225"/>
      <c r="DI150" s="225"/>
      <c r="DJ150" s="225"/>
      <c r="DK150" s="225"/>
      <c r="DL150" s="225"/>
      <c r="DM150" s="225"/>
      <c r="DN150" s="225"/>
      <c r="DO150" s="225"/>
      <c r="DP150" s="225"/>
      <c r="DQ150" s="225"/>
      <c r="DR150" s="225"/>
      <c r="DS150" s="225"/>
      <c r="DT150" s="225"/>
      <c r="DU150" s="225"/>
      <c r="DV150" s="225"/>
      <c r="DW150" s="225"/>
      <c r="DX150" s="225"/>
      <c r="DY150" s="225"/>
      <c r="DZ150" s="225"/>
      <c r="EA150" s="225"/>
      <c r="EB150" s="225"/>
      <c r="EC150" s="225"/>
      <c r="ED150" s="225"/>
      <c r="EE150" s="225"/>
      <c r="EF150" s="225"/>
      <c r="EG150" s="225"/>
      <c r="EH150" s="225"/>
      <c r="EI150" s="225"/>
      <c r="EJ150" s="225"/>
      <c r="EK150" s="225"/>
      <c r="EL150" s="225"/>
      <c r="EM150" s="225"/>
      <c r="EN150" s="225"/>
      <c r="EO150" s="225"/>
      <c r="EP150" s="225"/>
      <c r="EQ150" s="225"/>
      <c r="ER150" s="225"/>
      <c r="ES150" s="225"/>
      <c r="ET150" s="225"/>
      <c r="EU150" s="225"/>
      <c r="EV150" s="225"/>
      <c r="EW150" s="225"/>
      <c r="EX150" s="225"/>
      <c r="EY150" s="225"/>
      <c r="EZ150" s="225"/>
      <c r="FA150" s="225"/>
      <c r="FB150" s="225"/>
      <c r="FC150" s="225"/>
      <c r="FD150" s="225"/>
      <c r="FE150" s="225"/>
      <c r="FF150" s="225"/>
      <c r="FG150" s="225"/>
      <c r="FH150" s="225"/>
      <c r="FI150" s="225"/>
      <c r="FJ150" s="225"/>
      <c r="FK150" s="225"/>
      <c r="FL150" s="225"/>
      <c r="FM150" s="225"/>
      <c r="FN150" s="225"/>
      <c r="FO150" s="225"/>
      <c r="FP150" s="225"/>
      <c r="FQ150" s="225"/>
      <c r="FR150" s="225"/>
      <c r="FS150" s="225"/>
      <c r="FT150" s="225"/>
      <c r="FU150" s="225"/>
      <c r="FV150" s="225"/>
      <c r="FW150" s="225"/>
      <c r="FX150" s="225"/>
      <c r="FY150" s="225"/>
      <c r="FZ150" s="225"/>
      <c r="GA150" s="225"/>
      <c r="GB150" s="225"/>
      <c r="GC150" s="225"/>
      <c r="GD150" s="225"/>
      <c r="GE150" s="225"/>
      <c r="GF150" s="225"/>
      <c r="GG150" s="225"/>
      <c r="GH150" s="225"/>
      <c r="GI150" s="225"/>
      <c r="GJ150" s="225"/>
      <c r="GK150" s="225"/>
      <c r="GL150" s="225"/>
      <c r="GM150" s="225"/>
      <c r="GN150" s="225"/>
      <c r="GO150" s="225"/>
      <c r="GP150" s="225"/>
      <c r="GQ150" s="225"/>
      <c r="GR150" s="225"/>
      <c r="GS150" s="225"/>
      <c r="GT150" s="225"/>
      <c r="GU150" s="225"/>
      <c r="GV150" s="225"/>
      <c r="GW150" s="225"/>
      <c r="GX150" s="225"/>
      <c r="GY150" s="225"/>
      <c r="GZ150" s="225"/>
      <c r="HA150" s="225"/>
      <c r="HB150" s="225"/>
      <c r="HC150" s="225"/>
      <c r="HD150" s="225"/>
      <c r="HE150" s="225"/>
      <c r="HF150" s="225"/>
      <c r="HG150" s="225"/>
      <c r="HH150" s="225"/>
      <c r="HI150" s="225"/>
      <c r="HJ150" s="225"/>
      <c r="HK150" s="225"/>
      <c r="HL150" s="225"/>
      <c r="HM150" s="225"/>
      <c r="HN150" s="225"/>
      <c r="HO150" s="225"/>
      <c r="HP150" s="225"/>
      <c r="HQ150" s="225"/>
      <c r="HR150" s="225"/>
      <c r="HS150" s="225"/>
      <c r="HT150" s="225"/>
      <c r="HU150" s="225"/>
      <c r="HV150" s="225"/>
      <c r="HW150" s="225"/>
      <c r="HX150" s="225"/>
      <c r="HY150" s="225"/>
      <c r="HZ150" s="225"/>
      <c r="IA150" s="225"/>
      <c r="IB150" s="225"/>
      <c r="IC150" s="225"/>
      <c r="ID150" s="225"/>
      <c r="IE150" s="225"/>
      <c r="IF150" s="225"/>
      <c r="IG150" s="225"/>
      <c r="IH150" s="225"/>
      <c r="II150" s="225"/>
      <c r="IJ150" s="225"/>
      <c r="IK150" s="225"/>
      <c r="IL150" s="225"/>
      <c r="IM150" s="225"/>
      <c r="IN150" s="225"/>
      <c r="IO150" s="225"/>
      <c r="IP150" s="225"/>
      <c r="IQ150" s="225"/>
      <c r="IR150" s="225"/>
      <c r="IS150" s="225"/>
      <c r="IT150" s="225"/>
    </row>
    <row r="151" spans="1:254" ht="9.9499999999999993" customHeight="1">
      <c r="A151" s="264"/>
      <c r="B151" s="250"/>
      <c r="C151" s="250"/>
      <c r="D151" s="233"/>
      <c r="E151" s="228"/>
      <c r="F151" s="225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  <c r="AO151" s="225"/>
      <c r="AP151" s="225"/>
      <c r="AQ151" s="225"/>
      <c r="AR151" s="225"/>
      <c r="AS151" s="225"/>
      <c r="AT151" s="225"/>
      <c r="AU151" s="225"/>
      <c r="AV151" s="225"/>
      <c r="AW151" s="225"/>
      <c r="AX151" s="225"/>
      <c r="AY151" s="225"/>
      <c r="AZ151" s="225"/>
      <c r="BA151" s="225"/>
      <c r="BB151" s="225"/>
      <c r="BC151" s="225"/>
      <c r="BD151" s="225"/>
      <c r="BE151" s="225"/>
      <c r="BF151" s="225"/>
      <c r="BG151" s="225"/>
      <c r="BH151" s="225"/>
      <c r="BI151" s="225"/>
      <c r="BJ151" s="225"/>
      <c r="BK151" s="225"/>
      <c r="BL151" s="225"/>
      <c r="BM151" s="225"/>
      <c r="BN151" s="225"/>
      <c r="BO151" s="225"/>
      <c r="BP151" s="225"/>
      <c r="BQ151" s="225"/>
      <c r="BR151" s="225"/>
      <c r="BS151" s="225"/>
      <c r="BT151" s="225"/>
      <c r="BU151" s="225"/>
      <c r="BV151" s="225"/>
      <c r="BW151" s="225"/>
      <c r="BX151" s="225"/>
      <c r="BY151" s="225"/>
      <c r="BZ151" s="225"/>
      <c r="CA151" s="225"/>
      <c r="CB151" s="225"/>
      <c r="CC151" s="225"/>
      <c r="CD151" s="225"/>
      <c r="CE151" s="225"/>
      <c r="CF151" s="225"/>
      <c r="CG151" s="225"/>
      <c r="CH151" s="225"/>
      <c r="CI151" s="225"/>
      <c r="CJ151" s="225"/>
      <c r="CK151" s="225"/>
      <c r="CL151" s="225"/>
      <c r="CM151" s="225"/>
      <c r="CN151" s="225"/>
      <c r="CO151" s="225"/>
      <c r="CP151" s="225"/>
      <c r="CQ151" s="225"/>
      <c r="CR151" s="225"/>
      <c r="CS151" s="225"/>
      <c r="CT151" s="225"/>
      <c r="CU151" s="225"/>
      <c r="CV151" s="225"/>
      <c r="CW151" s="225"/>
      <c r="CX151" s="225"/>
      <c r="CY151" s="225"/>
      <c r="CZ151" s="225"/>
      <c r="DA151" s="225"/>
      <c r="DB151" s="225"/>
      <c r="DC151" s="225"/>
      <c r="DD151" s="225"/>
      <c r="DE151" s="225"/>
      <c r="DF151" s="225"/>
      <c r="DG151" s="225"/>
      <c r="DH151" s="225"/>
      <c r="DI151" s="225"/>
      <c r="DJ151" s="225"/>
      <c r="DK151" s="225"/>
      <c r="DL151" s="225"/>
      <c r="DM151" s="225"/>
      <c r="DN151" s="225"/>
      <c r="DO151" s="225"/>
      <c r="DP151" s="225"/>
      <c r="DQ151" s="225"/>
      <c r="DR151" s="225"/>
      <c r="DS151" s="225"/>
      <c r="DT151" s="225"/>
      <c r="DU151" s="225"/>
      <c r="DV151" s="225"/>
      <c r="DW151" s="225"/>
      <c r="DX151" s="225"/>
      <c r="DY151" s="225"/>
      <c r="DZ151" s="225"/>
      <c r="EA151" s="225"/>
      <c r="EB151" s="225"/>
      <c r="EC151" s="225"/>
      <c r="ED151" s="225"/>
      <c r="EE151" s="225"/>
      <c r="EF151" s="225"/>
      <c r="EG151" s="225"/>
      <c r="EH151" s="225"/>
      <c r="EI151" s="225"/>
      <c r="EJ151" s="225"/>
      <c r="EK151" s="225"/>
      <c r="EL151" s="225"/>
      <c r="EM151" s="225"/>
      <c r="EN151" s="225"/>
      <c r="EO151" s="225"/>
      <c r="EP151" s="225"/>
      <c r="EQ151" s="225"/>
      <c r="ER151" s="225"/>
      <c r="ES151" s="225"/>
      <c r="ET151" s="225"/>
      <c r="EU151" s="225"/>
      <c r="EV151" s="225"/>
      <c r="EW151" s="225"/>
      <c r="EX151" s="225"/>
      <c r="EY151" s="225"/>
      <c r="EZ151" s="225"/>
      <c r="FA151" s="225"/>
      <c r="FB151" s="225"/>
      <c r="FC151" s="225"/>
      <c r="FD151" s="225"/>
      <c r="FE151" s="225"/>
      <c r="FF151" s="225"/>
      <c r="FG151" s="225"/>
      <c r="FH151" s="225"/>
      <c r="FI151" s="225"/>
      <c r="FJ151" s="225"/>
      <c r="FK151" s="225"/>
      <c r="FL151" s="225"/>
      <c r="FM151" s="225"/>
      <c r="FN151" s="225"/>
      <c r="FO151" s="225"/>
      <c r="FP151" s="225"/>
      <c r="FQ151" s="225"/>
      <c r="FR151" s="225"/>
      <c r="FS151" s="225"/>
      <c r="FT151" s="225"/>
      <c r="FU151" s="225"/>
      <c r="FV151" s="225"/>
      <c r="FW151" s="225"/>
      <c r="FX151" s="225"/>
      <c r="FY151" s="225"/>
      <c r="FZ151" s="225"/>
      <c r="GA151" s="225"/>
      <c r="GB151" s="225"/>
      <c r="GC151" s="225"/>
      <c r="GD151" s="225"/>
      <c r="GE151" s="225"/>
      <c r="GF151" s="225"/>
      <c r="GG151" s="225"/>
      <c r="GH151" s="225"/>
      <c r="GI151" s="225"/>
      <c r="GJ151" s="225"/>
      <c r="GK151" s="225"/>
      <c r="GL151" s="225"/>
      <c r="GM151" s="225"/>
      <c r="GN151" s="225"/>
      <c r="GO151" s="225"/>
      <c r="GP151" s="225"/>
      <c r="GQ151" s="225"/>
      <c r="GR151" s="225"/>
      <c r="GS151" s="225"/>
      <c r="GT151" s="225"/>
      <c r="GU151" s="225"/>
      <c r="GV151" s="225"/>
      <c r="GW151" s="225"/>
      <c r="GX151" s="225"/>
      <c r="GY151" s="225"/>
      <c r="GZ151" s="225"/>
      <c r="HA151" s="225"/>
      <c r="HB151" s="225"/>
      <c r="HC151" s="225"/>
      <c r="HD151" s="225"/>
      <c r="HE151" s="225"/>
      <c r="HF151" s="225"/>
      <c r="HG151" s="225"/>
      <c r="HH151" s="225"/>
      <c r="HI151" s="225"/>
      <c r="HJ151" s="225"/>
      <c r="HK151" s="225"/>
      <c r="HL151" s="225"/>
      <c r="HM151" s="225"/>
      <c r="HN151" s="225"/>
      <c r="HO151" s="225"/>
      <c r="HP151" s="225"/>
      <c r="HQ151" s="225"/>
      <c r="HR151" s="225"/>
      <c r="HS151" s="225"/>
      <c r="HT151" s="225"/>
      <c r="HU151" s="225"/>
      <c r="HV151" s="225"/>
      <c r="HW151" s="225"/>
      <c r="HX151" s="225"/>
      <c r="HY151" s="225"/>
      <c r="HZ151" s="225"/>
      <c r="IA151" s="225"/>
      <c r="IB151" s="225"/>
      <c r="IC151" s="225"/>
      <c r="ID151" s="225"/>
      <c r="IE151" s="225"/>
      <c r="IF151" s="225"/>
      <c r="IG151" s="225"/>
      <c r="IH151" s="225"/>
      <c r="II151" s="225"/>
      <c r="IJ151" s="225"/>
      <c r="IK151" s="225"/>
      <c r="IL151" s="225"/>
      <c r="IM151" s="225"/>
      <c r="IN151" s="225"/>
      <c r="IO151" s="225"/>
      <c r="IP151" s="225"/>
      <c r="IQ151" s="225"/>
      <c r="IR151" s="225"/>
      <c r="IS151" s="225"/>
      <c r="IT151" s="225"/>
    </row>
    <row r="152" spans="1:254" ht="15" customHeight="1">
      <c r="A152" s="234" t="s">
        <v>38</v>
      </c>
      <c r="B152" s="235" t="s">
        <v>39</v>
      </c>
      <c r="C152" s="149">
        <f>C154+C164+C172+C180</f>
        <v>1426000</v>
      </c>
      <c r="D152" s="233"/>
      <c r="E152" s="149">
        <f>E154+E164+E172+E180</f>
        <v>1426000</v>
      </c>
      <c r="F152" s="225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  <c r="AO152" s="225"/>
      <c r="AP152" s="225"/>
      <c r="AQ152" s="225"/>
      <c r="AR152" s="225"/>
      <c r="AS152" s="225"/>
      <c r="AT152" s="225"/>
      <c r="AU152" s="225"/>
      <c r="AV152" s="225"/>
      <c r="AW152" s="225"/>
      <c r="AX152" s="225"/>
      <c r="AY152" s="225"/>
      <c r="AZ152" s="225"/>
      <c r="BA152" s="225"/>
      <c r="BB152" s="225"/>
      <c r="BC152" s="225"/>
      <c r="BD152" s="225"/>
      <c r="BE152" s="225"/>
      <c r="BF152" s="225"/>
      <c r="BG152" s="225"/>
      <c r="BH152" s="225"/>
      <c r="BI152" s="225"/>
      <c r="BJ152" s="225"/>
      <c r="BK152" s="225"/>
      <c r="BL152" s="225"/>
      <c r="BM152" s="225"/>
      <c r="BN152" s="225"/>
      <c r="BO152" s="225"/>
      <c r="BP152" s="225"/>
      <c r="BQ152" s="225"/>
      <c r="BR152" s="225"/>
      <c r="BS152" s="225"/>
      <c r="BT152" s="225"/>
      <c r="BU152" s="225"/>
      <c r="BV152" s="225"/>
      <c r="BW152" s="225"/>
      <c r="BX152" s="225"/>
      <c r="BY152" s="225"/>
      <c r="BZ152" s="225"/>
      <c r="CA152" s="225"/>
      <c r="CB152" s="225"/>
      <c r="CC152" s="225"/>
      <c r="CD152" s="225"/>
      <c r="CE152" s="225"/>
      <c r="CF152" s="225"/>
      <c r="CG152" s="225"/>
      <c r="CH152" s="225"/>
      <c r="CI152" s="225"/>
      <c r="CJ152" s="225"/>
      <c r="CK152" s="225"/>
      <c r="CL152" s="225"/>
      <c r="CM152" s="225"/>
      <c r="CN152" s="225"/>
      <c r="CO152" s="225"/>
      <c r="CP152" s="225"/>
      <c r="CQ152" s="225"/>
      <c r="CR152" s="225"/>
      <c r="CS152" s="225"/>
      <c r="CT152" s="225"/>
      <c r="CU152" s="225"/>
      <c r="CV152" s="225"/>
      <c r="CW152" s="225"/>
      <c r="CX152" s="225"/>
      <c r="CY152" s="225"/>
      <c r="CZ152" s="225"/>
      <c r="DA152" s="225"/>
      <c r="DB152" s="225"/>
      <c r="DC152" s="225"/>
      <c r="DD152" s="225"/>
      <c r="DE152" s="225"/>
      <c r="DF152" s="225"/>
      <c r="DG152" s="225"/>
      <c r="DH152" s="225"/>
      <c r="DI152" s="225"/>
      <c r="DJ152" s="225"/>
      <c r="DK152" s="225"/>
      <c r="DL152" s="225"/>
      <c r="DM152" s="225"/>
      <c r="DN152" s="225"/>
      <c r="DO152" s="225"/>
      <c r="DP152" s="225"/>
      <c r="DQ152" s="225"/>
      <c r="DR152" s="225"/>
      <c r="DS152" s="225"/>
      <c r="DT152" s="225"/>
      <c r="DU152" s="225"/>
      <c r="DV152" s="225"/>
      <c r="DW152" s="225"/>
      <c r="DX152" s="225"/>
      <c r="DY152" s="225"/>
      <c r="DZ152" s="225"/>
      <c r="EA152" s="225"/>
      <c r="EB152" s="225"/>
      <c r="EC152" s="225"/>
      <c r="ED152" s="225"/>
      <c r="EE152" s="225"/>
      <c r="EF152" s="225"/>
      <c r="EG152" s="225"/>
      <c r="EH152" s="225"/>
      <c r="EI152" s="225"/>
      <c r="EJ152" s="225"/>
      <c r="EK152" s="225"/>
      <c r="EL152" s="225"/>
      <c r="EM152" s="225"/>
      <c r="EN152" s="225"/>
      <c r="EO152" s="225"/>
      <c r="EP152" s="225"/>
      <c r="EQ152" s="225"/>
      <c r="ER152" s="225"/>
      <c r="ES152" s="225"/>
      <c r="ET152" s="225"/>
      <c r="EU152" s="225"/>
      <c r="EV152" s="225"/>
      <c r="EW152" s="225"/>
      <c r="EX152" s="225"/>
      <c r="EY152" s="225"/>
      <c r="EZ152" s="225"/>
      <c r="FA152" s="225"/>
      <c r="FB152" s="225"/>
      <c r="FC152" s="225"/>
      <c r="FD152" s="225"/>
      <c r="FE152" s="225"/>
      <c r="FF152" s="225"/>
      <c r="FG152" s="225"/>
      <c r="FH152" s="225"/>
      <c r="FI152" s="225"/>
      <c r="FJ152" s="225"/>
      <c r="FK152" s="225"/>
      <c r="FL152" s="225"/>
      <c r="FM152" s="225"/>
      <c r="FN152" s="225"/>
      <c r="FO152" s="225"/>
      <c r="FP152" s="225"/>
      <c r="FQ152" s="225"/>
      <c r="FR152" s="225"/>
      <c r="FS152" s="225"/>
      <c r="FT152" s="225"/>
      <c r="FU152" s="225"/>
      <c r="FV152" s="225"/>
      <c r="FW152" s="225"/>
      <c r="FX152" s="225"/>
      <c r="FY152" s="225"/>
      <c r="FZ152" s="225"/>
      <c r="GA152" s="225"/>
      <c r="GB152" s="225"/>
      <c r="GC152" s="225"/>
      <c r="GD152" s="225"/>
      <c r="GE152" s="225"/>
      <c r="GF152" s="225"/>
      <c r="GG152" s="225"/>
      <c r="GH152" s="225"/>
      <c r="GI152" s="225"/>
      <c r="GJ152" s="225"/>
      <c r="GK152" s="225"/>
      <c r="GL152" s="225"/>
      <c r="GM152" s="225"/>
      <c r="GN152" s="225"/>
      <c r="GO152" s="225"/>
      <c r="GP152" s="225"/>
      <c r="GQ152" s="225"/>
      <c r="GR152" s="225"/>
      <c r="GS152" s="225"/>
      <c r="GT152" s="225"/>
      <c r="GU152" s="225"/>
      <c r="GV152" s="225"/>
      <c r="GW152" s="225"/>
      <c r="GX152" s="225"/>
      <c r="GY152" s="225"/>
      <c r="GZ152" s="225"/>
      <c r="HA152" s="225"/>
      <c r="HB152" s="225"/>
      <c r="HC152" s="225"/>
      <c r="HD152" s="225"/>
      <c r="HE152" s="225"/>
      <c r="HF152" s="225"/>
      <c r="HG152" s="225"/>
      <c r="HH152" s="225"/>
      <c r="HI152" s="225"/>
      <c r="HJ152" s="225"/>
      <c r="HK152" s="225"/>
      <c r="HL152" s="225"/>
      <c r="HM152" s="225"/>
      <c r="HN152" s="225"/>
      <c r="HO152" s="225"/>
      <c r="HP152" s="225"/>
      <c r="HQ152" s="225"/>
      <c r="HR152" s="225"/>
      <c r="HS152" s="225"/>
      <c r="HT152" s="225"/>
      <c r="HU152" s="225"/>
      <c r="HV152" s="225"/>
      <c r="HW152" s="225"/>
      <c r="HX152" s="225"/>
      <c r="HY152" s="225"/>
      <c r="HZ152" s="225"/>
      <c r="IA152" s="225"/>
      <c r="IB152" s="225"/>
      <c r="IC152" s="225"/>
      <c r="ID152" s="225"/>
      <c r="IE152" s="225"/>
      <c r="IF152" s="225"/>
      <c r="IG152" s="225"/>
      <c r="IH152" s="225"/>
      <c r="II152" s="225"/>
      <c r="IJ152" s="225"/>
      <c r="IK152" s="225"/>
      <c r="IL152" s="225"/>
      <c r="IM152" s="225"/>
      <c r="IN152" s="225"/>
      <c r="IO152" s="225"/>
      <c r="IP152" s="225"/>
      <c r="IQ152" s="225"/>
      <c r="IR152" s="225"/>
      <c r="IS152" s="225"/>
      <c r="IT152" s="225"/>
    </row>
    <row r="153" spans="1:254" ht="9.9499999999999993" customHeight="1">
      <c r="A153" s="147"/>
      <c r="B153" s="267"/>
      <c r="C153" s="154"/>
      <c r="D153" s="233"/>
      <c r="E153" s="149"/>
      <c r="F153" s="225"/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  <c r="AO153" s="225"/>
      <c r="AP153" s="225"/>
      <c r="AQ153" s="225"/>
      <c r="AR153" s="225"/>
      <c r="AS153" s="225"/>
      <c r="AT153" s="225"/>
      <c r="AU153" s="225"/>
      <c r="AV153" s="225"/>
      <c r="AW153" s="225"/>
      <c r="AX153" s="225"/>
      <c r="AY153" s="225"/>
      <c r="AZ153" s="225"/>
      <c r="BA153" s="225"/>
      <c r="BB153" s="225"/>
      <c r="BC153" s="225"/>
      <c r="BD153" s="225"/>
      <c r="BE153" s="225"/>
      <c r="BF153" s="225"/>
      <c r="BG153" s="225"/>
      <c r="BH153" s="225"/>
      <c r="BI153" s="225"/>
      <c r="BJ153" s="225"/>
      <c r="BK153" s="225"/>
      <c r="BL153" s="225"/>
      <c r="BM153" s="225"/>
      <c r="BN153" s="225"/>
      <c r="BO153" s="225"/>
      <c r="BP153" s="225"/>
      <c r="BQ153" s="225"/>
      <c r="BR153" s="225"/>
      <c r="BS153" s="225"/>
      <c r="BT153" s="225"/>
      <c r="BU153" s="225"/>
      <c r="BV153" s="225"/>
      <c r="BW153" s="225"/>
      <c r="BX153" s="225"/>
      <c r="BY153" s="225"/>
      <c r="BZ153" s="225"/>
      <c r="CA153" s="225"/>
      <c r="CB153" s="225"/>
      <c r="CC153" s="225"/>
      <c r="CD153" s="225"/>
      <c r="CE153" s="225"/>
      <c r="CF153" s="225"/>
      <c r="CG153" s="225"/>
      <c r="CH153" s="225"/>
      <c r="CI153" s="225"/>
      <c r="CJ153" s="225"/>
      <c r="CK153" s="225"/>
      <c r="CL153" s="225"/>
      <c r="CM153" s="225"/>
      <c r="CN153" s="225"/>
      <c r="CO153" s="225"/>
      <c r="CP153" s="225"/>
      <c r="CQ153" s="225"/>
      <c r="CR153" s="225"/>
      <c r="CS153" s="225"/>
      <c r="CT153" s="225"/>
      <c r="CU153" s="225"/>
      <c r="CV153" s="225"/>
      <c r="CW153" s="225"/>
      <c r="CX153" s="225"/>
      <c r="CY153" s="225"/>
      <c r="CZ153" s="225"/>
      <c r="DA153" s="225"/>
      <c r="DB153" s="225"/>
      <c r="DC153" s="225"/>
      <c r="DD153" s="225"/>
      <c r="DE153" s="225"/>
      <c r="DF153" s="225"/>
      <c r="DG153" s="225"/>
      <c r="DH153" s="225"/>
      <c r="DI153" s="225"/>
      <c r="DJ153" s="225"/>
      <c r="DK153" s="225"/>
      <c r="DL153" s="225"/>
      <c r="DM153" s="225"/>
      <c r="DN153" s="225"/>
      <c r="DO153" s="225"/>
      <c r="DP153" s="225"/>
      <c r="DQ153" s="225"/>
      <c r="DR153" s="225"/>
      <c r="DS153" s="225"/>
      <c r="DT153" s="225"/>
      <c r="DU153" s="225"/>
      <c r="DV153" s="225"/>
      <c r="DW153" s="225"/>
      <c r="DX153" s="225"/>
      <c r="DY153" s="225"/>
      <c r="DZ153" s="225"/>
      <c r="EA153" s="225"/>
      <c r="EB153" s="225"/>
      <c r="EC153" s="225"/>
      <c r="ED153" s="225"/>
      <c r="EE153" s="225"/>
      <c r="EF153" s="225"/>
      <c r="EG153" s="225"/>
      <c r="EH153" s="225"/>
      <c r="EI153" s="225"/>
      <c r="EJ153" s="225"/>
      <c r="EK153" s="225"/>
      <c r="EL153" s="225"/>
      <c r="EM153" s="225"/>
      <c r="EN153" s="225"/>
      <c r="EO153" s="225"/>
      <c r="EP153" s="225"/>
      <c r="EQ153" s="225"/>
      <c r="ER153" s="225"/>
      <c r="ES153" s="225"/>
      <c r="ET153" s="225"/>
      <c r="EU153" s="225"/>
      <c r="EV153" s="225"/>
      <c r="EW153" s="225"/>
      <c r="EX153" s="225"/>
      <c r="EY153" s="225"/>
      <c r="EZ153" s="225"/>
      <c r="FA153" s="225"/>
      <c r="FB153" s="225"/>
      <c r="FC153" s="225"/>
      <c r="FD153" s="225"/>
      <c r="FE153" s="225"/>
      <c r="FF153" s="225"/>
      <c r="FG153" s="225"/>
      <c r="FH153" s="225"/>
      <c r="FI153" s="225"/>
      <c r="FJ153" s="225"/>
      <c r="FK153" s="225"/>
      <c r="FL153" s="225"/>
      <c r="FM153" s="225"/>
      <c r="FN153" s="225"/>
      <c r="FO153" s="225"/>
      <c r="FP153" s="225"/>
      <c r="FQ153" s="225"/>
      <c r="FR153" s="225"/>
      <c r="FS153" s="225"/>
      <c r="FT153" s="225"/>
      <c r="FU153" s="225"/>
      <c r="FV153" s="225"/>
      <c r="FW153" s="225"/>
      <c r="FX153" s="225"/>
      <c r="FY153" s="225"/>
      <c r="FZ153" s="225"/>
      <c r="GA153" s="225"/>
      <c r="GB153" s="225"/>
      <c r="GC153" s="225"/>
      <c r="GD153" s="225"/>
      <c r="GE153" s="225"/>
      <c r="GF153" s="225"/>
      <c r="GG153" s="225"/>
      <c r="GH153" s="225"/>
      <c r="GI153" s="225"/>
      <c r="GJ153" s="225"/>
      <c r="GK153" s="225"/>
      <c r="GL153" s="225"/>
      <c r="GM153" s="225"/>
      <c r="GN153" s="225"/>
      <c r="GO153" s="225"/>
      <c r="GP153" s="225"/>
      <c r="GQ153" s="225"/>
      <c r="GR153" s="225"/>
      <c r="GS153" s="225"/>
      <c r="GT153" s="225"/>
      <c r="GU153" s="225"/>
      <c r="GV153" s="225"/>
      <c r="GW153" s="225"/>
      <c r="GX153" s="225"/>
      <c r="GY153" s="225"/>
      <c r="GZ153" s="225"/>
      <c r="HA153" s="225"/>
      <c r="HB153" s="225"/>
      <c r="HC153" s="225"/>
      <c r="HD153" s="225"/>
      <c r="HE153" s="225"/>
      <c r="HF153" s="225"/>
      <c r="HG153" s="225"/>
      <c r="HH153" s="225"/>
      <c r="HI153" s="225"/>
      <c r="HJ153" s="225"/>
      <c r="HK153" s="225"/>
      <c r="HL153" s="225"/>
      <c r="HM153" s="225"/>
      <c r="HN153" s="225"/>
      <c r="HO153" s="225"/>
      <c r="HP153" s="225"/>
      <c r="HQ153" s="225"/>
      <c r="HR153" s="225"/>
      <c r="HS153" s="225"/>
      <c r="HT153" s="225"/>
      <c r="HU153" s="225"/>
      <c r="HV153" s="225"/>
      <c r="HW153" s="225"/>
      <c r="HX153" s="225"/>
      <c r="HY153" s="225"/>
      <c r="HZ153" s="225"/>
      <c r="IA153" s="225"/>
      <c r="IB153" s="225"/>
      <c r="IC153" s="225"/>
      <c r="ID153" s="225"/>
      <c r="IE153" s="225"/>
      <c r="IF153" s="225"/>
      <c r="IG153" s="225"/>
      <c r="IH153" s="225"/>
      <c r="II153" s="225"/>
      <c r="IJ153" s="225"/>
      <c r="IK153" s="225"/>
      <c r="IL153" s="225"/>
      <c r="IM153" s="225"/>
      <c r="IN153" s="225"/>
      <c r="IO153" s="225"/>
      <c r="IP153" s="225"/>
      <c r="IQ153" s="225"/>
      <c r="IR153" s="225"/>
      <c r="IS153" s="225"/>
      <c r="IT153" s="225"/>
    </row>
    <row r="154" spans="1:254" ht="12.75" customHeight="1">
      <c r="A154" s="237" t="s">
        <v>698</v>
      </c>
      <c r="B154" s="238" t="s">
        <v>44</v>
      </c>
      <c r="C154" s="239">
        <f>C156</f>
        <v>388000</v>
      </c>
      <c r="D154" s="233"/>
      <c r="E154" s="239">
        <f>E156</f>
        <v>388000</v>
      </c>
      <c r="F154" s="225"/>
      <c r="G154" s="225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  <c r="AO154" s="225"/>
      <c r="AP154" s="225"/>
      <c r="AQ154" s="225"/>
      <c r="AR154" s="225"/>
      <c r="AS154" s="225"/>
      <c r="AT154" s="225"/>
      <c r="AU154" s="225"/>
      <c r="AV154" s="225"/>
      <c r="AW154" s="225"/>
      <c r="AX154" s="225"/>
      <c r="AY154" s="225"/>
      <c r="AZ154" s="225"/>
      <c r="BA154" s="225"/>
      <c r="BB154" s="225"/>
      <c r="BC154" s="225"/>
      <c r="BD154" s="225"/>
      <c r="BE154" s="225"/>
      <c r="BF154" s="225"/>
      <c r="BG154" s="225"/>
      <c r="BH154" s="225"/>
      <c r="BI154" s="225"/>
      <c r="BJ154" s="225"/>
      <c r="BK154" s="225"/>
      <c r="BL154" s="225"/>
      <c r="BM154" s="225"/>
      <c r="BN154" s="225"/>
      <c r="BO154" s="225"/>
      <c r="BP154" s="225"/>
      <c r="BQ154" s="225"/>
      <c r="BR154" s="225"/>
      <c r="BS154" s="225"/>
      <c r="BT154" s="225"/>
      <c r="BU154" s="225"/>
      <c r="BV154" s="225"/>
      <c r="BW154" s="225"/>
      <c r="BX154" s="225"/>
      <c r="BY154" s="225"/>
      <c r="BZ154" s="225"/>
      <c r="CA154" s="225"/>
      <c r="CB154" s="225"/>
      <c r="CC154" s="225"/>
      <c r="CD154" s="225"/>
      <c r="CE154" s="225"/>
      <c r="CF154" s="225"/>
      <c r="CG154" s="225"/>
      <c r="CH154" s="225"/>
      <c r="CI154" s="225"/>
      <c r="CJ154" s="225"/>
      <c r="CK154" s="225"/>
      <c r="CL154" s="225"/>
      <c r="CM154" s="225"/>
      <c r="CN154" s="225"/>
      <c r="CO154" s="225"/>
      <c r="CP154" s="225"/>
      <c r="CQ154" s="225"/>
      <c r="CR154" s="225"/>
      <c r="CS154" s="225"/>
      <c r="CT154" s="225"/>
      <c r="CU154" s="225"/>
      <c r="CV154" s="225"/>
      <c r="CW154" s="225"/>
      <c r="CX154" s="225"/>
      <c r="CY154" s="225"/>
      <c r="CZ154" s="225"/>
      <c r="DA154" s="225"/>
      <c r="DB154" s="225"/>
      <c r="DC154" s="225"/>
      <c r="DD154" s="225"/>
      <c r="DE154" s="225"/>
      <c r="DF154" s="225"/>
      <c r="DG154" s="225"/>
      <c r="DH154" s="225"/>
      <c r="DI154" s="225"/>
      <c r="DJ154" s="225"/>
      <c r="DK154" s="225"/>
      <c r="DL154" s="225"/>
      <c r="DM154" s="225"/>
      <c r="DN154" s="225"/>
      <c r="DO154" s="225"/>
      <c r="DP154" s="225"/>
      <c r="DQ154" s="225"/>
      <c r="DR154" s="225"/>
      <c r="DS154" s="225"/>
      <c r="DT154" s="225"/>
      <c r="DU154" s="225"/>
      <c r="DV154" s="225"/>
      <c r="DW154" s="225"/>
      <c r="DX154" s="225"/>
      <c r="DY154" s="225"/>
      <c r="DZ154" s="225"/>
      <c r="EA154" s="225"/>
      <c r="EB154" s="225"/>
      <c r="EC154" s="225"/>
      <c r="ED154" s="225"/>
      <c r="EE154" s="225"/>
      <c r="EF154" s="225"/>
      <c r="EG154" s="225"/>
      <c r="EH154" s="225"/>
      <c r="EI154" s="225"/>
      <c r="EJ154" s="225"/>
      <c r="EK154" s="225"/>
      <c r="EL154" s="225"/>
      <c r="EM154" s="225"/>
      <c r="EN154" s="225"/>
      <c r="EO154" s="225"/>
      <c r="EP154" s="225"/>
      <c r="EQ154" s="225"/>
      <c r="ER154" s="225"/>
      <c r="ES154" s="225"/>
      <c r="ET154" s="225"/>
      <c r="EU154" s="225"/>
      <c r="EV154" s="225"/>
      <c r="EW154" s="225"/>
      <c r="EX154" s="225"/>
      <c r="EY154" s="225"/>
      <c r="EZ154" s="225"/>
      <c r="FA154" s="225"/>
      <c r="FB154" s="225"/>
      <c r="FC154" s="225"/>
      <c r="FD154" s="225"/>
      <c r="FE154" s="225"/>
      <c r="FF154" s="225"/>
      <c r="FG154" s="225"/>
      <c r="FH154" s="225"/>
      <c r="FI154" s="225"/>
      <c r="FJ154" s="225"/>
      <c r="FK154" s="225"/>
      <c r="FL154" s="225"/>
      <c r="FM154" s="225"/>
      <c r="FN154" s="225"/>
      <c r="FO154" s="225"/>
      <c r="FP154" s="225"/>
      <c r="FQ154" s="225"/>
      <c r="FR154" s="225"/>
      <c r="FS154" s="225"/>
      <c r="FT154" s="225"/>
      <c r="FU154" s="225"/>
      <c r="FV154" s="225"/>
      <c r="FW154" s="225"/>
      <c r="FX154" s="225"/>
      <c r="FY154" s="225"/>
      <c r="FZ154" s="225"/>
      <c r="GA154" s="225"/>
      <c r="GB154" s="225"/>
      <c r="GC154" s="225"/>
      <c r="GD154" s="225"/>
      <c r="GE154" s="225"/>
      <c r="GF154" s="225"/>
      <c r="GG154" s="225"/>
      <c r="GH154" s="225"/>
      <c r="GI154" s="225"/>
      <c r="GJ154" s="225"/>
      <c r="GK154" s="225"/>
      <c r="GL154" s="225"/>
      <c r="GM154" s="225"/>
      <c r="GN154" s="225"/>
      <c r="GO154" s="225"/>
      <c r="GP154" s="225"/>
      <c r="GQ154" s="225"/>
      <c r="GR154" s="225"/>
      <c r="GS154" s="225"/>
      <c r="GT154" s="225"/>
      <c r="GU154" s="225"/>
      <c r="GV154" s="225"/>
      <c r="GW154" s="225"/>
      <c r="GX154" s="225"/>
      <c r="GY154" s="225"/>
      <c r="GZ154" s="225"/>
      <c r="HA154" s="225"/>
      <c r="HB154" s="225"/>
      <c r="HC154" s="225"/>
      <c r="HD154" s="225"/>
      <c r="HE154" s="225"/>
      <c r="HF154" s="225"/>
      <c r="HG154" s="225"/>
      <c r="HH154" s="225"/>
      <c r="HI154" s="225"/>
      <c r="HJ154" s="225"/>
      <c r="HK154" s="225"/>
      <c r="HL154" s="225"/>
      <c r="HM154" s="225"/>
      <c r="HN154" s="225"/>
      <c r="HO154" s="225"/>
      <c r="HP154" s="225"/>
      <c r="HQ154" s="225"/>
      <c r="HR154" s="225"/>
      <c r="HS154" s="225"/>
      <c r="HT154" s="225"/>
      <c r="HU154" s="225"/>
      <c r="HV154" s="225"/>
      <c r="HW154" s="225"/>
      <c r="HX154" s="225"/>
      <c r="HY154" s="225"/>
      <c r="HZ154" s="225"/>
      <c r="IA154" s="225"/>
      <c r="IB154" s="225"/>
      <c r="IC154" s="225"/>
      <c r="ID154" s="225"/>
      <c r="IE154" s="225"/>
      <c r="IF154" s="225"/>
      <c r="IG154" s="225"/>
      <c r="IH154" s="225"/>
      <c r="II154" s="225"/>
      <c r="IJ154" s="225"/>
      <c r="IK154" s="225"/>
      <c r="IL154" s="225"/>
      <c r="IM154" s="225"/>
      <c r="IN154" s="225"/>
      <c r="IO154" s="225"/>
      <c r="IP154" s="225"/>
      <c r="IQ154" s="225"/>
      <c r="IR154" s="225"/>
      <c r="IS154" s="225"/>
      <c r="IT154" s="225"/>
    </row>
    <row r="155" spans="1:254" ht="9.9499999999999993" customHeight="1">
      <c r="A155" s="268"/>
      <c r="B155" s="227"/>
      <c r="C155" s="250"/>
      <c r="D155" s="233"/>
      <c r="E155" s="228"/>
      <c r="F155" s="225"/>
      <c r="G155" s="225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  <c r="AO155" s="225"/>
      <c r="AP155" s="225"/>
      <c r="AQ155" s="225"/>
      <c r="AR155" s="225"/>
      <c r="AS155" s="225"/>
      <c r="AT155" s="225"/>
      <c r="AU155" s="225"/>
      <c r="AV155" s="225"/>
      <c r="AW155" s="225"/>
      <c r="AX155" s="225"/>
      <c r="AY155" s="225"/>
      <c r="AZ155" s="225"/>
      <c r="BA155" s="225"/>
      <c r="BB155" s="225"/>
      <c r="BC155" s="225"/>
      <c r="BD155" s="225"/>
      <c r="BE155" s="225"/>
      <c r="BF155" s="225"/>
      <c r="BG155" s="225"/>
      <c r="BH155" s="225"/>
      <c r="BI155" s="225"/>
      <c r="BJ155" s="225"/>
      <c r="BK155" s="225"/>
      <c r="BL155" s="225"/>
      <c r="BM155" s="225"/>
      <c r="BN155" s="225"/>
      <c r="BO155" s="225"/>
      <c r="BP155" s="225"/>
      <c r="BQ155" s="225"/>
      <c r="BR155" s="225"/>
      <c r="BS155" s="225"/>
      <c r="BT155" s="225"/>
      <c r="BU155" s="225"/>
      <c r="BV155" s="225"/>
      <c r="BW155" s="225"/>
      <c r="BX155" s="225"/>
      <c r="BY155" s="225"/>
      <c r="BZ155" s="225"/>
      <c r="CA155" s="225"/>
      <c r="CB155" s="225"/>
      <c r="CC155" s="225"/>
      <c r="CD155" s="225"/>
      <c r="CE155" s="225"/>
      <c r="CF155" s="225"/>
      <c r="CG155" s="225"/>
      <c r="CH155" s="225"/>
      <c r="CI155" s="225"/>
      <c r="CJ155" s="225"/>
      <c r="CK155" s="225"/>
      <c r="CL155" s="225"/>
      <c r="CM155" s="225"/>
      <c r="CN155" s="225"/>
      <c r="CO155" s="225"/>
      <c r="CP155" s="225"/>
      <c r="CQ155" s="225"/>
      <c r="CR155" s="225"/>
      <c r="CS155" s="225"/>
      <c r="CT155" s="225"/>
      <c r="CU155" s="225"/>
      <c r="CV155" s="225"/>
      <c r="CW155" s="225"/>
      <c r="CX155" s="225"/>
      <c r="CY155" s="225"/>
      <c r="CZ155" s="225"/>
      <c r="DA155" s="225"/>
      <c r="DB155" s="225"/>
      <c r="DC155" s="225"/>
      <c r="DD155" s="225"/>
      <c r="DE155" s="225"/>
      <c r="DF155" s="225"/>
      <c r="DG155" s="225"/>
      <c r="DH155" s="225"/>
      <c r="DI155" s="225"/>
      <c r="DJ155" s="225"/>
      <c r="DK155" s="225"/>
      <c r="DL155" s="225"/>
      <c r="DM155" s="225"/>
      <c r="DN155" s="225"/>
      <c r="DO155" s="225"/>
      <c r="DP155" s="225"/>
      <c r="DQ155" s="225"/>
      <c r="DR155" s="225"/>
      <c r="DS155" s="225"/>
      <c r="DT155" s="225"/>
      <c r="DU155" s="225"/>
      <c r="DV155" s="225"/>
      <c r="DW155" s="225"/>
      <c r="DX155" s="225"/>
      <c r="DY155" s="225"/>
      <c r="DZ155" s="225"/>
      <c r="EA155" s="225"/>
      <c r="EB155" s="225"/>
      <c r="EC155" s="225"/>
      <c r="ED155" s="225"/>
      <c r="EE155" s="225"/>
      <c r="EF155" s="225"/>
      <c r="EG155" s="225"/>
      <c r="EH155" s="225"/>
      <c r="EI155" s="225"/>
      <c r="EJ155" s="225"/>
      <c r="EK155" s="225"/>
      <c r="EL155" s="225"/>
      <c r="EM155" s="225"/>
      <c r="EN155" s="225"/>
      <c r="EO155" s="225"/>
      <c r="EP155" s="225"/>
      <c r="EQ155" s="225"/>
      <c r="ER155" s="225"/>
      <c r="ES155" s="225"/>
      <c r="ET155" s="225"/>
      <c r="EU155" s="225"/>
      <c r="EV155" s="225"/>
      <c r="EW155" s="225"/>
      <c r="EX155" s="225"/>
      <c r="EY155" s="225"/>
      <c r="EZ155" s="225"/>
      <c r="FA155" s="225"/>
      <c r="FB155" s="225"/>
      <c r="FC155" s="225"/>
      <c r="FD155" s="225"/>
      <c r="FE155" s="225"/>
      <c r="FF155" s="225"/>
      <c r="FG155" s="225"/>
      <c r="FH155" s="225"/>
      <c r="FI155" s="225"/>
      <c r="FJ155" s="225"/>
      <c r="FK155" s="225"/>
      <c r="FL155" s="225"/>
      <c r="FM155" s="225"/>
      <c r="FN155" s="225"/>
      <c r="FO155" s="225"/>
      <c r="FP155" s="225"/>
      <c r="FQ155" s="225"/>
      <c r="FR155" s="225"/>
      <c r="FS155" s="225"/>
      <c r="FT155" s="225"/>
      <c r="FU155" s="225"/>
      <c r="FV155" s="225"/>
      <c r="FW155" s="225"/>
      <c r="FX155" s="225"/>
      <c r="FY155" s="225"/>
      <c r="FZ155" s="225"/>
      <c r="GA155" s="225"/>
      <c r="GB155" s="225"/>
      <c r="GC155" s="225"/>
      <c r="GD155" s="225"/>
      <c r="GE155" s="225"/>
      <c r="GF155" s="225"/>
      <c r="GG155" s="225"/>
      <c r="GH155" s="225"/>
      <c r="GI155" s="225"/>
      <c r="GJ155" s="225"/>
      <c r="GK155" s="225"/>
      <c r="GL155" s="225"/>
      <c r="GM155" s="225"/>
      <c r="GN155" s="225"/>
      <c r="GO155" s="225"/>
      <c r="GP155" s="225"/>
      <c r="GQ155" s="225"/>
      <c r="GR155" s="225"/>
      <c r="GS155" s="225"/>
      <c r="GT155" s="225"/>
      <c r="GU155" s="225"/>
      <c r="GV155" s="225"/>
      <c r="GW155" s="225"/>
      <c r="GX155" s="225"/>
      <c r="GY155" s="225"/>
      <c r="GZ155" s="225"/>
      <c r="HA155" s="225"/>
      <c r="HB155" s="225"/>
      <c r="HC155" s="225"/>
      <c r="HD155" s="225"/>
      <c r="HE155" s="225"/>
      <c r="HF155" s="225"/>
      <c r="HG155" s="225"/>
      <c r="HH155" s="225"/>
      <c r="HI155" s="225"/>
      <c r="HJ155" s="225"/>
      <c r="HK155" s="225"/>
      <c r="HL155" s="225"/>
      <c r="HM155" s="225"/>
      <c r="HN155" s="225"/>
      <c r="HO155" s="225"/>
      <c r="HP155" s="225"/>
      <c r="HQ155" s="225"/>
      <c r="HR155" s="225"/>
      <c r="HS155" s="225"/>
      <c r="HT155" s="225"/>
      <c r="HU155" s="225"/>
      <c r="HV155" s="225"/>
      <c r="HW155" s="225"/>
      <c r="HX155" s="225"/>
      <c r="HY155" s="225"/>
      <c r="HZ155" s="225"/>
      <c r="IA155" s="225"/>
      <c r="IB155" s="225"/>
      <c r="IC155" s="225"/>
      <c r="ID155" s="225"/>
      <c r="IE155" s="225"/>
      <c r="IF155" s="225"/>
      <c r="IG155" s="225"/>
      <c r="IH155" s="225"/>
      <c r="II155" s="225"/>
      <c r="IJ155" s="225"/>
      <c r="IK155" s="225"/>
      <c r="IL155" s="225"/>
      <c r="IM155" s="225"/>
      <c r="IN155" s="225"/>
      <c r="IO155" s="225"/>
      <c r="IP155" s="225"/>
      <c r="IQ155" s="225"/>
      <c r="IR155" s="225"/>
      <c r="IS155" s="225"/>
      <c r="IT155" s="225"/>
    </row>
    <row r="156" spans="1:254" ht="12.75" customHeight="1">
      <c r="A156" s="925" t="s">
        <v>699</v>
      </c>
      <c r="B156" s="926"/>
      <c r="C156" s="240">
        <f>C158</f>
        <v>388000</v>
      </c>
      <c r="D156" s="233"/>
      <c r="E156" s="240">
        <f>E160+E162</f>
        <v>388000</v>
      </c>
      <c r="F156" s="225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  <c r="AO156" s="225"/>
      <c r="AP156" s="225"/>
      <c r="AQ156" s="225"/>
      <c r="AR156" s="225"/>
      <c r="AS156" s="225"/>
      <c r="AT156" s="225"/>
      <c r="AU156" s="225"/>
      <c r="AV156" s="225"/>
      <c r="AW156" s="225"/>
      <c r="AX156" s="225"/>
      <c r="AY156" s="225"/>
      <c r="AZ156" s="225"/>
      <c r="BA156" s="225"/>
      <c r="BB156" s="225"/>
      <c r="BC156" s="225"/>
      <c r="BD156" s="225"/>
      <c r="BE156" s="225"/>
      <c r="BF156" s="225"/>
      <c r="BG156" s="225"/>
      <c r="BH156" s="225"/>
      <c r="BI156" s="225"/>
      <c r="BJ156" s="225"/>
      <c r="BK156" s="225"/>
      <c r="BL156" s="225"/>
      <c r="BM156" s="225"/>
      <c r="BN156" s="225"/>
      <c r="BO156" s="225"/>
      <c r="BP156" s="225"/>
      <c r="BQ156" s="225"/>
      <c r="BR156" s="225"/>
      <c r="BS156" s="225"/>
      <c r="BT156" s="225"/>
      <c r="BU156" s="225"/>
      <c r="BV156" s="225"/>
      <c r="BW156" s="225"/>
      <c r="BX156" s="225"/>
      <c r="BY156" s="225"/>
      <c r="BZ156" s="225"/>
      <c r="CA156" s="225"/>
      <c r="CB156" s="225"/>
      <c r="CC156" s="225"/>
      <c r="CD156" s="225"/>
      <c r="CE156" s="225"/>
      <c r="CF156" s="225"/>
      <c r="CG156" s="225"/>
      <c r="CH156" s="225"/>
      <c r="CI156" s="225"/>
      <c r="CJ156" s="225"/>
      <c r="CK156" s="225"/>
      <c r="CL156" s="225"/>
      <c r="CM156" s="225"/>
      <c r="CN156" s="225"/>
      <c r="CO156" s="225"/>
      <c r="CP156" s="225"/>
      <c r="CQ156" s="225"/>
      <c r="CR156" s="225"/>
      <c r="CS156" s="225"/>
      <c r="CT156" s="225"/>
      <c r="CU156" s="225"/>
      <c r="CV156" s="225"/>
      <c r="CW156" s="225"/>
      <c r="CX156" s="225"/>
      <c r="CY156" s="225"/>
      <c r="CZ156" s="225"/>
      <c r="DA156" s="225"/>
      <c r="DB156" s="225"/>
      <c r="DC156" s="225"/>
      <c r="DD156" s="225"/>
      <c r="DE156" s="225"/>
      <c r="DF156" s="225"/>
      <c r="DG156" s="225"/>
      <c r="DH156" s="225"/>
      <c r="DI156" s="225"/>
      <c r="DJ156" s="225"/>
      <c r="DK156" s="225"/>
      <c r="DL156" s="225"/>
      <c r="DM156" s="225"/>
      <c r="DN156" s="225"/>
      <c r="DO156" s="225"/>
      <c r="DP156" s="225"/>
      <c r="DQ156" s="225"/>
      <c r="DR156" s="225"/>
      <c r="DS156" s="225"/>
      <c r="DT156" s="225"/>
      <c r="DU156" s="225"/>
      <c r="DV156" s="225"/>
      <c r="DW156" s="225"/>
      <c r="DX156" s="225"/>
      <c r="DY156" s="225"/>
      <c r="DZ156" s="225"/>
      <c r="EA156" s="225"/>
      <c r="EB156" s="225"/>
      <c r="EC156" s="225"/>
      <c r="ED156" s="225"/>
      <c r="EE156" s="225"/>
      <c r="EF156" s="225"/>
      <c r="EG156" s="225"/>
      <c r="EH156" s="225"/>
      <c r="EI156" s="225"/>
      <c r="EJ156" s="225"/>
      <c r="EK156" s="225"/>
      <c r="EL156" s="225"/>
      <c r="EM156" s="225"/>
      <c r="EN156" s="225"/>
      <c r="EO156" s="225"/>
      <c r="EP156" s="225"/>
      <c r="EQ156" s="225"/>
      <c r="ER156" s="225"/>
      <c r="ES156" s="225"/>
      <c r="ET156" s="225"/>
      <c r="EU156" s="225"/>
      <c r="EV156" s="225"/>
      <c r="EW156" s="225"/>
      <c r="EX156" s="225"/>
      <c r="EY156" s="225"/>
      <c r="EZ156" s="225"/>
      <c r="FA156" s="225"/>
      <c r="FB156" s="225"/>
      <c r="FC156" s="225"/>
      <c r="FD156" s="225"/>
      <c r="FE156" s="225"/>
      <c r="FF156" s="225"/>
      <c r="FG156" s="225"/>
      <c r="FH156" s="225"/>
      <c r="FI156" s="225"/>
      <c r="FJ156" s="225"/>
      <c r="FK156" s="225"/>
      <c r="FL156" s="225"/>
      <c r="FM156" s="225"/>
      <c r="FN156" s="225"/>
      <c r="FO156" s="225"/>
      <c r="FP156" s="225"/>
      <c r="FQ156" s="225"/>
      <c r="FR156" s="225"/>
      <c r="FS156" s="225"/>
      <c r="FT156" s="225"/>
      <c r="FU156" s="225"/>
      <c r="FV156" s="225"/>
      <c r="FW156" s="225"/>
      <c r="FX156" s="225"/>
      <c r="FY156" s="225"/>
      <c r="FZ156" s="225"/>
      <c r="GA156" s="225"/>
      <c r="GB156" s="225"/>
      <c r="GC156" s="225"/>
      <c r="GD156" s="225"/>
      <c r="GE156" s="225"/>
      <c r="GF156" s="225"/>
      <c r="GG156" s="225"/>
      <c r="GH156" s="225"/>
      <c r="GI156" s="225"/>
      <c r="GJ156" s="225"/>
      <c r="GK156" s="225"/>
      <c r="GL156" s="225"/>
      <c r="GM156" s="225"/>
      <c r="GN156" s="225"/>
      <c r="GO156" s="225"/>
      <c r="GP156" s="225"/>
      <c r="GQ156" s="225"/>
      <c r="GR156" s="225"/>
      <c r="GS156" s="225"/>
      <c r="GT156" s="225"/>
      <c r="GU156" s="225"/>
      <c r="GV156" s="225"/>
      <c r="GW156" s="225"/>
      <c r="GX156" s="225"/>
      <c r="GY156" s="225"/>
      <c r="GZ156" s="225"/>
      <c r="HA156" s="225"/>
      <c r="HB156" s="225"/>
      <c r="HC156" s="225"/>
      <c r="HD156" s="225"/>
      <c r="HE156" s="225"/>
      <c r="HF156" s="225"/>
      <c r="HG156" s="225"/>
      <c r="HH156" s="225"/>
      <c r="HI156" s="225"/>
      <c r="HJ156" s="225"/>
      <c r="HK156" s="225"/>
      <c r="HL156" s="225"/>
      <c r="HM156" s="225"/>
      <c r="HN156" s="225"/>
      <c r="HO156" s="225"/>
      <c r="HP156" s="225"/>
      <c r="HQ156" s="225"/>
      <c r="HR156" s="225"/>
      <c r="HS156" s="225"/>
      <c r="HT156" s="225"/>
      <c r="HU156" s="225"/>
      <c r="HV156" s="225"/>
      <c r="HW156" s="225"/>
      <c r="HX156" s="225"/>
      <c r="HY156" s="225"/>
      <c r="HZ156" s="225"/>
      <c r="IA156" s="225"/>
      <c r="IB156" s="225"/>
      <c r="IC156" s="225"/>
      <c r="ID156" s="225"/>
      <c r="IE156" s="225"/>
      <c r="IF156" s="225"/>
      <c r="IG156" s="225"/>
      <c r="IH156" s="225"/>
      <c r="II156" s="225"/>
      <c r="IJ156" s="225"/>
      <c r="IK156" s="225"/>
      <c r="IL156" s="225"/>
      <c r="IM156" s="225"/>
      <c r="IN156" s="225"/>
      <c r="IO156" s="225"/>
      <c r="IP156" s="225"/>
      <c r="IQ156" s="225"/>
      <c r="IR156" s="225"/>
      <c r="IS156" s="225"/>
      <c r="IT156" s="225"/>
    </row>
    <row r="157" spans="1:254" ht="9.9499999999999993" customHeight="1">
      <c r="A157" s="251"/>
      <c r="B157" s="252"/>
      <c r="C157" s="239"/>
      <c r="D157" s="233"/>
      <c r="E157" s="253"/>
      <c r="F157" s="225"/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  <c r="AO157" s="225"/>
      <c r="AP157" s="225"/>
      <c r="AQ157" s="225"/>
      <c r="AR157" s="225"/>
      <c r="AS157" s="225"/>
      <c r="AT157" s="225"/>
      <c r="AU157" s="225"/>
      <c r="AV157" s="225"/>
      <c r="AW157" s="225"/>
      <c r="AX157" s="225"/>
      <c r="AY157" s="225"/>
      <c r="AZ157" s="225"/>
      <c r="BA157" s="225"/>
      <c r="BB157" s="225"/>
      <c r="BC157" s="225"/>
      <c r="BD157" s="225"/>
      <c r="BE157" s="225"/>
      <c r="BF157" s="225"/>
      <c r="BG157" s="225"/>
      <c r="BH157" s="225"/>
      <c r="BI157" s="225"/>
      <c r="BJ157" s="225"/>
      <c r="BK157" s="225"/>
      <c r="BL157" s="225"/>
      <c r="BM157" s="225"/>
      <c r="BN157" s="225"/>
      <c r="BO157" s="225"/>
      <c r="BP157" s="225"/>
      <c r="BQ157" s="225"/>
      <c r="BR157" s="225"/>
      <c r="BS157" s="225"/>
      <c r="BT157" s="225"/>
      <c r="BU157" s="225"/>
      <c r="BV157" s="225"/>
      <c r="BW157" s="225"/>
      <c r="BX157" s="225"/>
      <c r="BY157" s="225"/>
      <c r="BZ157" s="225"/>
      <c r="CA157" s="225"/>
      <c r="CB157" s="225"/>
      <c r="CC157" s="225"/>
      <c r="CD157" s="225"/>
      <c r="CE157" s="225"/>
      <c r="CF157" s="225"/>
      <c r="CG157" s="225"/>
      <c r="CH157" s="225"/>
      <c r="CI157" s="225"/>
      <c r="CJ157" s="225"/>
      <c r="CK157" s="225"/>
      <c r="CL157" s="225"/>
      <c r="CM157" s="225"/>
      <c r="CN157" s="225"/>
      <c r="CO157" s="225"/>
      <c r="CP157" s="225"/>
      <c r="CQ157" s="225"/>
      <c r="CR157" s="225"/>
      <c r="CS157" s="225"/>
      <c r="CT157" s="225"/>
      <c r="CU157" s="225"/>
      <c r="CV157" s="225"/>
      <c r="CW157" s="225"/>
      <c r="CX157" s="225"/>
      <c r="CY157" s="225"/>
      <c r="CZ157" s="225"/>
      <c r="DA157" s="225"/>
      <c r="DB157" s="225"/>
      <c r="DC157" s="225"/>
      <c r="DD157" s="225"/>
      <c r="DE157" s="225"/>
      <c r="DF157" s="225"/>
      <c r="DG157" s="225"/>
      <c r="DH157" s="225"/>
      <c r="DI157" s="225"/>
      <c r="DJ157" s="225"/>
      <c r="DK157" s="225"/>
      <c r="DL157" s="225"/>
      <c r="DM157" s="225"/>
      <c r="DN157" s="225"/>
      <c r="DO157" s="225"/>
      <c r="DP157" s="225"/>
      <c r="DQ157" s="225"/>
      <c r="DR157" s="225"/>
      <c r="DS157" s="225"/>
      <c r="DT157" s="225"/>
      <c r="DU157" s="225"/>
      <c r="DV157" s="225"/>
      <c r="DW157" s="225"/>
      <c r="DX157" s="225"/>
      <c r="DY157" s="225"/>
      <c r="DZ157" s="225"/>
      <c r="EA157" s="225"/>
      <c r="EB157" s="225"/>
      <c r="EC157" s="225"/>
      <c r="ED157" s="225"/>
      <c r="EE157" s="225"/>
      <c r="EF157" s="225"/>
      <c r="EG157" s="225"/>
      <c r="EH157" s="225"/>
      <c r="EI157" s="225"/>
      <c r="EJ157" s="225"/>
      <c r="EK157" s="225"/>
      <c r="EL157" s="225"/>
      <c r="EM157" s="225"/>
      <c r="EN157" s="225"/>
      <c r="EO157" s="225"/>
      <c r="EP157" s="225"/>
      <c r="EQ157" s="225"/>
      <c r="ER157" s="225"/>
      <c r="ES157" s="225"/>
      <c r="ET157" s="225"/>
      <c r="EU157" s="225"/>
      <c r="EV157" s="225"/>
      <c r="EW157" s="225"/>
      <c r="EX157" s="225"/>
      <c r="EY157" s="225"/>
      <c r="EZ157" s="225"/>
      <c r="FA157" s="225"/>
      <c r="FB157" s="225"/>
      <c r="FC157" s="225"/>
      <c r="FD157" s="225"/>
      <c r="FE157" s="225"/>
      <c r="FF157" s="225"/>
      <c r="FG157" s="225"/>
      <c r="FH157" s="225"/>
      <c r="FI157" s="225"/>
      <c r="FJ157" s="225"/>
      <c r="FK157" s="225"/>
      <c r="FL157" s="225"/>
      <c r="FM157" s="225"/>
      <c r="FN157" s="225"/>
      <c r="FO157" s="225"/>
      <c r="FP157" s="225"/>
      <c r="FQ157" s="225"/>
      <c r="FR157" s="225"/>
      <c r="FS157" s="225"/>
      <c r="FT157" s="225"/>
      <c r="FU157" s="225"/>
      <c r="FV157" s="225"/>
      <c r="FW157" s="225"/>
      <c r="FX157" s="225"/>
      <c r="FY157" s="225"/>
      <c r="FZ157" s="225"/>
      <c r="GA157" s="225"/>
      <c r="GB157" s="225"/>
      <c r="GC157" s="225"/>
      <c r="GD157" s="225"/>
      <c r="GE157" s="225"/>
      <c r="GF157" s="225"/>
      <c r="GG157" s="225"/>
      <c r="GH157" s="225"/>
      <c r="GI157" s="225"/>
      <c r="GJ157" s="225"/>
      <c r="GK157" s="225"/>
      <c r="GL157" s="225"/>
      <c r="GM157" s="225"/>
      <c r="GN157" s="225"/>
      <c r="GO157" s="225"/>
      <c r="GP157" s="225"/>
      <c r="GQ157" s="225"/>
      <c r="GR157" s="225"/>
      <c r="GS157" s="225"/>
      <c r="GT157" s="225"/>
      <c r="GU157" s="225"/>
      <c r="GV157" s="225"/>
      <c r="GW157" s="225"/>
      <c r="GX157" s="225"/>
      <c r="GY157" s="225"/>
      <c r="GZ157" s="225"/>
      <c r="HA157" s="225"/>
      <c r="HB157" s="225"/>
      <c r="HC157" s="225"/>
      <c r="HD157" s="225"/>
      <c r="HE157" s="225"/>
      <c r="HF157" s="225"/>
      <c r="HG157" s="225"/>
      <c r="HH157" s="225"/>
      <c r="HI157" s="225"/>
      <c r="HJ157" s="225"/>
      <c r="HK157" s="225"/>
      <c r="HL157" s="225"/>
      <c r="HM157" s="225"/>
      <c r="HN157" s="225"/>
      <c r="HO157" s="225"/>
      <c r="HP157" s="225"/>
      <c r="HQ157" s="225"/>
      <c r="HR157" s="225"/>
      <c r="HS157" s="225"/>
      <c r="HT157" s="225"/>
      <c r="HU157" s="225"/>
      <c r="HV157" s="225"/>
      <c r="HW157" s="225"/>
      <c r="HX157" s="225"/>
      <c r="HY157" s="225"/>
      <c r="HZ157" s="225"/>
      <c r="IA157" s="225"/>
      <c r="IB157" s="225"/>
      <c r="IC157" s="225"/>
      <c r="ID157" s="225"/>
      <c r="IE157" s="225"/>
      <c r="IF157" s="225"/>
      <c r="IG157" s="225"/>
      <c r="IH157" s="225"/>
      <c r="II157" s="225"/>
      <c r="IJ157" s="225"/>
      <c r="IK157" s="225"/>
      <c r="IL157" s="225"/>
      <c r="IM157" s="225"/>
      <c r="IN157" s="225"/>
      <c r="IO157" s="225"/>
      <c r="IP157" s="225"/>
      <c r="IQ157" s="225"/>
      <c r="IR157" s="225"/>
      <c r="IS157" s="225"/>
      <c r="IT157" s="225"/>
    </row>
    <row r="158" spans="1:254" ht="12.75" customHeight="1">
      <c r="A158" s="243"/>
      <c r="B158" s="244" t="s">
        <v>680</v>
      </c>
      <c r="C158" s="228">
        <v>388000</v>
      </c>
      <c r="D158" s="233"/>
      <c r="E158" s="245" t="s">
        <v>492</v>
      </c>
      <c r="F158" s="225"/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  <c r="AP158" s="225"/>
      <c r="AQ158" s="225"/>
      <c r="AR158" s="225"/>
      <c r="AS158" s="225"/>
      <c r="AT158" s="225"/>
      <c r="AU158" s="225"/>
      <c r="AV158" s="225"/>
      <c r="AW158" s="225"/>
      <c r="AX158" s="225"/>
      <c r="AY158" s="225"/>
      <c r="AZ158" s="225"/>
      <c r="BA158" s="225"/>
      <c r="BB158" s="225"/>
      <c r="BC158" s="225"/>
      <c r="BD158" s="225"/>
      <c r="BE158" s="225"/>
      <c r="BF158" s="225"/>
      <c r="BG158" s="225"/>
      <c r="BH158" s="225"/>
      <c r="BI158" s="225"/>
      <c r="BJ158" s="225"/>
      <c r="BK158" s="225"/>
      <c r="BL158" s="225"/>
      <c r="BM158" s="225"/>
      <c r="BN158" s="225"/>
      <c r="BO158" s="225"/>
      <c r="BP158" s="225"/>
      <c r="BQ158" s="225"/>
      <c r="BR158" s="225"/>
      <c r="BS158" s="225"/>
      <c r="BT158" s="225"/>
      <c r="BU158" s="225"/>
      <c r="BV158" s="225"/>
      <c r="BW158" s="225"/>
      <c r="BX158" s="225"/>
      <c r="BY158" s="225"/>
      <c r="BZ158" s="225"/>
      <c r="CA158" s="225"/>
      <c r="CB158" s="225"/>
      <c r="CC158" s="225"/>
      <c r="CD158" s="225"/>
      <c r="CE158" s="225"/>
      <c r="CF158" s="225"/>
      <c r="CG158" s="225"/>
      <c r="CH158" s="225"/>
      <c r="CI158" s="225"/>
      <c r="CJ158" s="225"/>
      <c r="CK158" s="225"/>
      <c r="CL158" s="225"/>
      <c r="CM158" s="225"/>
      <c r="CN158" s="225"/>
      <c r="CO158" s="225"/>
      <c r="CP158" s="225"/>
      <c r="CQ158" s="225"/>
      <c r="CR158" s="225"/>
      <c r="CS158" s="225"/>
      <c r="CT158" s="225"/>
      <c r="CU158" s="225"/>
      <c r="CV158" s="225"/>
      <c r="CW158" s="225"/>
      <c r="CX158" s="225"/>
      <c r="CY158" s="225"/>
      <c r="CZ158" s="225"/>
      <c r="DA158" s="225"/>
      <c r="DB158" s="225"/>
      <c r="DC158" s="225"/>
      <c r="DD158" s="225"/>
      <c r="DE158" s="225"/>
      <c r="DF158" s="225"/>
      <c r="DG158" s="225"/>
      <c r="DH158" s="225"/>
      <c r="DI158" s="225"/>
      <c r="DJ158" s="225"/>
      <c r="DK158" s="225"/>
      <c r="DL158" s="225"/>
      <c r="DM158" s="225"/>
      <c r="DN158" s="225"/>
      <c r="DO158" s="225"/>
      <c r="DP158" s="225"/>
      <c r="DQ158" s="225"/>
      <c r="DR158" s="225"/>
      <c r="DS158" s="225"/>
      <c r="DT158" s="225"/>
      <c r="DU158" s="225"/>
      <c r="DV158" s="225"/>
      <c r="DW158" s="225"/>
      <c r="DX158" s="225"/>
      <c r="DY158" s="225"/>
      <c r="DZ158" s="225"/>
      <c r="EA158" s="225"/>
      <c r="EB158" s="225"/>
      <c r="EC158" s="225"/>
      <c r="ED158" s="225"/>
      <c r="EE158" s="225"/>
      <c r="EF158" s="225"/>
      <c r="EG158" s="225"/>
      <c r="EH158" s="225"/>
      <c r="EI158" s="225"/>
      <c r="EJ158" s="225"/>
      <c r="EK158" s="225"/>
      <c r="EL158" s="225"/>
      <c r="EM158" s="225"/>
      <c r="EN158" s="225"/>
      <c r="EO158" s="225"/>
      <c r="EP158" s="225"/>
      <c r="EQ158" s="225"/>
      <c r="ER158" s="225"/>
      <c r="ES158" s="225"/>
      <c r="ET158" s="225"/>
      <c r="EU158" s="225"/>
      <c r="EV158" s="225"/>
      <c r="EW158" s="225"/>
      <c r="EX158" s="225"/>
      <c r="EY158" s="225"/>
      <c r="EZ158" s="225"/>
      <c r="FA158" s="225"/>
      <c r="FB158" s="225"/>
      <c r="FC158" s="225"/>
      <c r="FD158" s="225"/>
      <c r="FE158" s="225"/>
      <c r="FF158" s="225"/>
      <c r="FG158" s="225"/>
      <c r="FH158" s="225"/>
      <c r="FI158" s="225"/>
      <c r="FJ158" s="225"/>
      <c r="FK158" s="225"/>
      <c r="FL158" s="225"/>
      <c r="FM158" s="225"/>
      <c r="FN158" s="225"/>
      <c r="FO158" s="225"/>
      <c r="FP158" s="225"/>
      <c r="FQ158" s="225"/>
      <c r="FR158" s="225"/>
      <c r="FS158" s="225"/>
      <c r="FT158" s="225"/>
      <c r="FU158" s="225"/>
      <c r="FV158" s="225"/>
      <c r="FW158" s="225"/>
      <c r="FX158" s="225"/>
      <c r="FY158" s="225"/>
      <c r="FZ158" s="225"/>
      <c r="GA158" s="225"/>
      <c r="GB158" s="225"/>
      <c r="GC158" s="225"/>
      <c r="GD158" s="225"/>
      <c r="GE158" s="225"/>
      <c r="GF158" s="225"/>
      <c r="GG158" s="225"/>
      <c r="GH158" s="225"/>
      <c r="GI158" s="225"/>
      <c r="GJ158" s="225"/>
      <c r="GK158" s="225"/>
      <c r="GL158" s="225"/>
      <c r="GM158" s="225"/>
      <c r="GN158" s="225"/>
      <c r="GO158" s="225"/>
      <c r="GP158" s="225"/>
      <c r="GQ158" s="225"/>
      <c r="GR158" s="225"/>
      <c r="GS158" s="225"/>
      <c r="GT158" s="225"/>
      <c r="GU158" s="225"/>
      <c r="GV158" s="225"/>
      <c r="GW158" s="225"/>
      <c r="GX158" s="225"/>
      <c r="GY158" s="225"/>
      <c r="GZ158" s="225"/>
      <c r="HA158" s="225"/>
      <c r="HB158" s="225"/>
      <c r="HC158" s="225"/>
      <c r="HD158" s="225"/>
      <c r="HE158" s="225"/>
      <c r="HF158" s="225"/>
      <c r="HG158" s="225"/>
      <c r="HH158" s="225"/>
      <c r="HI158" s="225"/>
      <c r="HJ158" s="225"/>
      <c r="HK158" s="225"/>
      <c r="HL158" s="225"/>
      <c r="HM158" s="225"/>
      <c r="HN158" s="225"/>
      <c r="HO158" s="225"/>
      <c r="HP158" s="225"/>
      <c r="HQ158" s="225"/>
      <c r="HR158" s="225"/>
      <c r="HS158" s="225"/>
      <c r="HT158" s="225"/>
      <c r="HU158" s="225"/>
      <c r="HV158" s="225"/>
      <c r="HW158" s="225"/>
      <c r="HX158" s="225"/>
      <c r="HY158" s="225"/>
      <c r="HZ158" s="225"/>
      <c r="IA158" s="225"/>
      <c r="IB158" s="225"/>
      <c r="IC158" s="225"/>
      <c r="ID158" s="225"/>
      <c r="IE158" s="225"/>
      <c r="IF158" s="225"/>
      <c r="IG158" s="225"/>
      <c r="IH158" s="225"/>
      <c r="II158" s="225"/>
      <c r="IJ158" s="225"/>
      <c r="IK158" s="225"/>
      <c r="IL158" s="225"/>
      <c r="IM158" s="225"/>
      <c r="IN158" s="225"/>
      <c r="IO158" s="225"/>
      <c r="IP158" s="225"/>
      <c r="IQ158" s="225"/>
      <c r="IR158" s="225"/>
      <c r="IS158" s="225"/>
      <c r="IT158" s="225"/>
    </row>
    <row r="159" spans="1:254" ht="9.9499999999999993" customHeight="1">
      <c r="A159" s="226"/>
      <c r="B159" s="246"/>
      <c r="C159" s="228"/>
      <c r="D159" s="233"/>
      <c r="E159" s="228"/>
      <c r="F159" s="225"/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  <c r="AO159" s="225"/>
      <c r="AP159" s="225"/>
      <c r="AQ159" s="225"/>
      <c r="AR159" s="225"/>
      <c r="AS159" s="225"/>
      <c r="AT159" s="225"/>
      <c r="AU159" s="225"/>
      <c r="AV159" s="225"/>
      <c r="AW159" s="225"/>
      <c r="AX159" s="225"/>
      <c r="AY159" s="225"/>
      <c r="AZ159" s="225"/>
      <c r="BA159" s="225"/>
      <c r="BB159" s="225"/>
      <c r="BC159" s="225"/>
      <c r="BD159" s="225"/>
      <c r="BE159" s="225"/>
      <c r="BF159" s="225"/>
      <c r="BG159" s="225"/>
      <c r="BH159" s="225"/>
      <c r="BI159" s="225"/>
      <c r="BJ159" s="225"/>
      <c r="BK159" s="225"/>
      <c r="BL159" s="225"/>
      <c r="BM159" s="225"/>
      <c r="BN159" s="225"/>
      <c r="BO159" s="225"/>
      <c r="BP159" s="225"/>
      <c r="BQ159" s="225"/>
      <c r="BR159" s="225"/>
      <c r="BS159" s="225"/>
      <c r="BT159" s="225"/>
      <c r="BU159" s="225"/>
      <c r="BV159" s="225"/>
      <c r="BW159" s="225"/>
      <c r="BX159" s="225"/>
      <c r="BY159" s="225"/>
      <c r="BZ159" s="225"/>
      <c r="CA159" s="225"/>
      <c r="CB159" s="225"/>
      <c r="CC159" s="225"/>
      <c r="CD159" s="225"/>
      <c r="CE159" s="225"/>
      <c r="CF159" s="225"/>
      <c r="CG159" s="225"/>
      <c r="CH159" s="225"/>
      <c r="CI159" s="225"/>
      <c r="CJ159" s="225"/>
      <c r="CK159" s="225"/>
      <c r="CL159" s="225"/>
      <c r="CM159" s="225"/>
      <c r="CN159" s="225"/>
      <c r="CO159" s="225"/>
      <c r="CP159" s="225"/>
      <c r="CQ159" s="225"/>
      <c r="CR159" s="225"/>
      <c r="CS159" s="225"/>
      <c r="CT159" s="225"/>
      <c r="CU159" s="225"/>
      <c r="CV159" s="225"/>
      <c r="CW159" s="225"/>
      <c r="CX159" s="225"/>
      <c r="CY159" s="225"/>
      <c r="CZ159" s="225"/>
      <c r="DA159" s="225"/>
      <c r="DB159" s="225"/>
      <c r="DC159" s="225"/>
      <c r="DD159" s="225"/>
      <c r="DE159" s="225"/>
      <c r="DF159" s="225"/>
      <c r="DG159" s="225"/>
      <c r="DH159" s="225"/>
      <c r="DI159" s="225"/>
      <c r="DJ159" s="225"/>
      <c r="DK159" s="225"/>
      <c r="DL159" s="225"/>
      <c r="DM159" s="225"/>
      <c r="DN159" s="225"/>
      <c r="DO159" s="225"/>
      <c r="DP159" s="225"/>
      <c r="DQ159" s="225"/>
      <c r="DR159" s="225"/>
      <c r="DS159" s="225"/>
      <c r="DT159" s="225"/>
      <c r="DU159" s="225"/>
      <c r="DV159" s="225"/>
      <c r="DW159" s="225"/>
      <c r="DX159" s="225"/>
      <c r="DY159" s="225"/>
      <c r="DZ159" s="225"/>
      <c r="EA159" s="225"/>
      <c r="EB159" s="225"/>
      <c r="EC159" s="225"/>
      <c r="ED159" s="225"/>
      <c r="EE159" s="225"/>
      <c r="EF159" s="225"/>
      <c r="EG159" s="225"/>
      <c r="EH159" s="225"/>
      <c r="EI159" s="225"/>
      <c r="EJ159" s="225"/>
      <c r="EK159" s="225"/>
      <c r="EL159" s="225"/>
      <c r="EM159" s="225"/>
      <c r="EN159" s="225"/>
      <c r="EO159" s="225"/>
      <c r="EP159" s="225"/>
      <c r="EQ159" s="225"/>
      <c r="ER159" s="225"/>
      <c r="ES159" s="225"/>
      <c r="ET159" s="225"/>
      <c r="EU159" s="225"/>
      <c r="EV159" s="225"/>
      <c r="EW159" s="225"/>
      <c r="EX159" s="225"/>
      <c r="EY159" s="225"/>
      <c r="EZ159" s="225"/>
      <c r="FA159" s="225"/>
      <c r="FB159" s="225"/>
      <c r="FC159" s="225"/>
      <c r="FD159" s="225"/>
      <c r="FE159" s="225"/>
      <c r="FF159" s="225"/>
      <c r="FG159" s="225"/>
      <c r="FH159" s="225"/>
      <c r="FI159" s="225"/>
      <c r="FJ159" s="225"/>
      <c r="FK159" s="225"/>
      <c r="FL159" s="225"/>
      <c r="FM159" s="225"/>
      <c r="FN159" s="225"/>
      <c r="FO159" s="225"/>
      <c r="FP159" s="225"/>
      <c r="FQ159" s="225"/>
      <c r="FR159" s="225"/>
      <c r="FS159" s="225"/>
      <c r="FT159" s="225"/>
      <c r="FU159" s="225"/>
      <c r="FV159" s="225"/>
      <c r="FW159" s="225"/>
      <c r="FX159" s="225"/>
      <c r="FY159" s="225"/>
      <c r="FZ159" s="225"/>
      <c r="GA159" s="225"/>
      <c r="GB159" s="225"/>
      <c r="GC159" s="225"/>
      <c r="GD159" s="225"/>
      <c r="GE159" s="225"/>
      <c r="GF159" s="225"/>
      <c r="GG159" s="225"/>
      <c r="GH159" s="225"/>
      <c r="GI159" s="225"/>
      <c r="GJ159" s="225"/>
      <c r="GK159" s="225"/>
      <c r="GL159" s="225"/>
      <c r="GM159" s="225"/>
      <c r="GN159" s="225"/>
      <c r="GO159" s="225"/>
      <c r="GP159" s="225"/>
      <c r="GQ159" s="225"/>
      <c r="GR159" s="225"/>
      <c r="GS159" s="225"/>
      <c r="GT159" s="225"/>
      <c r="GU159" s="225"/>
      <c r="GV159" s="225"/>
      <c r="GW159" s="225"/>
      <c r="GX159" s="225"/>
      <c r="GY159" s="225"/>
      <c r="GZ159" s="225"/>
      <c r="HA159" s="225"/>
      <c r="HB159" s="225"/>
      <c r="HC159" s="225"/>
      <c r="HD159" s="225"/>
      <c r="HE159" s="225"/>
      <c r="HF159" s="225"/>
      <c r="HG159" s="225"/>
      <c r="HH159" s="225"/>
      <c r="HI159" s="225"/>
      <c r="HJ159" s="225"/>
      <c r="HK159" s="225"/>
      <c r="HL159" s="225"/>
      <c r="HM159" s="225"/>
      <c r="HN159" s="225"/>
      <c r="HO159" s="225"/>
      <c r="HP159" s="225"/>
      <c r="HQ159" s="225"/>
      <c r="HR159" s="225"/>
      <c r="HS159" s="225"/>
      <c r="HT159" s="225"/>
      <c r="HU159" s="225"/>
      <c r="HV159" s="225"/>
      <c r="HW159" s="225"/>
      <c r="HX159" s="225"/>
      <c r="HY159" s="225"/>
      <c r="HZ159" s="225"/>
      <c r="IA159" s="225"/>
      <c r="IB159" s="225"/>
      <c r="IC159" s="225"/>
      <c r="ID159" s="225"/>
      <c r="IE159" s="225"/>
      <c r="IF159" s="225"/>
      <c r="IG159" s="225"/>
      <c r="IH159" s="225"/>
      <c r="II159" s="225"/>
      <c r="IJ159" s="225"/>
      <c r="IK159" s="225"/>
      <c r="IL159" s="225"/>
      <c r="IM159" s="225"/>
      <c r="IN159" s="225"/>
      <c r="IO159" s="225"/>
      <c r="IP159" s="225"/>
      <c r="IQ159" s="225"/>
      <c r="IR159" s="225"/>
      <c r="IS159" s="225"/>
      <c r="IT159" s="225"/>
    </row>
    <row r="160" spans="1:254" ht="12.75" customHeight="1">
      <c r="A160" s="265"/>
      <c r="B160" s="247" t="s">
        <v>313</v>
      </c>
      <c r="C160" s="245" t="s">
        <v>492</v>
      </c>
      <c r="D160" s="233"/>
      <c r="E160" s="228">
        <f>388000-153000</f>
        <v>235000</v>
      </c>
      <c r="F160" s="225"/>
      <c r="G160" s="225"/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  <c r="AO160" s="225"/>
      <c r="AP160" s="225"/>
      <c r="AQ160" s="225"/>
      <c r="AR160" s="225"/>
      <c r="AS160" s="225"/>
      <c r="AT160" s="225"/>
      <c r="AU160" s="225"/>
      <c r="AV160" s="225"/>
      <c r="AW160" s="225"/>
      <c r="AX160" s="225"/>
      <c r="AY160" s="225"/>
      <c r="AZ160" s="225"/>
      <c r="BA160" s="225"/>
      <c r="BB160" s="225"/>
      <c r="BC160" s="225"/>
      <c r="BD160" s="225"/>
      <c r="BE160" s="225"/>
      <c r="BF160" s="225"/>
      <c r="BG160" s="225"/>
      <c r="BH160" s="225"/>
      <c r="BI160" s="225"/>
      <c r="BJ160" s="225"/>
      <c r="BK160" s="225"/>
      <c r="BL160" s="225"/>
      <c r="BM160" s="225"/>
      <c r="BN160" s="225"/>
      <c r="BO160" s="225"/>
      <c r="BP160" s="225"/>
      <c r="BQ160" s="225"/>
      <c r="BR160" s="225"/>
      <c r="BS160" s="225"/>
      <c r="BT160" s="225"/>
      <c r="BU160" s="225"/>
      <c r="BV160" s="225"/>
      <c r="BW160" s="225"/>
      <c r="BX160" s="225"/>
      <c r="BY160" s="225"/>
      <c r="BZ160" s="225"/>
      <c r="CA160" s="225"/>
      <c r="CB160" s="225"/>
      <c r="CC160" s="225"/>
      <c r="CD160" s="225"/>
      <c r="CE160" s="225"/>
      <c r="CF160" s="225"/>
      <c r="CG160" s="225"/>
      <c r="CH160" s="225"/>
      <c r="CI160" s="225"/>
      <c r="CJ160" s="225"/>
      <c r="CK160" s="225"/>
      <c r="CL160" s="225"/>
      <c r="CM160" s="225"/>
      <c r="CN160" s="225"/>
      <c r="CO160" s="225"/>
      <c r="CP160" s="225"/>
      <c r="CQ160" s="225"/>
      <c r="CR160" s="225"/>
      <c r="CS160" s="225"/>
      <c r="CT160" s="225"/>
      <c r="CU160" s="225"/>
      <c r="CV160" s="225"/>
      <c r="CW160" s="225"/>
      <c r="CX160" s="225"/>
      <c r="CY160" s="225"/>
      <c r="CZ160" s="225"/>
      <c r="DA160" s="225"/>
      <c r="DB160" s="225"/>
      <c r="DC160" s="225"/>
      <c r="DD160" s="225"/>
      <c r="DE160" s="225"/>
      <c r="DF160" s="225"/>
      <c r="DG160" s="225"/>
      <c r="DH160" s="225"/>
      <c r="DI160" s="225"/>
      <c r="DJ160" s="225"/>
      <c r="DK160" s="225"/>
      <c r="DL160" s="225"/>
      <c r="DM160" s="225"/>
      <c r="DN160" s="225"/>
      <c r="DO160" s="225"/>
      <c r="DP160" s="225"/>
      <c r="DQ160" s="225"/>
      <c r="DR160" s="225"/>
      <c r="DS160" s="225"/>
      <c r="DT160" s="225"/>
      <c r="DU160" s="225"/>
      <c r="DV160" s="225"/>
      <c r="DW160" s="225"/>
      <c r="DX160" s="225"/>
      <c r="DY160" s="225"/>
      <c r="DZ160" s="225"/>
      <c r="EA160" s="225"/>
      <c r="EB160" s="225"/>
      <c r="EC160" s="225"/>
      <c r="ED160" s="225"/>
      <c r="EE160" s="225"/>
      <c r="EF160" s="225"/>
      <c r="EG160" s="225"/>
      <c r="EH160" s="225"/>
      <c r="EI160" s="225"/>
      <c r="EJ160" s="225"/>
      <c r="EK160" s="225"/>
      <c r="EL160" s="225"/>
      <c r="EM160" s="225"/>
      <c r="EN160" s="225"/>
      <c r="EO160" s="225"/>
      <c r="EP160" s="225"/>
      <c r="EQ160" s="225"/>
      <c r="ER160" s="225"/>
      <c r="ES160" s="225"/>
      <c r="ET160" s="225"/>
      <c r="EU160" s="225"/>
      <c r="EV160" s="225"/>
      <c r="EW160" s="225"/>
      <c r="EX160" s="225"/>
      <c r="EY160" s="225"/>
      <c r="EZ160" s="225"/>
      <c r="FA160" s="225"/>
      <c r="FB160" s="225"/>
      <c r="FC160" s="225"/>
      <c r="FD160" s="225"/>
      <c r="FE160" s="225"/>
      <c r="FF160" s="225"/>
      <c r="FG160" s="225"/>
      <c r="FH160" s="225"/>
      <c r="FI160" s="225"/>
      <c r="FJ160" s="225"/>
      <c r="FK160" s="225"/>
      <c r="FL160" s="225"/>
      <c r="FM160" s="225"/>
      <c r="FN160" s="225"/>
      <c r="FO160" s="225"/>
      <c r="FP160" s="225"/>
      <c r="FQ160" s="225"/>
      <c r="FR160" s="225"/>
      <c r="FS160" s="225"/>
      <c r="FT160" s="225"/>
      <c r="FU160" s="225"/>
      <c r="FV160" s="225"/>
      <c r="FW160" s="225"/>
      <c r="FX160" s="225"/>
      <c r="FY160" s="225"/>
      <c r="FZ160" s="225"/>
      <c r="GA160" s="225"/>
      <c r="GB160" s="225"/>
      <c r="GC160" s="225"/>
      <c r="GD160" s="225"/>
      <c r="GE160" s="225"/>
      <c r="GF160" s="225"/>
      <c r="GG160" s="225"/>
      <c r="GH160" s="225"/>
      <c r="GI160" s="225"/>
      <c r="GJ160" s="225"/>
      <c r="GK160" s="225"/>
      <c r="GL160" s="225"/>
      <c r="GM160" s="225"/>
      <c r="GN160" s="225"/>
      <c r="GO160" s="225"/>
      <c r="GP160" s="225"/>
      <c r="GQ160" s="225"/>
      <c r="GR160" s="225"/>
      <c r="GS160" s="225"/>
      <c r="GT160" s="225"/>
      <c r="GU160" s="225"/>
      <c r="GV160" s="225"/>
      <c r="GW160" s="225"/>
      <c r="GX160" s="225"/>
      <c r="GY160" s="225"/>
      <c r="GZ160" s="225"/>
      <c r="HA160" s="225"/>
      <c r="HB160" s="225"/>
      <c r="HC160" s="225"/>
      <c r="HD160" s="225"/>
      <c r="HE160" s="225"/>
      <c r="HF160" s="225"/>
      <c r="HG160" s="225"/>
      <c r="HH160" s="225"/>
      <c r="HI160" s="225"/>
      <c r="HJ160" s="225"/>
      <c r="HK160" s="225"/>
      <c r="HL160" s="225"/>
      <c r="HM160" s="225"/>
      <c r="HN160" s="225"/>
      <c r="HO160" s="225"/>
      <c r="HP160" s="225"/>
      <c r="HQ160" s="225"/>
      <c r="HR160" s="225"/>
      <c r="HS160" s="225"/>
      <c r="HT160" s="225"/>
      <c r="HU160" s="225"/>
      <c r="HV160" s="225"/>
      <c r="HW160" s="225"/>
      <c r="HX160" s="225"/>
      <c r="HY160" s="225"/>
      <c r="HZ160" s="225"/>
      <c r="IA160" s="225"/>
      <c r="IB160" s="225"/>
      <c r="IC160" s="225"/>
      <c r="ID160" s="225"/>
      <c r="IE160" s="225"/>
      <c r="IF160" s="225"/>
      <c r="IG160" s="225"/>
      <c r="IH160" s="225"/>
      <c r="II160" s="225"/>
      <c r="IJ160" s="225"/>
      <c r="IK160" s="225"/>
      <c r="IL160" s="225"/>
      <c r="IM160" s="225"/>
      <c r="IN160" s="225"/>
      <c r="IO160" s="225"/>
      <c r="IP160" s="225"/>
      <c r="IQ160" s="225"/>
      <c r="IR160" s="225"/>
      <c r="IS160" s="225"/>
      <c r="IT160" s="225"/>
    </row>
    <row r="161" spans="1:254" ht="9.9499999999999993" customHeight="1">
      <c r="A161" s="264"/>
      <c r="B161" s="248"/>
      <c r="C161" s="249"/>
      <c r="D161" s="233"/>
      <c r="E161" s="228"/>
      <c r="F161" s="225"/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  <c r="AO161" s="225"/>
      <c r="AP161" s="225"/>
      <c r="AQ161" s="225"/>
      <c r="AR161" s="225"/>
      <c r="AS161" s="225"/>
      <c r="AT161" s="225"/>
      <c r="AU161" s="225"/>
      <c r="AV161" s="225"/>
      <c r="AW161" s="225"/>
      <c r="AX161" s="225"/>
      <c r="AY161" s="225"/>
      <c r="AZ161" s="225"/>
      <c r="BA161" s="225"/>
      <c r="BB161" s="225"/>
      <c r="BC161" s="225"/>
      <c r="BD161" s="225"/>
      <c r="BE161" s="225"/>
      <c r="BF161" s="225"/>
      <c r="BG161" s="225"/>
      <c r="BH161" s="225"/>
      <c r="BI161" s="225"/>
      <c r="BJ161" s="225"/>
      <c r="BK161" s="225"/>
      <c r="BL161" s="225"/>
      <c r="BM161" s="225"/>
      <c r="BN161" s="225"/>
      <c r="BO161" s="225"/>
      <c r="BP161" s="225"/>
      <c r="BQ161" s="225"/>
      <c r="BR161" s="225"/>
      <c r="BS161" s="225"/>
      <c r="BT161" s="225"/>
      <c r="BU161" s="225"/>
      <c r="BV161" s="225"/>
      <c r="BW161" s="225"/>
      <c r="BX161" s="225"/>
      <c r="BY161" s="225"/>
      <c r="BZ161" s="225"/>
      <c r="CA161" s="225"/>
      <c r="CB161" s="225"/>
      <c r="CC161" s="225"/>
      <c r="CD161" s="225"/>
      <c r="CE161" s="225"/>
      <c r="CF161" s="225"/>
      <c r="CG161" s="225"/>
      <c r="CH161" s="225"/>
      <c r="CI161" s="225"/>
      <c r="CJ161" s="225"/>
      <c r="CK161" s="225"/>
      <c r="CL161" s="225"/>
      <c r="CM161" s="225"/>
      <c r="CN161" s="225"/>
      <c r="CO161" s="225"/>
      <c r="CP161" s="225"/>
      <c r="CQ161" s="225"/>
      <c r="CR161" s="225"/>
      <c r="CS161" s="225"/>
      <c r="CT161" s="225"/>
      <c r="CU161" s="225"/>
      <c r="CV161" s="225"/>
      <c r="CW161" s="225"/>
      <c r="CX161" s="225"/>
      <c r="CY161" s="225"/>
      <c r="CZ161" s="225"/>
      <c r="DA161" s="225"/>
      <c r="DB161" s="225"/>
      <c r="DC161" s="225"/>
      <c r="DD161" s="225"/>
      <c r="DE161" s="225"/>
      <c r="DF161" s="225"/>
      <c r="DG161" s="225"/>
      <c r="DH161" s="225"/>
      <c r="DI161" s="225"/>
      <c r="DJ161" s="225"/>
      <c r="DK161" s="225"/>
      <c r="DL161" s="225"/>
      <c r="DM161" s="225"/>
      <c r="DN161" s="225"/>
      <c r="DO161" s="225"/>
      <c r="DP161" s="225"/>
      <c r="DQ161" s="225"/>
      <c r="DR161" s="225"/>
      <c r="DS161" s="225"/>
      <c r="DT161" s="225"/>
      <c r="DU161" s="225"/>
      <c r="DV161" s="225"/>
      <c r="DW161" s="225"/>
      <c r="DX161" s="225"/>
      <c r="DY161" s="225"/>
      <c r="DZ161" s="225"/>
      <c r="EA161" s="225"/>
      <c r="EB161" s="225"/>
      <c r="EC161" s="225"/>
      <c r="ED161" s="225"/>
      <c r="EE161" s="225"/>
      <c r="EF161" s="225"/>
      <c r="EG161" s="225"/>
      <c r="EH161" s="225"/>
      <c r="EI161" s="225"/>
      <c r="EJ161" s="225"/>
      <c r="EK161" s="225"/>
      <c r="EL161" s="225"/>
      <c r="EM161" s="225"/>
      <c r="EN161" s="225"/>
      <c r="EO161" s="225"/>
      <c r="EP161" s="225"/>
      <c r="EQ161" s="225"/>
      <c r="ER161" s="225"/>
      <c r="ES161" s="225"/>
      <c r="ET161" s="225"/>
      <c r="EU161" s="225"/>
      <c r="EV161" s="225"/>
      <c r="EW161" s="225"/>
      <c r="EX161" s="225"/>
      <c r="EY161" s="225"/>
      <c r="EZ161" s="225"/>
      <c r="FA161" s="225"/>
      <c r="FB161" s="225"/>
      <c r="FC161" s="225"/>
      <c r="FD161" s="225"/>
      <c r="FE161" s="225"/>
      <c r="FF161" s="225"/>
      <c r="FG161" s="225"/>
      <c r="FH161" s="225"/>
      <c r="FI161" s="225"/>
      <c r="FJ161" s="225"/>
      <c r="FK161" s="225"/>
      <c r="FL161" s="225"/>
      <c r="FM161" s="225"/>
      <c r="FN161" s="225"/>
      <c r="FO161" s="225"/>
      <c r="FP161" s="225"/>
      <c r="FQ161" s="225"/>
      <c r="FR161" s="225"/>
      <c r="FS161" s="225"/>
      <c r="FT161" s="225"/>
      <c r="FU161" s="225"/>
      <c r="FV161" s="225"/>
      <c r="FW161" s="225"/>
      <c r="FX161" s="225"/>
      <c r="FY161" s="225"/>
      <c r="FZ161" s="225"/>
      <c r="GA161" s="225"/>
      <c r="GB161" s="225"/>
      <c r="GC161" s="225"/>
      <c r="GD161" s="225"/>
      <c r="GE161" s="225"/>
      <c r="GF161" s="225"/>
      <c r="GG161" s="225"/>
      <c r="GH161" s="225"/>
      <c r="GI161" s="225"/>
      <c r="GJ161" s="225"/>
      <c r="GK161" s="225"/>
      <c r="GL161" s="225"/>
      <c r="GM161" s="225"/>
      <c r="GN161" s="225"/>
      <c r="GO161" s="225"/>
      <c r="GP161" s="225"/>
      <c r="GQ161" s="225"/>
      <c r="GR161" s="225"/>
      <c r="GS161" s="225"/>
      <c r="GT161" s="225"/>
      <c r="GU161" s="225"/>
      <c r="GV161" s="225"/>
      <c r="GW161" s="225"/>
      <c r="GX161" s="225"/>
      <c r="GY161" s="225"/>
      <c r="GZ161" s="225"/>
      <c r="HA161" s="225"/>
      <c r="HB161" s="225"/>
      <c r="HC161" s="225"/>
      <c r="HD161" s="225"/>
      <c r="HE161" s="225"/>
      <c r="HF161" s="225"/>
      <c r="HG161" s="225"/>
      <c r="HH161" s="225"/>
      <c r="HI161" s="225"/>
      <c r="HJ161" s="225"/>
      <c r="HK161" s="225"/>
      <c r="HL161" s="225"/>
      <c r="HM161" s="225"/>
      <c r="HN161" s="225"/>
      <c r="HO161" s="225"/>
      <c r="HP161" s="225"/>
      <c r="HQ161" s="225"/>
      <c r="HR161" s="225"/>
      <c r="HS161" s="225"/>
      <c r="HT161" s="225"/>
      <c r="HU161" s="225"/>
      <c r="HV161" s="225"/>
      <c r="HW161" s="225"/>
      <c r="HX161" s="225"/>
      <c r="HY161" s="225"/>
      <c r="HZ161" s="225"/>
      <c r="IA161" s="225"/>
      <c r="IB161" s="225"/>
      <c r="IC161" s="225"/>
      <c r="ID161" s="225"/>
      <c r="IE161" s="225"/>
      <c r="IF161" s="225"/>
      <c r="IG161" s="225"/>
      <c r="IH161" s="225"/>
      <c r="II161" s="225"/>
      <c r="IJ161" s="225"/>
      <c r="IK161" s="225"/>
      <c r="IL161" s="225"/>
      <c r="IM161" s="225"/>
      <c r="IN161" s="225"/>
      <c r="IO161" s="225"/>
      <c r="IP161" s="225"/>
      <c r="IQ161" s="225"/>
      <c r="IR161" s="225"/>
      <c r="IS161" s="225"/>
      <c r="IT161" s="225"/>
    </row>
    <row r="162" spans="1:254" ht="12.75" customHeight="1">
      <c r="A162" s="265"/>
      <c r="B162" s="247" t="s">
        <v>682</v>
      </c>
      <c r="C162" s="245" t="s">
        <v>492</v>
      </c>
      <c r="D162" s="233"/>
      <c r="E162" s="228">
        <v>153000</v>
      </c>
      <c r="F162" s="225"/>
      <c r="G162" s="225"/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  <c r="AO162" s="225"/>
      <c r="AP162" s="225"/>
      <c r="AQ162" s="225"/>
      <c r="AR162" s="225"/>
      <c r="AS162" s="225"/>
      <c r="AT162" s="225"/>
      <c r="AU162" s="225"/>
      <c r="AV162" s="225"/>
      <c r="AW162" s="225"/>
      <c r="AX162" s="225"/>
      <c r="AY162" s="225"/>
      <c r="AZ162" s="225"/>
      <c r="BA162" s="225"/>
      <c r="BB162" s="225"/>
      <c r="BC162" s="225"/>
      <c r="BD162" s="225"/>
      <c r="BE162" s="225"/>
      <c r="BF162" s="225"/>
      <c r="BG162" s="225"/>
      <c r="BH162" s="225"/>
      <c r="BI162" s="225"/>
      <c r="BJ162" s="225"/>
      <c r="BK162" s="225"/>
      <c r="BL162" s="225"/>
      <c r="BM162" s="225"/>
      <c r="BN162" s="225"/>
      <c r="BO162" s="225"/>
      <c r="BP162" s="225"/>
      <c r="BQ162" s="225"/>
      <c r="BR162" s="225"/>
      <c r="BS162" s="225"/>
      <c r="BT162" s="225"/>
      <c r="BU162" s="225"/>
      <c r="BV162" s="225"/>
      <c r="BW162" s="225"/>
      <c r="BX162" s="225"/>
      <c r="BY162" s="225"/>
      <c r="BZ162" s="225"/>
      <c r="CA162" s="225"/>
      <c r="CB162" s="225"/>
      <c r="CC162" s="225"/>
      <c r="CD162" s="225"/>
      <c r="CE162" s="225"/>
      <c r="CF162" s="225"/>
      <c r="CG162" s="225"/>
      <c r="CH162" s="225"/>
      <c r="CI162" s="225"/>
      <c r="CJ162" s="225"/>
      <c r="CK162" s="225"/>
      <c r="CL162" s="225"/>
      <c r="CM162" s="225"/>
      <c r="CN162" s="225"/>
      <c r="CO162" s="225"/>
      <c r="CP162" s="225"/>
      <c r="CQ162" s="225"/>
      <c r="CR162" s="225"/>
      <c r="CS162" s="225"/>
      <c r="CT162" s="225"/>
      <c r="CU162" s="225"/>
      <c r="CV162" s="225"/>
      <c r="CW162" s="225"/>
      <c r="CX162" s="225"/>
      <c r="CY162" s="225"/>
      <c r="CZ162" s="225"/>
      <c r="DA162" s="225"/>
      <c r="DB162" s="225"/>
      <c r="DC162" s="225"/>
      <c r="DD162" s="225"/>
      <c r="DE162" s="225"/>
      <c r="DF162" s="225"/>
      <c r="DG162" s="225"/>
      <c r="DH162" s="225"/>
      <c r="DI162" s="225"/>
      <c r="DJ162" s="225"/>
      <c r="DK162" s="225"/>
      <c r="DL162" s="225"/>
      <c r="DM162" s="225"/>
      <c r="DN162" s="225"/>
      <c r="DO162" s="225"/>
      <c r="DP162" s="225"/>
      <c r="DQ162" s="225"/>
      <c r="DR162" s="225"/>
      <c r="DS162" s="225"/>
      <c r="DT162" s="225"/>
      <c r="DU162" s="225"/>
      <c r="DV162" s="225"/>
      <c r="DW162" s="225"/>
      <c r="DX162" s="225"/>
      <c r="DY162" s="225"/>
      <c r="DZ162" s="225"/>
      <c r="EA162" s="225"/>
      <c r="EB162" s="225"/>
      <c r="EC162" s="225"/>
      <c r="ED162" s="225"/>
      <c r="EE162" s="225"/>
      <c r="EF162" s="225"/>
      <c r="EG162" s="225"/>
      <c r="EH162" s="225"/>
      <c r="EI162" s="225"/>
      <c r="EJ162" s="225"/>
      <c r="EK162" s="225"/>
      <c r="EL162" s="225"/>
      <c r="EM162" s="225"/>
      <c r="EN162" s="225"/>
      <c r="EO162" s="225"/>
      <c r="EP162" s="225"/>
      <c r="EQ162" s="225"/>
      <c r="ER162" s="225"/>
      <c r="ES162" s="225"/>
      <c r="ET162" s="225"/>
      <c r="EU162" s="225"/>
      <c r="EV162" s="225"/>
      <c r="EW162" s="225"/>
      <c r="EX162" s="225"/>
      <c r="EY162" s="225"/>
      <c r="EZ162" s="225"/>
      <c r="FA162" s="225"/>
      <c r="FB162" s="225"/>
      <c r="FC162" s="225"/>
      <c r="FD162" s="225"/>
      <c r="FE162" s="225"/>
      <c r="FF162" s="225"/>
      <c r="FG162" s="225"/>
      <c r="FH162" s="225"/>
      <c r="FI162" s="225"/>
      <c r="FJ162" s="225"/>
      <c r="FK162" s="225"/>
      <c r="FL162" s="225"/>
      <c r="FM162" s="225"/>
      <c r="FN162" s="225"/>
      <c r="FO162" s="225"/>
      <c r="FP162" s="225"/>
      <c r="FQ162" s="225"/>
      <c r="FR162" s="225"/>
      <c r="FS162" s="225"/>
      <c r="FT162" s="225"/>
      <c r="FU162" s="225"/>
      <c r="FV162" s="225"/>
      <c r="FW162" s="225"/>
      <c r="FX162" s="225"/>
      <c r="FY162" s="225"/>
      <c r="FZ162" s="225"/>
      <c r="GA162" s="225"/>
      <c r="GB162" s="225"/>
      <c r="GC162" s="225"/>
      <c r="GD162" s="225"/>
      <c r="GE162" s="225"/>
      <c r="GF162" s="225"/>
      <c r="GG162" s="225"/>
      <c r="GH162" s="225"/>
      <c r="GI162" s="225"/>
      <c r="GJ162" s="225"/>
      <c r="GK162" s="225"/>
      <c r="GL162" s="225"/>
      <c r="GM162" s="225"/>
      <c r="GN162" s="225"/>
      <c r="GO162" s="225"/>
      <c r="GP162" s="225"/>
      <c r="GQ162" s="225"/>
      <c r="GR162" s="225"/>
      <c r="GS162" s="225"/>
      <c r="GT162" s="225"/>
      <c r="GU162" s="225"/>
      <c r="GV162" s="225"/>
      <c r="GW162" s="225"/>
      <c r="GX162" s="225"/>
      <c r="GY162" s="225"/>
      <c r="GZ162" s="225"/>
      <c r="HA162" s="225"/>
      <c r="HB162" s="225"/>
      <c r="HC162" s="225"/>
      <c r="HD162" s="225"/>
      <c r="HE162" s="225"/>
      <c r="HF162" s="225"/>
      <c r="HG162" s="225"/>
      <c r="HH162" s="225"/>
      <c r="HI162" s="225"/>
      <c r="HJ162" s="225"/>
      <c r="HK162" s="225"/>
      <c r="HL162" s="225"/>
      <c r="HM162" s="225"/>
      <c r="HN162" s="225"/>
      <c r="HO162" s="225"/>
      <c r="HP162" s="225"/>
      <c r="HQ162" s="225"/>
      <c r="HR162" s="225"/>
      <c r="HS162" s="225"/>
      <c r="HT162" s="225"/>
      <c r="HU162" s="225"/>
      <c r="HV162" s="225"/>
      <c r="HW162" s="225"/>
      <c r="HX162" s="225"/>
      <c r="HY162" s="225"/>
      <c r="HZ162" s="225"/>
      <c r="IA162" s="225"/>
      <c r="IB162" s="225"/>
      <c r="IC162" s="225"/>
      <c r="ID162" s="225"/>
      <c r="IE162" s="225"/>
      <c r="IF162" s="225"/>
      <c r="IG162" s="225"/>
      <c r="IH162" s="225"/>
      <c r="II162" s="225"/>
      <c r="IJ162" s="225"/>
      <c r="IK162" s="225"/>
      <c r="IL162" s="225"/>
      <c r="IM162" s="225"/>
      <c r="IN162" s="225"/>
      <c r="IO162" s="225"/>
      <c r="IP162" s="225"/>
      <c r="IQ162" s="225"/>
      <c r="IR162" s="225"/>
      <c r="IS162" s="225"/>
      <c r="IT162" s="225"/>
    </row>
    <row r="163" spans="1:254" ht="9.9499999999999993" customHeight="1">
      <c r="A163" s="236"/>
      <c r="B163" s="227"/>
      <c r="C163" s="250"/>
      <c r="D163" s="233"/>
      <c r="E163" s="228"/>
      <c r="F163" s="225"/>
      <c r="G163" s="225"/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  <c r="AO163" s="225"/>
      <c r="AP163" s="225"/>
      <c r="AQ163" s="225"/>
      <c r="AR163" s="225"/>
      <c r="AS163" s="225"/>
      <c r="AT163" s="225"/>
      <c r="AU163" s="225"/>
      <c r="AV163" s="225"/>
      <c r="AW163" s="225"/>
      <c r="AX163" s="225"/>
      <c r="AY163" s="225"/>
      <c r="AZ163" s="225"/>
      <c r="BA163" s="225"/>
      <c r="BB163" s="225"/>
      <c r="BC163" s="225"/>
      <c r="BD163" s="225"/>
      <c r="BE163" s="225"/>
      <c r="BF163" s="225"/>
      <c r="BG163" s="225"/>
      <c r="BH163" s="225"/>
      <c r="BI163" s="225"/>
      <c r="BJ163" s="225"/>
      <c r="BK163" s="225"/>
      <c r="BL163" s="225"/>
      <c r="BM163" s="225"/>
      <c r="BN163" s="225"/>
      <c r="BO163" s="225"/>
      <c r="BP163" s="225"/>
      <c r="BQ163" s="225"/>
      <c r="BR163" s="225"/>
      <c r="BS163" s="225"/>
      <c r="BT163" s="225"/>
      <c r="BU163" s="225"/>
      <c r="BV163" s="225"/>
      <c r="BW163" s="225"/>
      <c r="BX163" s="225"/>
      <c r="BY163" s="225"/>
      <c r="BZ163" s="225"/>
      <c r="CA163" s="225"/>
      <c r="CB163" s="225"/>
      <c r="CC163" s="225"/>
      <c r="CD163" s="225"/>
      <c r="CE163" s="225"/>
      <c r="CF163" s="225"/>
      <c r="CG163" s="225"/>
      <c r="CH163" s="225"/>
      <c r="CI163" s="225"/>
      <c r="CJ163" s="225"/>
      <c r="CK163" s="225"/>
      <c r="CL163" s="225"/>
      <c r="CM163" s="225"/>
      <c r="CN163" s="225"/>
      <c r="CO163" s="225"/>
      <c r="CP163" s="225"/>
      <c r="CQ163" s="225"/>
      <c r="CR163" s="225"/>
      <c r="CS163" s="225"/>
      <c r="CT163" s="225"/>
      <c r="CU163" s="225"/>
      <c r="CV163" s="225"/>
      <c r="CW163" s="225"/>
      <c r="CX163" s="225"/>
      <c r="CY163" s="225"/>
      <c r="CZ163" s="225"/>
      <c r="DA163" s="225"/>
      <c r="DB163" s="225"/>
      <c r="DC163" s="225"/>
      <c r="DD163" s="225"/>
      <c r="DE163" s="225"/>
      <c r="DF163" s="225"/>
      <c r="DG163" s="225"/>
      <c r="DH163" s="225"/>
      <c r="DI163" s="225"/>
      <c r="DJ163" s="225"/>
      <c r="DK163" s="225"/>
      <c r="DL163" s="225"/>
      <c r="DM163" s="225"/>
      <c r="DN163" s="225"/>
      <c r="DO163" s="225"/>
      <c r="DP163" s="225"/>
      <c r="DQ163" s="225"/>
      <c r="DR163" s="225"/>
      <c r="DS163" s="225"/>
      <c r="DT163" s="225"/>
      <c r="DU163" s="225"/>
      <c r="DV163" s="225"/>
      <c r="DW163" s="225"/>
      <c r="DX163" s="225"/>
      <c r="DY163" s="225"/>
      <c r="DZ163" s="225"/>
      <c r="EA163" s="225"/>
      <c r="EB163" s="225"/>
      <c r="EC163" s="225"/>
      <c r="ED163" s="225"/>
      <c r="EE163" s="225"/>
      <c r="EF163" s="225"/>
      <c r="EG163" s="225"/>
      <c r="EH163" s="225"/>
      <c r="EI163" s="225"/>
      <c r="EJ163" s="225"/>
      <c r="EK163" s="225"/>
      <c r="EL163" s="225"/>
      <c r="EM163" s="225"/>
      <c r="EN163" s="225"/>
      <c r="EO163" s="225"/>
      <c r="EP163" s="225"/>
      <c r="EQ163" s="225"/>
      <c r="ER163" s="225"/>
      <c r="ES163" s="225"/>
      <c r="ET163" s="225"/>
      <c r="EU163" s="225"/>
      <c r="EV163" s="225"/>
      <c r="EW163" s="225"/>
      <c r="EX163" s="225"/>
      <c r="EY163" s="225"/>
      <c r="EZ163" s="225"/>
      <c r="FA163" s="225"/>
      <c r="FB163" s="225"/>
      <c r="FC163" s="225"/>
      <c r="FD163" s="225"/>
      <c r="FE163" s="225"/>
      <c r="FF163" s="225"/>
      <c r="FG163" s="225"/>
      <c r="FH163" s="225"/>
      <c r="FI163" s="225"/>
      <c r="FJ163" s="225"/>
      <c r="FK163" s="225"/>
      <c r="FL163" s="225"/>
      <c r="FM163" s="225"/>
      <c r="FN163" s="225"/>
      <c r="FO163" s="225"/>
      <c r="FP163" s="225"/>
      <c r="FQ163" s="225"/>
      <c r="FR163" s="225"/>
      <c r="FS163" s="225"/>
      <c r="FT163" s="225"/>
      <c r="FU163" s="225"/>
      <c r="FV163" s="225"/>
      <c r="FW163" s="225"/>
      <c r="FX163" s="225"/>
      <c r="FY163" s="225"/>
      <c r="FZ163" s="225"/>
      <c r="GA163" s="225"/>
      <c r="GB163" s="225"/>
      <c r="GC163" s="225"/>
      <c r="GD163" s="225"/>
      <c r="GE163" s="225"/>
      <c r="GF163" s="225"/>
      <c r="GG163" s="225"/>
      <c r="GH163" s="225"/>
      <c r="GI163" s="225"/>
      <c r="GJ163" s="225"/>
      <c r="GK163" s="225"/>
      <c r="GL163" s="225"/>
      <c r="GM163" s="225"/>
      <c r="GN163" s="225"/>
      <c r="GO163" s="225"/>
      <c r="GP163" s="225"/>
      <c r="GQ163" s="225"/>
      <c r="GR163" s="225"/>
      <c r="GS163" s="225"/>
      <c r="GT163" s="225"/>
      <c r="GU163" s="225"/>
      <c r="GV163" s="225"/>
      <c r="GW163" s="225"/>
      <c r="GX163" s="225"/>
      <c r="GY163" s="225"/>
      <c r="GZ163" s="225"/>
      <c r="HA163" s="225"/>
      <c r="HB163" s="225"/>
      <c r="HC163" s="225"/>
      <c r="HD163" s="225"/>
      <c r="HE163" s="225"/>
      <c r="HF163" s="225"/>
      <c r="HG163" s="225"/>
      <c r="HH163" s="225"/>
      <c r="HI163" s="225"/>
      <c r="HJ163" s="225"/>
      <c r="HK163" s="225"/>
      <c r="HL163" s="225"/>
      <c r="HM163" s="225"/>
      <c r="HN163" s="225"/>
      <c r="HO163" s="225"/>
      <c r="HP163" s="225"/>
      <c r="HQ163" s="225"/>
      <c r="HR163" s="225"/>
      <c r="HS163" s="225"/>
      <c r="HT163" s="225"/>
      <c r="HU163" s="225"/>
      <c r="HV163" s="225"/>
      <c r="HW163" s="225"/>
      <c r="HX163" s="225"/>
      <c r="HY163" s="225"/>
      <c r="HZ163" s="225"/>
      <c r="IA163" s="225"/>
      <c r="IB163" s="225"/>
      <c r="IC163" s="225"/>
      <c r="ID163" s="225"/>
      <c r="IE163" s="225"/>
      <c r="IF163" s="225"/>
      <c r="IG163" s="225"/>
      <c r="IH163" s="225"/>
      <c r="II163" s="225"/>
      <c r="IJ163" s="225"/>
      <c r="IK163" s="225"/>
      <c r="IL163" s="225"/>
      <c r="IM163" s="225"/>
      <c r="IN163" s="225"/>
      <c r="IO163" s="225"/>
      <c r="IP163" s="225"/>
      <c r="IQ163" s="225"/>
      <c r="IR163" s="225"/>
      <c r="IS163" s="225"/>
      <c r="IT163" s="225"/>
    </row>
    <row r="164" spans="1:254" ht="12.75" customHeight="1">
      <c r="A164" s="237" t="s">
        <v>700</v>
      </c>
      <c r="B164" s="238" t="s">
        <v>45</v>
      </c>
      <c r="C164" s="239">
        <f>C166</f>
        <v>66000</v>
      </c>
      <c r="D164" s="233"/>
      <c r="E164" s="239">
        <f>E166</f>
        <v>66000</v>
      </c>
      <c r="F164" s="225"/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  <c r="AO164" s="225"/>
      <c r="AP164" s="225"/>
      <c r="AQ164" s="225"/>
      <c r="AR164" s="225"/>
      <c r="AS164" s="225"/>
      <c r="AT164" s="225"/>
      <c r="AU164" s="225"/>
      <c r="AV164" s="225"/>
      <c r="AW164" s="225"/>
      <c r="AX164" s="225"/>
      <c r="AY164" s="225"/>
      <c r="AZ164" s="225"/>
      <c r="BA164" s="225"/>
      <c r="BB164" s="225"/>
      <c r="BC164" s="225"/>
      <c r="BD164" s="225"/>
      <c r="BE164" s="225"/>
      <c r="BF164" s="225"/>
      <c r="BG164" s="225"/>
      <c r="BH164" s="225"/>
      <c r="BI164" s="225"/>
      <c r="BJ164" s="225"/>
      <c r="BK164" s="225"/>
      <c r="BL164" s="225"/>
      <c r="BM164" s="225"/>
      <c r="BN164" s="225"/>
      <c r="BO164" s="225"/>
      <c r="BP164" s="225"/>
      <c r="BQ164" s="225"/>
      <c r="BR164" s="225"/>
      <c r="BS164" s="225"/>
      <c r="BT164" s="225"/>
      <c r="BU164" s="225"/>
      <c r="BV164" s="225"/>
      <c r="BW164" s="225"/>
      <c r="BX164" s="225"/>
      <c r="BY164" s="225"/>
      <c r="BZ164" s="225"/>
      <c r="CA164" s="225"/>
      <c r="CB164" s="225"/>
      <c r="CC164" s="225"/>
      <c r="CD164" s="225"/>
      <c r="CE164" s="225"/>
      <c r="CF164" s="225"/>
      <c r="CG164" s="225"/>
      <c r="CH164" s="225"/>
      <c r="CI164" s="225"/>
      <c r="CJ164" s="225"/>
      <c r="CK164" s="225"/>
      <c r="CL164" s="225"/>
      <c r="CM164" s="225"/>
      <c r="CN164" s="225"/>
      <c r="CO164" s="225"/>
      <c r="CP164" s="225"/>
      <c r="CQ164" s="225"/>
      <c r="CR164" s="225"/>
      <c r="CS164" s="225"/>
      <c r="CT164" s="225"/>
      <c r="CU164" s="225"/>
      <c r="CV164" s="225"/>
      <c r="CW164" s="225"/>
      <c r="CX164" s="225"/>
      <c r="CY164" s="225"/>
      <c r="CZ164" s="225"/>
      <c r="DA164" s="225"/>
      <c r="DB164" s="225"/>
      <c r="DC164" s="225"/>
      <c r="DD164" s="225"/>
      <c r="DE164" s="225"/>
      <c r="DF164" s="225"/>
      <c r="DG164" s="225"/>
      <c r="DH164" s="225"/>
      <c r="DI164" s="225"/>
      <c r="DJ164" s="225"/>
      <c r="DK164" s="225"/>
      <c r="DL164" s="225"/>
      <c r="DM164" s="225"/>
      <c r="DN164" s="225"/>
      <c r="DO164" s="225"/>
      <c r="DP164" s="225"/>
      <c r="DQ164" s="225"/>
      <c r="DR164" s="225"/>
      <c r="DS164" s="225"/>
      <c r="DT164" s="225"/>
      <c r="DU164" s="225"/>
      <c r="DV164" s="225"/>
      <c r="DW164" s="225"/>
      <c r="DX164" s="225"/>
      <c r="DY164" s="225"/>
      <c r="DZ164" s="225"/>
      <c r="EA164" s="225"/>
      <c r="EB164" s="225"/>
      <c r="EC164" s="225"/>
      <c r="ED164" s="225"/>
      <c r="EE164" s="225"/>
      <c r="EF164" s="225"/>
      <c r="EG164" s="225"/>
      <c r="EH164" s="225"/>
      <c r="EI164" s="225"/>
      <c r="EJ164" s="225"/>
      <c r="EK164" s="225"/>
      <c r="EL164" s="225"/>
      <c r="EM164" s="225"/>
      <c r="EN164" s="225"/>
      <c r="EO164" s="225"/>
      <c r="EP164" s="225"/>
      <c r="EQ164" s="225"/>
      <c r="ER164" s="225"/>
      <c r="ES164" s="225"/>
      <c r="ET164" s="225"/>
      <c r="EU164" s="225"/>
      <c r="EV164" s="225"/>
      <c r="EW164" s="225"/>
      <c r="EX164" s="225"/>
      <c r="EY164" s="225"/>
      <c r="EZ164" s="225"/>
      <c r="FA164" s="225"/>
      <c r="FB164" s="225"/>
      <c r="FC164" s="225"/>
      <c r="FD164" s="225"/>
      <c r="FE164" s="225"/>
      <c r="FF164" s="225"/>
      <c r="FG164" s="225"/>
      <c r="FH164" s="225"/>
      <c r="FI164" s="225"/>
      <c r="FJ164" s="225"/>
      <c r="FK164" s="225"/>
      <c r="FL164" s="225"/>
      <c r="FM164" s="225"/>
      <c r="FN164" s="225"/>
      <c r="FO164" s="225"/>
      <c r="FP164" s="225"/>
      <c r="FQ164" s="225"/>
      <c r="FR164" s="225"/>
      <c r="FS164" s="225"/>
      <c r="FT164" s="225"/>
      <c r="FU164" s="225"/>
      <c r="FV164" s="225"/>
      <c r="FW164" s="225"/>
      <c r="FX164" s="225"/>
      <c r="FY164" s="225"/>
      <c r="FZ164" s="225"/>
      <c r="GA164" s="225"/>
      <c r="GB164" s="225"/>
      <c r="GC164" s="225"/>
      <c r="GD164" s="225"/>
      <c r="GE164" s="225"/>
      <c r="GF164" s="225"/>
      <c r="GG164" s="225"/>
      <c r="GH164" s="225"/>
      <c r="GI164" s="225"/>
      <c r="GJ164" s="225"/>
      <c r="GK164" s="225"/>
      <c r="GL164" s="225"/>
      <c r="GM164" s="225"/>
      <c r="GN164" s="225"/>
      <c r="GO164" s="225"/>
      <c r="GP164" s="225"/>
      <c r="GQ164" s="225"/>
      <c r="GR164" s="225"/>
      <c r="GS164" s="225"/>
      <c r="GT164" s="225"/>
      <c r="GU164" s="225"/>
      <c r="GV164" s="225"/>
      <c r="GW164" s="225"/>
      <c r="GX164" s="225"/>
      <c r="GY164" s="225"/>
      <c r="GZ164" s="225"/>
      <c r="HA164" s="225"/>
      <c r="HB164" s="225"/>
      <c r="HC164" s="225"/>
      <c r="HD164" s="225"/>
      <c r="HE164" s="225"/>
      <c r="HF164" s="225"/>
      <c r="HG164" s="225"/>
      <c r="HH164" s="225"/>
      <c r="HI164" s="225"/>
      <c r="HJ164" s="225"/>
      <c r="HK164" s="225"/>
      <c r="HL164" s="225"/>
      <c r="HM164" s="225"/>
      <c r="HN164" s="225"/>
      <c r="HO164" s="225"/>
      <c r="HP164" s="225"/>
      <c r="HQ164" s="225"/>
      <c r="HR164" s="225"/>
      <c r="HS164" s="225"/>
      <c r="HT164" s="225"/>
      <c r="HU164" s="225"/>
      <c r="HV164" s="225"/>
      <c r="HW164" s="225"/>
      <c r="HX164" s="225"/>
      <c r="HY164" s="225"/>
      <c r="HZ164" s="225"/>
      <c r="IA164" s="225"/>
      <c r="IB164" s="225"/>
      <c r="IC164" s="225"/>
      <c r="ID164" s="225"/>
      <c r="IE164" s="225"/>
      <c r="IF164" s="225"/>
      <c r="IG164" s="225"/>
      <c r="IH164" s="225"/>
      <c r="II164" s="225"/>
      <c r="IJ164" s="225"/>
      <c r="IK164" s="225"/>
      <c r="IL164" s="225"/>
      <c r="IM164" s="225"/>
      <c r="IN164" s="225"/>
      <c r="IO164" s="225"/>
      <c r="IP164" s="225"/>
      <c r="IQ164" s="225"/>
      <c r="IR164" s="225"/>
      <c r="IS164" s="225"/>
      <c r="IT164" s="225"/>
    </row>
    <row r="165" spans="1:254" ht="9.9499999999999993" customHeight="1">
      <c r="A165" s="236"/>
      <c r="B165" s="227"/>
      <c r="C165" s="250"/>
      <c r="D165" s="233"/>
      <c r="E165" s="228"/>
      <c r="F165" s="225"/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  <c r="AP165" s="225"/>
      <c r="AQ165" s="225"/>
      <c r="AR165" s="225"/>
      <c r="AS165" s="225"/>
      <c r="AT165" s="225"/>
      <c r="AU165" s="225"/>
      <c r="AV165" s="225"/>
      <c r="AW165" s="225"/>
      <c r="AX165" s="225"/>
      <c r="AY165" s="225"/>
      <c r="AZ165" s="225"/>
      <c r="BA165" s="225"/>
      <c r="BB165" s="225"/>
      <c r="BC165" s="225"/>
      <c r="BD165" s="225"/>
      <c r="BE165" s="225"/>
      <c r="BF165" s="225"/>
      <c r="BG165" s="225"/>
      <c r="BH165" s="225"/>
      <c r="BI165" s="225"/>
      <c r="BJ165" s="225"/>
      <c r="BK165" s="225"/>
      <c r="BL165" s="225"/>
      <c r="BM165" s="225"/>
      <c r="BN165" s="225"/>
      <c r="BO165" s="225"/>
      <c r="BP165" s="225"/>
      <c r="BQ165" s="225"/>
      <c r="BR165" s="225"/>
      <c r="BS165" s="225"/>
      <c r="BT165" s="225"/>
      <c r="BU165" s="225"/>
      <c r="BV165" s="225"/>
      <c r="BW165" s="225"/>
      <c r="BX165" s="225"/>
      <c r="BY165" s="225"/>
      <c r="BZ165" s="225"/>
      <c r="CA165" s="225"/>
      <c r="CB165" s="225"/>
      <c r="CC165" s="225"/>
      <c r="CD165" s="225"/>
      <c r="CE165" s="225"/>
      <c r="CF165" s="225"/>
      <c r="CG165" s="225"/>
      <c r="CH165" s="225"/>
      <c r="CI165" s="225"/>
      <c r="CJ165" s="225"/>
      <c r="CK165" s="225"/>
      <c r="CL165" s="225"/>
      <c r="CM165" s="225"/>
      <c r="CN165" s="225"/>
      <c r="CO165" s="225"/>
      <c r="CP165" s="225"/>
      <c r="CQ165" s="225"/>
      <c r="CR165" s="225"/>
      <c r="CS165" s="225"/>
      <c r="CT165" s="225"/>
      <c r="CU165" s="225"/>
      <c r="CV165" s="225"/>
      <c r="CW165" s="225"/>
      <c r="CX165" s="225"/>
      <c r="CY165" s="225"/>
      <c r="CZ165" s="225"/>
      <c r="DA165" s="225"/>
      <c r="DB165" s="225"/>
      <c r="DC165" s="225"/>
      <c r="DD165" s="225"/>
      <c r="DE165" s="225"/>
      <c r="DF165" s="225"/>
      <c r="DG165" s="225"/>
      <c r="DH165" s="225"/>
      <c r="DI165" s="225"/>
      <c r="DJ165" s="225"/>
      <c r="DK165" s="225"/>
      <c r="DL165" s="225"/>
      <c r="DM165" s="225"/>
      <c r="DN165" s="225"/>
      <c r="DO165" s="225"/>
      <c r="DP165" s="225"/>
      <c r="DQ165" s="225"/>
      <c r="DR165" s="225"/>
      <c r="DS165" s="225"/>
      <c r="DT165" s="225"/>
      <c r="DU165" s="225"/>
      <c r="DV165" s="225"/>
      <c r="DW165" s="225"/>
      <c r="DX165" s="225"/>
      <c r="DY165" s="225"/>
      <c r="DZ165" s="225"/>
      <c r="EA165" s="225"/>
      <c r="EB165" s="225"/>
      <c r="EC165" s="225"/>
      <c r="ED165" s="225"/>
      <c r="EE165" s="225"/>
      <c r="EF165" s="225"/>
      <c r="EG165" s="225"/>
      <c r="EH165" s="225"/>
      <c r="EI165" s="225"/>
      <c r="EJ165" s="225"/>
      <c r="EK165" s="225"/>
      <c r="EL165" s="225"/>
      <c r="EM165" s="225"/>
      <c r="EN165" s="225"/>
      <c r="EO165" s="225"/>
      <c r="EP165" s="225"/>
      <c r="EQ165" s="225"/>
      <c r="ER165" s="225"/>
      <c r="ES165" s="225"/>
      <c r="ET165" s="225"/>
      <c r="EU165" s="225"/>
      <c r="EV165" s="225"/>
      <c r="EW165" s="225"/>
      <c r="EX165" s="225"/>
      <c r="EY165" s="225"/>
      <c r="EZ165" s="225"/>
      <c r="FA165" s="225"/>
      <c r="FB165" s="225"/>
      <c r="FC165" s="225"/>
      <c r="FD165" s="225"/>
      <c r="FE165" s="225"/>
      <c r="FF165" s="225"/>
      <c r="FG165" s="225"/>
      <c r="FH165" s="225"/>
      <c r="FI165" s="225"/>
      <c r="FJ165" s="225"/>
      <c r="FK165" s="225"/>
      <c r="FL165" s="225"/>
      <c r="FM165" s="225"/>
      <c r="FN165" s="225"/>
      <c r="FO165" s="225"/>
      <c r="FP165" s="225"/>
      <c r="FQ165" s="225"/>
      <c r="FR165" s="225"/>
      <c r="FS165" s="225"/>
      <c r="FT165" s="225"/>
      <c r="FU165" s="225"/>
      <c r="FV165" s="225"/>
      <c r="FW165" s="225"/>
      <c r="FX165" s="225"/>
      <c r="FY165" s="225"/>
      <c r="FZ165" s="225"/>
      <c r="GA165" s="225"/>
      <c r="GB165" s="225"/>
      <c r="GC165" s="225"/>
      <c r="GD165" s="225"/>
      <c r="GE165" s="225"/>
      <c r="GF165" s="225"/>
      <c r="GG165" s="225"/>
      <c r="GH165" s="225"/>
      <c r="GI165" s="225"/>
      <c r="GJ165" s="225"/>
      <c r="GK165" s="225"/>
      <c r="GL165" s="225"/>
      <c r="GM165" s="225"/>
      <c r="GN165" s="225"/>
      <c r="GO165" s="225"/>
      <c r="GP165" s="225"/>
      <c r="GQ165" s="225"/>
      <c r="GR165" s="225"/>
      <c r="GS165" s="225"/>
      <c r="GT165" s="225"/>
      <c r="GU165" s="225"/>
      <c r="GV165" s="225"/>
      <c r="GW165" s="225"/>
      <c r="GX165" s="225"/>
      <c r="GY165" s="225"/>
      <c r="GZ165" s="225"/>
      <c r="HA165" s="225"/>
      <c r="HB165" s="225"/>
      <c r="HC165" s="225"/>
      <c r="HD165" s="225"/>
      <c r="HE165" s="225"/>
      <c r="HF165" s="225"/>
      <c r="HG165" s="225"/>
      <c r="HH165" s="225"/>
      <c r="HI165" s="225"/>
      <c r="HJ165" s="225"/>
      <c r="HK165" s="225"/>
      <c r="HL165" s="225"/>
      <c r="HM165" s="225"/>
      <c r="HN165" s="225"/>
      <c r="HO165" s="225"/>
      <c r="HP165" s="225"/>
      <c r="HQ165" s="225"/>
      <c r="HR165" s="225"/>
      <c r="HS165" s="225"/>
      <c r="HT165" s="225"/>
      <c r="HU165" s="225"/>
      <c r="HV165" s="225"/>
      <c r="HW165" s="225"/>
      <c r="HX165" s="225"/>
      <c r="HY165" s="225"/>
      <c r="HZ165" s="225"/>
      <c r="IA165" s="225"/>
      <c r="IB165" s="225"/>
      <c r="IC165" s="225"/>
      <c r="ID165" s="225"/>
      <c r="IE165" s="225"/>
      <c r="IF165" s="225"/>
      <c r="IG165" s="225"/>
      <c r="IH165" s="225"/>
      <c r="II165" s="225"/>
      <c r="IJ165" s="225"/>
      <c r="IK165" s="225"/>
      <c r="IL165" s="225"/>
      <c r="IM165" s="225"/>
      <c r="IN165" s="225"/>
      <c r="IO165" s="225"/>
      <c r="IP165" s="225"/>
      <c r="IQ165" s="225"/>
      <c r="IR165" s="225"/>
      <c r="IS165" s="225"/>
      <c r="IT165" s="225"/>
    </row>
    <row r="166" spans="1:254" ht="12.75" customHeight="1">
      <c r="A166" s="925" t="s">
        <v>701</v>
      </c>
      <c r="B166" s="926"/>
      <c r="C166" s="240">
        <f>C168</f>
        <v>66000</v>
      </c>
      <c r="D166" s="233"/>
      <c r="E166" s="240">
        <f>E170</f>
        <v>66000</v>
      </c>
      <c r="F166" s="225"/>
      <c r="G166" s="225"/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  <c r="AO166" s="225"/>
      <c r="AP166" s="225"/>
      <c r="AQ166" s="225"/>
      <c r="AR166" s="225"/>
      <c r="AS166" s="225"/>
      <c r="AT166" s="225"/>
      <c r="AU166" s="225"/>
      <c r="AV166" s="225"/>
      <c r="AW166" s="225"/>
      <c r="AX166" s="225"/>
      <c r="AY166" s="225"/>
      <c r="AZ166" s="225"/>
      <c r="BA166" s="225"/>
      <c r="BB166" s="225"/>
      <c r="BC166" s="225"/>
      <c r="BD166" s="225"/>
      <c r="BE166" s="225"/>
      <c r="BF166" s="225"/>
      <c r="BG166" s="225"/>
      <c r="BH166" s="225"/>
      <c r="BI166" s="225"/>
      <c r="BJ166" s="225"/>
      <c r="BK166" s="225"/>
      <c r="BL166" s="225"/>
      <c r="BM166" s="225"/>
      <c r="BN166" s="225"/>
      <c r="BO166" s="225"/>
      <c r="BP166" s="225"/>
      <c r="BQ166" s="225"/>
      <c r="BR166" s="225"/>
      <c r="BS166" s="225"/>
      <c r="BT166" s="225"/>
      <c r="BU166" s="225"/>
      <c r="BV166" s="225"/>
      <c r="BW166" s="225"/>
      <c r="BX166" s="225"/>
      <c r="BY166" s="225"/>
      <c r="BZ166" s="225"/>
      <c r="CA166" s="225"/>
      <c r="CB166" s="225"/>
      <c r="CC166" s="225"/>
      <c r="CD166" s="225"/>
      <c r="CE166" s="225"/>
      <c r="CF166" s="225"/>
      <c r="CG166" s="225"/>
      <c r="CH166" s="225"/>
      <c r="CI166" s="225"/>
      <c r="CJ166" s="225"/>
      <c r="CK166" s="225"/>
      <c r="CL166" s="225"/>
      <c r="CM166" s="225"/>
      <c r="CN166" s="225"/>
      <c r="CO166" s="225"/>
      <c r="CP166" s="225"/>
      <c r="CQ166" s="225"/>
      <c r="CR166" s="225"/>
      <c r="CS166" s="225"/>
      <c r="CT166" s="225"/>
      <c r="CU166" s="225"/>
      <c r="CV166" s="225"/>
      <c r="CW166" s="225"/>
      <c r="CX166" s="225"/>
      <c r="CY166" s="225"/>
      <c r="CZ166" s="225"/>
      <c r="DA166" s="225"/>
      <c r="DB166" s="225"/>
      <c r="DC166" s="225"/>
      <c r="DD166" s="225"/>
      <c r="DE166" s="225"/>
      <c r="DF166" s="225"/>
      <c r="DG166" s="225"/>
      <c r="DH166" s="225"/>
      <c r="DI166" s="225"/>
      <c r="DJ166" s="225"/>
      <c r="DK166" s="225"/>
      <c r="DL166" s="225"/>
      <c r="DM166" s="225"/>
      <c r="DN166" s="225"/>
      <c r="DO166" s="225"/>
      <c r="DP166" s="225"/>
      <c r="DQ166" s="225"/>
      <c r="DR166" s="225"/>
      <c r="DS166" s="225"/>
      <c r="DT166" s="225"/>
      <c r="DU166" s="225"/>
      <c r="DV166" s="225"/>
      <c r="DW166" s="225"/>
      <c r="DX166" s="225"/>
      <c r="DY166" s="225"/>
      <c r="DZ166" s="225"/>
      <c r="EA166" s="225"/>
      <c r="EB166" s="225"/>
      <c r="EC166" s="225"/>
      <c r="ED166" s="225"/>
      <c r="EE166" s="225"/>
      <c r="EF166" s="225"/>
      <c r="EG166" s="225"/>
      <c r="EH166" s="225"/>
      <c r="EI166" s="225"/>
      <c r="EJ166" s="225"/>
      <c r="EK166" s="225"/>
      <c r="EL166" s="225"/>
      <c r="EM166" s="225"/>
      <c r="EN166" s="225"/>
      <c r="EO166" s="225"/>
      <c r="EP166" s="225"/>
      <c r="EQ166" s="225"/>
      <c r="ER166" s="225"/>
      <c r="ES166" s="225"/>
      <c r="ET166" s="225"/>
      <c r="EU166" s="225"/>
      <c r="EV166" s="225"/>
      <c r="EW166" s="225"/>
      <c r="EX166" s="225"/>
      <c r="EY166" s="225"/>
      <c r="EZ166" s="225"/>
      <c r="FA166" s="225"/>
      <c r="FB166" s="225"/>
      <c r="FC166" s="225"/>
      <c r="FD166" s="225"/>
      <c r="FE166" s="225"/>
      <c r="FF166" s="225"/>
      <c r="FG166" s="225"/>
      <c r="FH166" s="225"/>
      <c r="FI166" s="225"/>
      <c r="FJ166" s="225"/>
      <c r="FK166" s="225"/>
      <c r="FL166" s="225"/>
      <c r="FM166" s="225"/>
      <c r="FN166" s="225"/>
      <c r="FO166" s="225"/>
      <c r="FP166" s="225"/>
      <c r="FQ166" s="225"/>
      <c r="FR166" s="225"/>
      <c r="FS166" s="225"/>
      <c r="FT166" s="225"/>
      <c r="FU166" s="225"/>
      <c r="FV166" s="225"/>
      <c r="FW166" s="225"/>
      <c r="FX166" s="225"/>
      <c r="FY166" s="225"/>
      <c r="FZ166" s="225"/>
      <c r="GA166" s="225"/>
      <c r="GB166" s="225"/>
      <c r="GC166" s="225"/>
      <c r="GD166" s="225"/>
      <c r="GE166" s="225"/>
      <c r="GF166" s="225"/>
      <c r="GG166" s="225"/>
      <c r="GH166" s="225"/>
      <c r="GI166" s="225"/>
      <c r="GJ166" s="225"/>
      <c r="GK166" s="225"/>
      <c r="GL166" s="225"/>
      <c r="GM166" s="225"/>
      <c r="GN166" s="225"/>
      <c r="GO166" s="225"/>
      <c r="GP166" s="225"/>
      <c r="GQ166" s="225"/>
      <c r="GR166" s="225"/>
      <c r="GS166" s="225"/>
      <c r="GT166" s="225"/>
      <c r="GU166" s="225"/>
      <c r="GV166" s="225"/>
      <c r="GW166" s="225"/>
      <c r="GX166" s="225"/>
      <c r="GY166" s="225"/>
      <c r="GZ166" s="225"/>
      <c r="HA166" s="225"/>
      <c r="HB166" s="225"/>
      <c r="HC166" s="225"/>
      <c r="HD166" s="225"/>
      <c r="HE166" s="225"/>
      <c r="HF166" s="225"/>
      <c r="HG166" s="225"/>
      <c r="HH166" s="225"/>
      <c r="HI166" s="225"/>
      <c r="HJ166" s="225"/>
      <c r="HK166" s="225"/>
      <c r="HL166" s="225"/>
      <c r="HM166" s="225"/>
      <c r="HN166" s="225"/>
      <c r="HO166" s="225"/>
      <c r="HP166" s="225"/>
      <c r="HQ166" s="225"/>
      <c r="HR166" s="225"/>
      <c r="HS166" s="225"/>
      <c r="HT166" s="225"/>
      <c r="HU166" s="225"/>
      <c r="HV166" s="225"/>
      <c r="HW166" s="225"/>
      <c r="HX166" s="225"/>
      <c r="HY166" s="225"/>
      <c r="HZ166" s="225"/>
      <c r="IA166" s="225"/>
      <c r="IB166" s="225"/>
      <c r="IC166" s="225"/>
      <c r="ID166" s="225"/>
      <c r="IE166" s="225"/>
      <c r="IF166" s="225"/>
      <c r="IG166" s="225"/>
      <c r="IH166" s="225"/>
      <c r="II166" s="225"/>
      <c r="IJ166" s="225"/>
      <c r="IK166" s="225"/>
      <c r="IL166" s="225"/>
      <c r="IM166" s="225"/>
      <c r="IN166" s="225"/>
      <c r="IO166" s="225"/>
      <c r="IP166" s="225"/>
      <c r="IQ166" s="225"/>
      <c r="IR166" s="225"/>
      <c r="IS166" s="225"/>
      <c r="IT166" s="225"/>
    </row>
    <row r="167" spans="1:254" ht="9.9499999999999993" customHeight="1">
      <c r="A167" s="251"/>
      <c r="B167" s="252"/>
      <c r="C167" s="239"/>
      <c r="D167" s="233"/>
      <c r="E167" s="253"/>
      <c r="F167" s="225"/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  <c r="AO167" s="225"/>
      <c r="AP167" s="225"/>
      <c r="AQ167" s="225"/>
      <c r="AR167" s="225"/>
      <c r="AS167" s="225"/>
      <c r="AT167" s="225"/>
      <c r="AU167" s="225"/>
      <c r="AV167" s="225"/>
      <c r="AW167" s="225"/>
      <c r="AX167" s="225"/>
      <c r="AY167" s="225"/>
      <c r="AZ167" s="225"/>
      <c r="BA167" s="225"/>
      <c r="BB167" s="225"/>
      <c r="BC167" s="225"/>
      <c r="BD167" s="225"/>
      <c r="BE167" s="225"/>
      <c r="BF167" s="225"/>
      <c r="BG167" s="225"/>
      <c r="BH167" s="225"/>
      <c r="BI167" s="225"/>
      <c r="BJ167" s="225"/>
      <c r="BK167" s="225"/>
      <c r="BL167" s="225"/>
      <c r="BM167" s="225"/>
      <c r="BN167" s="225"/>
      <c r="BO167" s="225"/>
      <c r="BP167" s="225"/>
      <c r="BQ167" s="225"/>
      <c r="BR167" s="225"/>
      <c r="BS167" s="225"/>
      <c r="BT167" s="225"/>
      <c r="BU167" s="225"/>
      <c r="BV167" s="225"/>
      <c r="BW167" s="225"/>
      <c r="BX167" s="225"/>
      <c r="BY167" s="225"/>
      <c r="BZ167" s="225"/>
      <c r="CA167" s="225"/>
      <c r="CB167" s="225"/>
      <c r="CC167" s="225"/>
      <c r="CD167" s="225"/>
      <c r="CE167" s="225"/>
      <c r="CF167" s="225"/>
      <c r="CG167" s="225"/>
      <c r="CH167" s="225"/>
      <c r="CI167" s="225"/>
      <c r="CJ167" s="225"/>
      <c r="CK167" s="225"/>
      <c r="CL167" s="225"/>
      <c r="CM167" s="225"/>
      <c r="CN167" s="225"/>
      <c r="CO167" s="225"/>
      <c r="CP167" s="225"/>
      <c r="CQ167" s="225"/>
      <c r="CR167" s="225"/>
      <c r="CS167" s="225"/>
      <c r="CT167" s="225"/>
      <c r="CU167" s="225"/>
      <c r="CV167" s="225"/>
      <c r="CW167" s="225"/>
      <c r="CX167" s="225"/>
      <c r="CY167" s="225"/>
      <c r="CZ167" s="225"/>
      <c r="DA167" s="225"/>
      <c r="DB167" s="225"/>
      <c r="DC167" s="225"/>
      <c r="DD167" s="225"/>
      <c r="DE167" s="225"/>
      <c r="DF167" s="225"/>
      <c r="DG167" s="225"/>
      <c r="DH167" s="225"/>
      <c r="DI167" s="225"/>
      <c r="DJ167" s="225"/>
      <c r="DK167" s="225"/>
      <c r="DL167" s="225"/>
      <c r="DM167" s="225"/>
      <c r="DN167" s="225"/>
      <c r="DO167" s="225"/>
      <c r="DP167" s="225"/>
      <c r="DQ167" s="225"/>
      <c r="DR167" s="225"/>
      <c r="DS167" s="225"/>
      <c r="DT167" s="225"/>
      <c r="DU167" s="225"/>
      <c r="DV167" s="225"/>
      <c r="DW167" s="225"/>
      <c r="DX167" s="225"/>
      <c r="DY167" s="225"/>
      <c r="DZ167" s="225"/>
      <c r="EA167" s="225"/>
      <c r="EB167" s="225"/>
      <c r="EC167" s="225"/>
      <c r="ED167" s="225"/>
      <c r="EE167" s="225"/>
      <c r="EF167" s="225"/>
      <c r="EG167" s="225"/>
      <c r="EH167" s="225"/>
      <c r="EI167" s="225"/>
      <c r="EJ167" s="225"/>
      <c r="EK167" s="225"/>
      <c r="EL167" s="225"/>
      <c r="EM167" s="225"/>
      <c r="EN167" s="225"/>
      <c r="EO167" s="225"/>
      <c r="EP167" s="225"/>
      <c r="EQ167" s="225"/>
      <c r="ER167" s="225"/>
      <c r="ES167" s="225"/>
      <c r="ET167" s="225"/>
      <c r="EU167" s="225"/>
      <c r="EV167" s="225"/>
      <c r="EW167" s="225"/>
      <c r="EX167" s="225"/>
      <c r="EY167" s="225"/>
      <c r="EZ167" s="225"/>
      <c r="FA167" s="225"/>
      <c r="FB167" s="225"/>
      <c r="FC167" s="225"/>
      <c r="FD167" s="225"/>
      <c r="FE167" s="225"/>
      <c r="FF167" s="225"/>
      <c r="FG167" s="225"/>
      <c r="FH167" s="225"/>
      <c r="FI167" s="225"/>
      <c r="FJ167" s="225"/>
      <c r="FK167" s="225"/>
      <c r="FL167" s="225"/>
      <c r="FM167" s="225"/>
      <c r="FN167" s="225"/>
      <c r="FO167" s="225"/>
      <c r="FP167" s="225"/>
      <c r="FQ167" s="225"/>
      <c r="FR167" s="225"/>
      <c r="FS167" s="225"/>
      <c r="FT167" s="225"/>
      <c r="FU167" s="225"/>
      <c r="FV167" s="225"/>
      <c r="FW167" s="225"/>
      <c r="FX167" s="225"/>
      <c r="FY167" s="225"/>
      <c r="FZ167" s="225"/>
      <c r="GA167" s="225"/>
      <c r="GB167" s="225"/>
      <c r="GC167" s="225"/>
      <c r="GD167" s="225"/>
      <c r="GE167" s="225"/>
      <c r="GF167" s="225"/>
      <c r="GG167" s="225"/>
      <c r="GH167" s="225"/>
      <c r="GI167" s="225"/>
      <c r="GJ167" s="225"/>
      <c r="GK167" s="225"/>
      <c r="GL167" s="225"/>
      <c r="GM167" s="225"/>
      <c r="GN167" s="225"/>
      <c r="GO167" s="225"/>
      <c r="GP167" s="225"/>
      <c r="GQ167" s="225"/>
      <c r="GR167" s="225"/>
      <c r="GS167" s="225"/>
      <c r="GT167" s="225"/>
      <c r="GU167" s="225"/>
      <c r="GV167" s="225"/>
      <c r="GW167" s="225"/>
      <c r="GX167" s="225"/>
      <c r="GY167" s="225"/>
      <c r="GZ167" s="225"/>
      <c r="HA167" s="225"/>
      <c r="HB167" s="225"/>
      <c r="HC167" s="225"/>
      <c r="HD167" s="225"/>
      <c r="HE167" s="225"/>
      <c r="HF167" s="225"/>
      <c r="HG167" s="225"/>
      <c r="HH167" s="225"/>
      <c r="HI167" s="225"/>
      <c r="HJ167" s="225"/>
      <c r="HK167" s="225"/>
      <c r="HL167" s="225"/>
      <c r="HM167" s="225"/>
      <c r="HN167" s="225"/>
      <c r="HO167" s="225"/>
      <c r="HP167" s="225"/>
      <c r="HQ167" s="225"/>
      <c r="HR167" s="225"/>
      <c r="HS167" s="225"/>
      <c r="HT167" s="225"/>
      <c r="HU167" s="225"/>
      <c r="HV167" s="225"/>
      <c r="HW167" s="225"/>
      <c r="HX167" s="225"/>
      <c r="HY167" s="225"/>
      <c r="HZ167" s="225"/>
      <c r="IA167" s="225"/>
      <c r="IB167" s="225"/>
      <c r="IC167" s="225"/>
      <c r="ID167" s="225"/>
      <c r="IE167" s="225"/>
      <c r="IF167" s="225"/>
      <c r="IG167" s="225"/>
      <c r="IH167" s="225"/>
      <c r="II167" s="225"/>
      <c r="IJ167" s="225"/>
      <c r="IK167" s="225"/>
      <c r="IL167" s="225"/>
      <c r="IM167" s="225"/>
      <c r="IN167" s="225"/>
      <c r="IO167" s="225"/>
      <c r="IP167" s="225"/>
      <c r="IQ167" s="225"/>
      <c r="IR167" s="225"/>
      <c r="IS167" s="225"/>
      <c r="IT167" s="225"/>
    </row>
    <row r="168" spans="1:254" ht="12.75" customHeight="1">
      <c r="A168" s="243"/>
      <c r="B168" s="244" t="s">
        <v>680</v>
      </c>
      <c r="C168" s="228">
        <v>66000</v>
      </c>
      <c r="D168" s="233"/>
      <c r="E168" s="245" t="s">
        <v>492</v>
      </c>
      <c r="F168" s="225"/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  <c r="AO168" s="225"/>
      <c r="AP168" s="225"/>
      <c r="AQ168" s="225"/>
      <c r="AR168" s="225"/>
      <c r="AS168" s="225"/>
      <c r="AT168" s="225"/>
      <c r="AU168" s="225"/>
      <c r="AV168" s="225"/>
      <c r="AW168" s="225"/>
      <c r="AX168" s="225"/>
      <c r="AY168" s="225"/>
      <c r="AZ168" s="225"/>
      <c r="BA168" s="225"/>
      <c r="BB168" s="225"/>
      <c r="BC168" s="225"/>
      <c r="BD168" s="225"/>
      <c r="BE168" s="225"/>
      <c r="BF168" s="225"/>
      <c r="BG168" s="225"/>
      <c r="BH168" s="225"/>
      <c r="BI168" s="225"/>
      <c r="BJ168" s="225"/>
      <c r="BK168" s="225"/>
      <c r="BL168" s="225"/>
      <c r="BM168" s="225"/>
      <c r="BN168" s="225"/>
      <c r="BO168" s="225"/>
      <c r="BP168" s="225"/>
      <c r="BQ168" s="225"/>
      <c r="BR168" s="225"/>
      <c r="BS168" s="225"/>
      <c r="BT168" s="225"/>
      <c r="BU168" s="225"/>
      <c r="BV168" s="225"/>
      <c r="BW168" s="225"/>
      <c r="BX168" s="225"/>
      <c r="BY168" s="225"/>
      <c r="BZ168" s="225"/>
      <c r="CA168" s="225"/>
      <c r="CB168" s="225"/>
      <c r="CC168" s="225"/>
      <c r="CD168" s="225"/>
      <c r="CE168" s="225"/>
      <c r="CF168" s="225"/>
      <c r="CG168" s="225"/>
      <c r="CH168" s="225"/>
      <c r="CI168" s="225"/>
      <c r="CJ168" s="225"/>
      <c r="CK168" s="225"/>
      <c r="CL168" s="225"/>
      <c r="CM168" s="225"/>
      <c r="CN168" s="225"/>
      <c r="CO168" s="225"/>
      <c r="CP168" s="225"/>
      <c r="CQ168" s="225"/>
      <c r="CR168" s="225"/>
      <c r="CS168" s="225"/>
      <c r="CT168" s="225"/>
      <c r="CU168" s="225"/>
      <c r="CV168" s="225"/>
      <c r="CW168" s="225"/>
      <c r="CX168" s="225"/>
      <c r="CY168" s="225"/>
      <c r="CZ168" s="225"/>
      <c r="DA168" s="225"/>
      <c r="DB168" s="225"/>
      <c r="DC168" s="225"/>
      <c r="DD168" s="225"/>
      <c r="DE168" s="225"/>
      <c r="DF168" s="225"/>
      <c r="DG168" s="225"/>
      <c r="DH168" s="225"/>
      <c r="DI168" s="225"/>
      <c r="DJ168" s="225"/>
      <c r="DK168" s="225"/>
      <c r="DL168" s="225"/>
      <c r="DM168" s="225"/>
      <c r="DN168" s="225"/>
      <c r="DO168" s="225"/>
      <c r="DP168" s="225"/>
      <c r="DQ168" s="225"/>
      <c r="DR168" s="225"/>
      <c r="DS168" s="225"/>
      <c r="DT168" s="225"/>
      <c r="DU168" s="225"/>
      <c r="DV168" s="225"/>
      <c r="DW168" s="225"/>
      <c r="DX168" s="225"/>
      <c r="DY168" s="225"/>
      <c r="DZ168" s="225"/>
      <c r="EA168" s="225"/>
      <c r="EB168" s="225"/>
      <c r="EC168" s="225"/>
      <c r="ED168" s="225"/>
      <c r="EE168" s="225"/>
      <c r="EF168" s="225"/>
      <c r="EG168" s="225"/>
      <c r="EH168" s="225"/>
      <c r="EI168" s="225"/>
      <c r="EJ168" s="225"/>
      <c r="EK168" s="225"/>
      <c r="EL168" s="225"/>
      <c r="EM168" s="225"/>
      <c r="EN168" s="225"/>
      <c r="EO168" s="225"/>
      <c r="EP168" s="225"/>
      <c r="EQ168" s="225"/>
      <c r="ER168" s="225"/>
      <c r="ES168" s="225"/>
      <c r="ET168" s="225"/>
      <c r="EU168" s="225"/>
      <c r="EV168" s="225"/>
      <c r="EW168" s="225"/>
      <c r="EX168" s="225"/>
      <c r="EY168" s="225"/>
      <c r="EZ168" s="225"/>
      <c r="FA168" s="225"/>
      <c r="FB168" s="225"/>
      <c r="FC168" s="225"/>
      <c r="FD168" s="225"/>
      <c r="FE168" s="225"/>
      <c r="FF168" s="225"/>
      <c r="FG168" s="225"/>
      <c r="FH168" s="225"/>
      <c r="FI168" s="225"/>
      <c r="FJ168" s="225"/>
      <c r="FK168" s="225"/>
      <c r="FL168" s="225"/>
      <c r="FM168" s="225"/>
      <c r="FN168" s="225"/>
      <c r="FO168" s="225"/>
      <c r="FP168" s="225"/>
      <c r="FQ168" s="225"/>
      <c r="FR168" s="225"/>
      <c r="FS168" s="225"/>
      <c r="FT168" s="225"/>
      <c r="FU168" s="225"/>
      <c r="FV168" s="225"/>
      <c r="FW168" s="225"/>
      <c r="FX168" s="225"/>
      <c r="FY168" s="225"/>
      <c r="FZ168" s="225"/>
      <c r="GA168" s="225"/>
      <c r="GB168" s="225"/>
      <c r="GC168" s="225"/>
      <c r="GD168" s="225"/>
      <c r="GE168" s="225"/>
      <c r="GF168" s="225"/>
      <c r="GG168" s="225"/>
      <c r="GH168" s="225"/>
      <c r="GI168" s="225"/>
      <c r="GJ168" s="225"/>
      <c r="GK168" s="225"/>
      <c r="GL168" s="225"/>
      <c r="GM168" s="225"/>
      <c r="GN168" s="225"/>
      <c r="GO168" s="225"/>
      <c r="GP168" s="225"/>
      <c r="GQ168" s="225"/>
      <c r="GR168" s="225"/>
      <c r="GS168" s="225"/>
      <c r="GT168" s="225"/>
      <c r="GU168" s="225"/>
      <c r="GV168" s="225"/>
      <c r="GW168" s="225"/>
      <c r="GX168" s="225"/>
      <c r="GY168" s="225"/>
      <c r="GZ168" s="225"/>
      <c r="HA168" s="225"/>
      <c r="HB168" s="225"/>
      <c r="HC168" s="225"/>
      <c r="HD168" s="225"/>
      <c r="HE168" s="225"/>
      <c r="HF168" s="225"/>
      <c r="HG168" s="225"/>
      <c r="HH168" s="225"/>
      <c r="HI168" s="225"/>
      <c r="HJ168" s="225"/>
      <c r="HK168" s="225"/>
      <c r="HL168" s="225"/>
      <c r="HM168" s="225"/>
      <c r="HN168" s="225"/>
      <c r="HO168" s="225"/>
      <c r="HP168" s="225"/>
      <c r="HQ168" s="225"/>
      <c r="HR168" s="225"/>
      <c r="HS168" s="225"/>
      <c r="HT168" s="225"/>
      <c r="HU168" s="225"/>
      <c r="HV168" s="225"/>
      <c r="HW168" s="225"/>
      <c r="HX168" s="225"/>
      <c r="HY168" s="225"/>
      <c r="HZ168" s="225"/>
      <c r="IA168" s="225"/>
      <c r="IB168" s="225"/>
      <c r="IC168" s="225"/>
      <c r="ID168" s="225"/>
      <c r="IE168" s="225"/>
      <c r="IF168" s="225"/>
      <c r="IG168" s="225"/>
      <c r="IH168" s="225"/>
      <c r="II168" s="225"/>
      <c r="IJ168" s="225"/>
      <c r="IK168" s="225"/>
      <c r="IL168" s="225"/>
      <c r="IM168" s="225"/>
      <c r="IN168" s="225"/>
      <c r="IO168" s="225"/>
      <c r="IP168" s="225"/>
      <c r="IQ168" s="225"/>
      <c r="IR168" s="225"/>
      <c r="IS168" s="225"/>
      <c r="IT168" s="225"/>
    </row>
    <row r="169" spans="1:254" ht="9.9499999999999993" customHeight="1">
      <c r="A169" s="226"/>
      <c r="B169" s="246"/>
      <c r="C169" s="228"/>
      <c r="D169" s="233"/>
      <c r="E169" s="228"/>
      <c r="F169" s="225"/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  <c r="AO169" s="225"/>
      <c r="AP169" s="225"/>
      <c r="AQ169" s="225"/>
      <c r="AR169" s="225"/>
      <c r="AS169" s="225"/>
      <c r="AT169" s="225"/>
      <c r="AU169" s="225"/>
      <c r="AV169" s="225"/>
      <c r="AW169" s="225"/>
      <c r="AX169" s="225"/>
      <c r="AY169" s="225"/>
      <c r="AZ169" s="225"/>
      <c r="BA169" s="225"/>
      <c r="BB169" s="225"/>
      <c r="BC169" s="225"/>
      <c r="BD169" s="225"/>
      <c r="BE169" s="225"/>
      <c r="BF169" s="225"/>
      <c r="BG169" s="225"/>
      <c r="BH169" s="225"/>
      <c r="BI169" s="225"/>
      <c r="BJ169" s="225"/>
      <c r="BK169" s="225"/>
      <c r="BL169" s="225"/>
      <c r="BM169" s="225"/>
      <c r="BN169" s="225"/>
      <c r="BO169" s="225"/>
      <c r="BP169" s="225"/>
      <c r="BQ169" s="225"/>
      <c r="BR169" s="225"/>
      <c r="BS169" s="225"/>
      <c r="BT169" s="225"/>
      <c r="BU169" s="225"/>
      <c r="BV169" s="225"/>
      <c r="BW169" s="225"/>
      <c r="BX169" s="225"/>
      <c r="BY169" s="225"/>
      <c r="BZ169" s="225"/>
      <c r="CA169" s="225"/>
      <c r="CB169" s="225"/>
      <c r="CC169" s="225"/>
      <c r="CD169" s="225"/>
      <c r="CE169" s="225"/>
      <c r="CF169" s="225"/>
      <c r="CG169" s="225"/>
      <c r="CH169" s="225"/>
      <c r="CI169" s="225"/>
      <c r="CJ169" s="225"/>
      <c r="CK169" s="225"/>
      <c r="CL169" s="225"/>
      <c r="CM169" s="225"/>
      <c r="CN169" s="225"/>
      <c r="CO169" s="225"/>
      <c r="CP169" s="225"/>
      <c r="CQ169" s="225"/>
      <c r="CR169" s="225"/>
      <c r="CS169" s="225"/>
      <c r="CT169" s="225"/>
      <c r="CU169" s="225"/>
      <c r="CV169" s="225"/>
      <c r="CW169" s="225"/>
      <c r="CX169" s="225"/>
      <c r="CY169" s="225"/>
      <c r="CZ169" s="225"/>
      <c r="DA169" s="225"/>
      <c r="DB169" s="225"/>
      <c r="DC169" s="225"/>
      <c r="DD169" s="225"/>
      <c r="DE169" s="225"/>
      <c r="DF169" s="225"/>
      <c r="DG169" s="225"/>
      <c r="DH169" s="225"/>
      <c r="DI169" s="225"/>
      <c r="DJ169" s="225"/>
      <c r="DK169" s="225"/>
      <c r="DL169" s="225"/>
      <c r="DM169" s="225"/>
      <c r="DN169" s="225"/>
      <c r="DO169" s="225"/>
      <c r="DP169" s="225"/>
      <c r="DQ169" s="225"/>
      <c r="DR169" s="225"/>
      <c r="DS169" s="225"/>
      <c r="DT169" s="225"/>
      <c r="DU169" s="225"/>
      <c r="DV169" s="225"/>
      <c r="DW169" s="225"/>
      <c r="DX169" s="225"/>
      <c r="DY169" s="225"/>
      <c r="DZ169" s="225"/>
      <c r="EA169" s="225"/>
      <c r="EB169" s="225"/>
      <c r="EC169" s="225"/>
      <c r="ED169" s="225"/>
      <c r="EE169" s="225"/>
      <c r="EF169" s="225"/>
      <c r="EG169" s="225"/>
      <c r="EH169" s="225"/>
      <c r="EI169" s="225"/>
      <c r="EJ169" s="225"/>
      <c r="EK169" s="225"/>
      <c r="EL169" s="225"/>
      <c r="EM169" s="225"/>
      <c r="EN169" s="225"/>
      <c r="EO169" s="225"/>
      <c r="EP169" s="225"/>
      <c r="EQ169" s="225"/>
      <c r="ER169" s="225"/>
      <c r="ES169" s="225"/>
      <c r="ET169" s="225"/>
      <c r="EU169" s="225"/>
      <c r="EV169" s="225"/>
      <c r="EW169" s="225"/>
      <c r="EX169" s="225"/>
      <c r="EY169" s="225"/>
      <c r="EZ169" s="225"/>
      <c r="FA169" s="225"/>
      <c r="FB169" s="225"/>
      <c r="FC169" s="225"/>
      <c r="FD169" s="225"/>
      <c r="FE169" s="225"/>
      <c r="FF169" s="225"/>
      <c r="FG169" s="225"/>
      <c r="FH169" s="225"/>
      <c r="FI169" s="225"/>
      <c r="FJ169" s="225"/>
      <c r="FK169" s="225"/>
      <c r="FL169" s="225"/>
      <c r="FM169" s="225"/>
      <c r="FN169" s="225"/>
      <c r="FO169" s="225"/>
      <c r="FP169" s="225"/>
      <c r="FQ169" s="225"/>
      <c r="FR169" s="225"/>
      <c r="FS169" s="225"/>
      <c r="FT169" s="225"/>
      <c r="FU169" s="225"/>
      <c r="FV169" s="225"/>
      <c r="FW169" s="225"/>
      <c r="FX169" s="225"/>
      <c r="FY169" s="225"/>
      <c r="FZ169" s="225"/>
      <c r="GA169" s="225"/>
      <c r="GB169" s="225"/>
      <c r="GC169" s="225"/>
      <c r="GD169" s="225"/>
      <c r="GE169" s="225"/>
      <c r="GF169" s="225"/>
      <c r="GG169" s="225"/>
      <c r="GH169" s="225"/>
      <c r="GI169" s="225"/>
      <c r="GJ169" s="225"/>
      <c r="GK169" s="225"/>
      <c r="GL169" s="225"/>
      <c r="GM169" s="225"/>
      <c r="GN169" s="225"/>
      <c r="GO169" s="225"/>
      <c r="GP169" s="225"/>
      <c r="GQ169" s="225"/>
      <c r="GR169" s="225"/>
      <c r="GS169" s="225"/>
      <c r="GT169" s="225"/>
      <c r="GU169" s="225"/>
      <c r="GV169" s="225"/>
      <c r="GW169" s="225"/>
      <c r="GX169" s="225"/>
      <c r="GY169" s="225"/>
      <c r="GZ169" s="225"/>
      <c r="HA169" s="225"/>
      <c r="HB169" s="225"/>
      <c r="HC169" s="225"/>
      <c r="HD169" s="225"/>
      <c r="HE169" s="225"/>
      <c r="HF169" s="225"/>
      <c r="HG169" s="225"/>
      <c r="HH169" s="225"/>
      <c r="HI169" s="225"/>
      <c r="HJ169" s="225"/>
      <c r="HK169" s="225"/>
      <c r="HL169" s="225"/>
      <c r="HM169" s="225"/>
      <c r="HN169" s="225"/>
      <c r="HO169" s="225"/>
      <c r="HP169" s="225"/>
      <c r="HQ169" s="225"/>
      <c r="HR169" s="225"/>
      <c r="HS169" s="225"/>
      <c r="HT169" s="225"/>
      <c r="HU169" s="225"/>
      <c r="HV169" s="225"/>
      <c r="HW169" s="225"/>
      <c r="HX169" s="225"/>
      <c r="HY169" s="225"/>
      <c r="HZ169" s="225"/>
      <c r="IA169" s="225"/>
      <c r="IB169" s="225"/>
      <c r="IC169" s="225"/>
      <c r="ID169" s="225"/>
      <c r="IE169" s="225"/>
      <c r="IF169" s="225"/>
      <c r="IG169" s="225"/>
      <c r="IH169" s="225"/>
      <c r="II169" s="225"/>
      <c r="IJ169" s="225"/>
      <c r="IK169" s="225"/>
      <c r="IL169" s="225"/>
      <c r="IM169" s="225"/>
      <c r="IN169" s="225"/>
      <c r="IO169" s="225"/>
      <c r="IP169" s="225"/>
      <c r="IQ169" s="225"/>
      <c r="IR169" s="225"/>
      <c r="IS169" s="225"/>
      <c r="IT169" s="225"/>
    </row>
    <row r="170" spans="1:254" ht="12.75" customHeight="1">
      <c r="A170" s="243"/>
      <c r="B170" s="247" t="s">
        <v>682</v>
      </c>
      <c r="C170" s="245" t="s">
        <v>492</v>
      </c>
      <c r="D170" s="233"/>
      <c r="E170" s="228">
        <v>66000</v>
      </c>
      <c r="F170" s="225"/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  <c r="AO170" s="225"/>
      <c r="AP170" s="225"/>
      <c r="AQ170" s="225"/>
      <c r="AR170" s="225"/>
      <c r="AS170" s="225"/>
      <c r="AT170" s="225"/>
      <c r="AU170" s="225"/>
      <c r="AV170" s="225"/>
      <c r="AW170" s="225"/>
      <c r="AX170" s="225"/>
      <c r="AY170" s="225"/>
      <c r="AZ170" s="225"/>
      <c r="BA170" s="225"/>
      <c r="BB170" s="225"/>
      <c r="BC170" s="225"/>
      <c r="BD170" s="225"/>
      <c r="BE170" s="225"/>
      <c r="BF170" s="225"/>
      <c r="BG170" s="225"/>
      <c r="BH170" s="225"/>
      <c r="BI170" s="225"/>
      <c r="BJ170" s="225"/>
      <c r="BK170" s="225"/>
      <c r="BL170" s="225"/>
      <c r="BM170" s="225"/>
      <c r="BN170" s="225"/>
      <c r="BO170" s="225"/>
      <c r="BP170" s="225"/>
      <c r="BQ170" s="225"/>
      <c r="BR170" s="225"/>
      <c r="BS170" s="225"/>
      <c r="BT170" s="225"/>
      <c r="BU170" s="225"/>
      <c r="BV170" s="225"/>
      <c r="BW170" s="225"/>
      <c r="BX170" s="225"/>
      <c r="BY170" s="225"/>
      <c r="BZ170" s="225"/>
      <c r="CA170" s="225"/>
      <c r="CB170" s="225"/>
      <c r="CC170" s="225"/>
      <c r="CD170" s="225"/>
      <c r="CE170" s="225"/>
      <c r="CF170" s="225"/>
      <c r="CG170" s="225"/>
      <c r="CH170" s="225"/>
      <c r="CI170" s="225"/>
      <c r="CJ170" s="225"/>
      <c r="CK170" s="225"/>
      <c r="CL170" s="225"/>
      <c r="CM170" s="225"/>
      <c r="CN170" s="225"/>
      <c r="CO170" s="225"/>
      <c r="CP170" s="225"/>
      <c r="CQ170" s="225"/>
      <c r="CR170" s="225"/>
      <c r="CS170" s="225"/>
      <c r="CT170" s="225"/>
      <c r="CU170" s="225"/>
      <c r="CV170" s="225"/>
      <c r="CW170" s="225"/>
      <c r="CX170" s="225"/>
      <c r="CY170" s="225"/>
      <c r="CZ170" s="225"/>
      <c r="DA170" s="225"/>
      <c r="DB170" s="225"/>
      <c r="DC170" s="225"/>
      <c r="DD170" s="225"/>
      <c r="DE170" s="225"/>
      <c r="DF170" s="225"/>
      <c r="DG170" s="225"/>
      <c r="DH170" s="225"/>
      <c r="DI170" s="225"/>
      <c r="DJ170" s="225"/>
      <c r="DK170" s="225"/>
      <c r="DL170" s="225"/>
      <c r="DM170" s="225"/>
      <c r="DN170" s="225"/>
      <c r="DO170" s="225"/>
      <c r="DP170" s="225"/>
      <c r="DQ170" s="225"/>
      <c r="DR170" s="225"/>
      <c r="DS170" s="225"/>
      <c r="DT170" s="225"/>
      <c r="DU170" s="225"/>
      <c r="DV170" s="225"/>
      <c r="DW170" s="225"/>
      <c r="DX170" s="225"/>
      <c r="DY170" s="225"/>
      <c r="DZ170" s="225"/>
      <c r="EA170" s="225"/>
      <c r="EB170" s="225"/>
      <c r="EC170" s="225"/>
      <c r="ED170" s="225"/>
      <c r="EE170" s="225"/>
      <c r="EF170" s="225"/>
      <c r="EG170" s="225"/>
      <c r="EH170" s="225"/>
      <c r="EI170" s="225"/>
      <c r="EJ170" s="225"/>
      <c r="EK170" s="225"/>
      <c r="EL170" s="225"/>
      <c r="EM170" s="225"/>
      <c r="EN170" s="225"/>
      <c r="EO170" s="225"/>
      <c r="EP170" s="225"/>
      <c r="EQ170" s="225"/>
      <c r="ER170" s="225"/>
      <c r="ES170" s="225"/>
      <c r="ET170" s="225"/>
      <c r="EU170" s="225"/>
      <c r="EV170" s="225"/>
      <c r="EW170" s="225"/>
      <c r="EX170" s="225"/>
      <c r="EY170" s="225"/>
      <c r="EZ170" s="225"/>
      <c r="FA170" s="225"/>
      <c r="FB170" s="225"/>
      <c r="FC170" s="225"/>
      <c r="FD170" s="225"/>
      <c r="FE170" s="225"/>
      <c r="FF170" s="225"/>
      <c r="FG170" s="225"/>
      <c r="FH170" s="225"/>
      <c r="FI170" s="225"/>
      <c r="FJ170" s="225"/>
      <c r="FK170" s="225"/>
      <c r="FL170" s="225"/>
      <c r="FM170" s="225"/>
      <c r="FN170" s="225"/>
      <c r="FO170" s="225"/>
      <c r="FP170" s="225"/>
      <c r="FQ170" s="225"/>
      <c r="FR170" s="225"/>
      <c r="FS170" s="225"/>
      <c r="FT170" s="225"/>
      <c r="FU170" s="225"/>
      <c r="FV170" s="225"/>
      <c r="FW170" s="225"/>
      <c r="FX170" s="225"/>
      <c r="FY170" s="225"/>
      <c r="FZ170" s="225"/>
      <c r="GA170" s="225"/>
      <c r="GB170" s="225"/>
      <c r="GC170" s="225"/>
      <c r="GD170" s="225"/>
      <c r="GE170" s="225"/>
      <c r="GF170" s="225"/>
      <c r="GG170" s="225"/>
      <c r="GH170" s="225"/>
      <c r="GI170" s="225"/>
      <c r="GJ170" s="225"/>
      <c r="GK170" s="225"/>
      <c r="GL170" s="225"/>
      <c r="GM170" s="225"/>
      <c r="GN170" s="225"/>
      <c r="GO170" s="225"/>
      <c r="GP170" s="225"/>
      <c r="GQ170" s="225"/>
      <c r="GR170" s="225"/>
      <c r="GS170" s="225"/>
      <c r="GT170" s="225"/>
      <c r="GU170" s="225"/>
      <c r="GV170" s="225"/>
      <c r="GW170" s="225"/>
      <c r="GX170" s="225"/>
      <c r="GY170" s="225"/>
      <c r="GZ170" s="225"/>
      <c r="HA170" s="225"/>
      <c r="HB170" s="225"/>
      <c r="HC170" s="225"/>
      <c r="HD170" s="225"/>
      <c r="HE170" s="225"/>
      <c r="HF170" s="225"/>
      <c r="HG170" s="225"/>
      <c r="HH170" s="225"/>
      <c r="HI170" s="225"/>
      <c r="HJ170" s="225"/>
      <c r="HK170" s="225"/>
      <c r="HL170" s="225"/>
      <c r="HM170" s="225"/>
      <c r="HN170" s="225"/>
      <c r="HO170" s="225"/>
      <c r="HP170" s="225"/>
      <c r="HQ170" s="225"/>
      <c r="HR170" s="225"/>
      <c r="HS170" s="225"/>
      <c r="HT170" s="225"/>
      <c r="HU170" s="225"/>
      <c r="HV170" s="225"/>
      <c r="HW170" s="225"/>
      <c r="HX170" s="225"/>
      <c r="HY170" s="225"/>
      <c r="HZ170" s="225"/>
      <c r="IA170" s="225"/>
      <c r="IB170" s="225"/>
      <c r="IC170" s="225"/>
      <c r="ID170" s="225"/>
      <c r="IE170" s="225"/>
      <c r="IF170" s="225"/>
      <c r="IG170" s="225"/>
      <c r="IH170" s="225"/>
      <c r="II170" s="225"/>
      <c r="IJ170" s="225"/>
      <c r="IK170" s="225"/>
      <c r="IL170" s="225"/>
      <c r="IM170" s="225"/>
      <c r="IN170" s="225"/>
      <c r="IO170" s="225"/>
      <c r="IP170" s="225"/>
      <c r="IQ170" s="225"/>
      <c r="IR170" s="225"/>
      <c r="IS170" s="225"/>
      <c r="IT170" s="225"/>
    </row>
    <row r="171" spans="1:254" ht="9.9499999999999993" customHeight="1">
      <c r="A171" s="226"/>
      <c r="B171" s="246"/>
      <c r="C171" s="228"/>
      <c r="D171" s="233"/>
      <c r="E171" s="228"/>
      <c r="F171" s="225"/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  <c r="AO171" s="225"/>
      <c r="AP171" s="225"/>
      <c r="AQ171" s="225"/>
      <c r="AR171" s="225"/>
      <c r="AS171" s="225"/>
      <c r="AT171" s="225"/>
      <c r="AU171" s="225"/>
      <c r="AV171" s="225"/>
      <c r="AW171" s="225"/>
      <c r="AX171" s="225"/>
      <c r="AY171" s="225"/>
      <c r="AZ171" s="225"/>
      <c r="BA171" s="225"/>
      <c r="BB171" s="225"/>
      <c r="BC171" s="225"/>
      <c r="BD171" s="225"/>
      <c r="BE171" s="225"/>
      <c r="BF171" s="225"/>
      <c r="BG171" s="225"/>
      <c r="BH171" s="225"/>
      <c r="BI171" s="225"/>
      <c r="BJ171" s="225"/>
      <c r="BK171" s="225"/>
      <c r="BL171" s="225"/>
      <c r="BM171" s="225"/>
      <c r="BN171" s="225"/>
      <c r="BO171" s="225"/>
      <c r="BP171" s="225"/>
      <c r="BQ171" s="225"/>
      <c r="BR171" s="225"/>
      <c r="BS171" s="225"/>
      <c r="BT171" s="225"/>
      <c r="BU171" s="225"/>
      <c r="BV171" s="225"/>
      <c r="BW171" s="225"/>
      <c r="BX171" s="225"/>
      <c r="BY171" s="225"/>
      <c r="BZ171" s="225"/>
      <c r="CA171" s="225"/>
      <c r="CB171" s="225"/>
      <c r="CC171" s="225"/>
      <c r="CD171" s="225"/>
      <c r="CE171" s="225"/>
      <c r="CF171" s="225"/>
      <c r="CG171" s="225"/>
      <c r="CH171" s="225"/>
      <c r="CI171" s="225"/>
      <c r="CJ171" s="225"/>
      <c r="CK171" s="225"/>
      <c r="CL171" s="225"/>
      <c r="CM171" s="225"/>
      <c r="CN171" s="225"/>
      <c r="CO171" s="225"/>
      <c r="CP171" s="225"/>
      <c r="CQ171" s="225"/>
      <c r="CR171" s="225"/>
      <c r="CS171" s="225"/>
      <c r="CT171" s="225"/>
      <c r="CU171" s="225"/>
      <c r="CV171" s="225"/>
      <c r="CW171" s="225"/>
      <c r="CX171" s="225"/>
      <c r="CY171" s="225"/>
      <c r="CZ171" s="225"/>
      <c r="DA171" s="225"/>
      <c r="DB171" s="225"/>
      <c r="DC171" s="225"/>
      <c r="DD171" s="225"/>
      <c r="DE171" s="225"/>
      <c r="DF171" s="225"/>
      <c r="DG171" s="225"/>
      <c r="DH171" s="225"/>
      <c r="DI171" s="225"/>
      <c r="DJ171" s="225"/>
      <c r="DK171" s="225"/>
      <c r="DL171" s="225"/>
      <c r="DM171" s="225"/>
      <c r="DN171" s="225"/>
      <c r="DO171" s="225"/>
      <c r="DP171" s="225"/>
      <c r="DQ171" s="225"/>
      <c r="DR171" s="225"/>
      <c r="DS171" s="225"/>
      <c r="DT171" s="225"/>
      <c r="DU171" s="225"/>
      <c r="DV171" s="225"/>
      <c r="DW171" s="225"/>
      <c r="DX171" s="225"/>
      <c r="DY171" s="225"/>
      <c r="DZ171" s="225"/>
      <c r="EA171" s="225"/>
      <c r="EB171" s="225"/>
      <c r="EC171" s="225"/>
      <c r="ED171" s="225"/>
      <c r="EE171" s="225"/>
      <c r="EF171" s="225"/>
      <c r="EG171" s="225"/>
      <c r="EH171" s="225"/>
      <c r="EI171" s="225"/>
      <c r="EJ171" s="225"/>
      <c r="EK171" s="225"/>
      <c r="EL171" s="225"/>
      <c r="EM171" s="225"/>
      <c r="EN171" s="225"/>
      <c r="EO171" s="225"/>
      <c r="EP171" s="225"/>
      <c r="EQ171" s="225"/>
      <c r="ER171" s="225"/>
      <c r="ES171" s="225"/>
      <c r="ET171" s="225"/>
      <c r="EU171" s="225"/>
      <c r="EV171" s="225"/>
      <c r="EW171" s="225"/>
      <c r="EX171" s="225"/>
      <c r="EY171" s="225"/>
      <c r="EZ171" s="225"/>
      <c r="FA171" s="225"/>
      <c r="FB171" s="225"/>
      <c r="FC171" s="225"/>
      <c r="FD171" s="225"/>
      <c r="FE171" s="225"/>
      <c r="FF171" s="225"/>
      <c r="FG171" s="225"/>
      <c r="FH171" s="225"/>
      <c r="FI171" s="225"/>
      <c r="FJ171" s="225"/>
      <c r="FK171" s="225"/>
      <c r="FL171" s="225"/>
      <c r="FM171" s="225"/>
      <c r="FN171" s="225"/>
      <c r="FO171" s="225"/>
      <c r="FP171" s="225"/>
      <c r="FQ171" s="225"/>
      <c r="FR171" s="225"/>
      <c r="FS171" s="225"/>
      <c r="FT171" s="225"/>
      <c r="FU171" s="225"/>
      <c r="FV171" s="225"/>
      <c r="FW171" s="225"/>
      <c r="FX171" s="225"/>
      <c r="FY171" s="225"/>
      <c r="FZ171" s="225"/>
      <c r="GA171" s="225"/>
      <c r="GB171" s="225"/>
      <c r="GC171" s="225"/>
      <c r="GD171" s="225"/>
      <c r="GE171" s="225"/>
      <c r="GF171" s="225"/>
      <c r="GG171" s="225"/>
      <c r="GH171" s="225"/>
      <c r="GI171" s="225"/>
      <c r="GJ171" s="225"/>
      <c r="GK171" s="225"/>
      <c r="GL171" s="225"/>
      <c r="GM171" s="225"/>
      <c r="GN171" s="225"/>
      <c r="GO171" s="225"/>
      <c r="GP171" s="225"/>
      <c r="GQ171" s="225"/>
      <c r="GR171" s="225"/>
      <c r="GS171" s="225"/>
      <c r="GT171" s="225"/>
      <c r="GU171" s="225"/>
      <c r="GV171" s="225"/>
      <c r="GW171" s="225"/>
      <c r="GX171" s="225"/>
      <c r="GY171" s="225"/>
      <c r="GZ171" s="225"/>
      <c r="HA171" s="225"/>
      <c r="HB171" s="225"/>
      <c r="HC171" s="225"/>
      <c r="HD171" s="225"/>
      <c r="HE171" s="225"/>
      <c r="HF171" s="225"/>
      <c r="HG171" s="225"/>
      <c r="HH171" s="225"/>
      <c r="HI171" s="225"/>
      <c r="HJ171" s="225"/>
      <c r="HK171" s="225"/>
      <c r="HL171" s="225"/>
      <c r="HM171" s="225"/>
      <c r="HN171" s="225"/>
      <c r="HO171" s="225"/>
      <c r="HP171" s="225"/>
      <c r="HQ171" s="225"/>
      <c r="HR171" s="225"/>
      <c r="HS171" s="225"/>
      <c r="HT171" s="225"/>
      <c r="HU171" s="225"/>
      <c r="HV171" s="225"/>
      <c r="HW171" s="225"/>
      <c r="HX171" s="225"/>
      <c r="HY171" s="225"/>
      <c r="HZ171" s="225"/>
      <c r="IA171" s="225"/>
      <c r="IB171" s="225"/>
      <c r="IC171" s="225"/>
      <c r="ID171" s="225"/>
      <c r="IE171" s="225"/>
      <c r="IF171" s="225"/>
      <c r="IG171" s="225"/>
      <c r="IH171" s="225"/>
      <c r="II171" s="225"/>
      <c r="IJ171" s="225"/>
      <c r="IK171" s="225"/>
      <c r="IL171" s="225"/>
      <c r="IM171" s="225"/>
      <c r="IN171" s="225"/>
      <c r="IO171" s="225"/>
      <c r="IP171" s="225"/>
      <c r="IQ171" s="225"/>
      <c r="IR171" s="225"/>
      <c r="IS171" s="225"/>
      <c r="IT171" s="225"/>
    </row>
    <row r="172" spans="1:254" ht="12.75" customHeight="1">
      <c r="A172" s="237" t="s">
        <v>702</v>
      </c>
      <c r="B172" s="238" t="s">
        <v>87</v>
      </c>
      <c r="C172" s="239">
        <f>C174</f>
        <v>5000</v>
      </c>
      <c r="D172" s="233"/>
      <c r="E172" s="239">
        <f>E174</f>
        <v>5000</v>
      </c>
      <c r="F172" s="225"/>
      <c r="G172" s="225"/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  <c r="AO172" s="225"/>
      <c r="AP172" s="225"/>
      <c r="AQ172" s="225"/>
      <c r="AR172" s="225"/>
      <c r="AS172" s="225"/>
      <c r="AT172" s="225"/>
      <c r="AU172" s="225"/>
      <c r="AV172" s="225"/>
      <c r="AW172" s="225"/>
      <c r="AX172" s="225"/>
      <c r="AY172" s="225"/>
      <c r="AZ172" s="225"/>
      <c r="BA172" s="225"/>
      <c r="BB172" s="225"/>
      <c r="BC172" s="225"/>
      <c r="BD172" s="225"/>
      <c r="BE172" s="225"/>
      <c r="BF172" s="225"/>
      <c r="BG172" s="225"/>
      <c r="BH172" s="225"/>
      <c r="BI172" s="225"/>
      <c r="BJ172" s="225"/>
      <c r="BK172" s="225"/>
      <c r="BL172" s="225"/>
      <c r="BM172" s="225"/>
      <c r="BN172" s="225"/>
      <c r="BO172" s="225"/>
      <c r="BP172" s="225"/>
      <c r="BQ172" s="225"/>
      <c r="BR172" s="225"/>
      <c r="BS172" s="225"/>
      <c r="BT172" s="225"/>
      <c r="BU172" s="225"/>
      <c r="BV172" s="225"/>
      <c r="BW172" s="225"/>
      <c r="BX172" s="225"/>
      <c r="BY172" s="225"/>
      <c r="BZ172" s="225"/>
      <c r="CA172" s="225"/>
      <c r="CB172" s="225"/>
      <c r="CC172" s="225"/>
      <c r="CD172" s="225"/>
      <c r="CE172" s="225"/>
      <c r="CF172" s="225"/>
      <c r="CG172" s="225"/>
      <c r="CH172" s="225"/>
      <c r="CI172" s="225"/>
      <c r="CJ172" s="225"/>
      <c r="CK172" s="225"/>
      <c r="CL172" s="225"/>
      <c r="CM172" s="225"/>
      <c r="CN172" s="225"/>
      <c r="CO172" s="225"/>
      <c r="CP172" s="225"/>
      <c r="CQ172" s="225"/>
      <c r="CR172" s="225"/>
      <c r="CS172" s="225"/>
      <c r="CT172" s="225"/>
      <c r="CU172" s="225"/>
      <c r="CV172" s="225"/>
      <c r="CW172" s="225"/>
      <c r="CX172" s="225"/>
      <c r="CY172" s="225"/>
      <c r="CZ172" s="225"/>
      <c r="DA172" s="225"/>
      <c r="DB172" s="225"/>
      <c r="DC172" s="225"/>
      <c r="DD172" s="225"/>
      <c r="DE172" s="225"/>
      <c r="DF172" s="225"/>
      <c r="DG172" s="225"/>
      <c r="DH172" s="225"/>
      <c r="DI172" s="225"/>
      <c r="DJ172" s="225"/>
      <c r="DK172" s="225"/>
      <c r="DL172" s="225"/>
      <c r="DM172" s="225"/>
      <c r="DN172" s="225"/>
      <c r="DO172" s="225"/>
      <c r="DP172" s="225"/>
      <c r="DQ172" s="225"/>
      <c r="DR172" s="225"/>
      <c r="DS172" s="225"/>
      <c r="DT172" s="225"/>
      <c r="DU172" s="225"/>
      <c r="DV172" s="225"/>
      <c r="DW172" s="225"/>
      <c r="DX172" s="225"/>
      <c r="DY172" s="225"/>
      <c r="DZ172" s="225"/>
      <c r="EA172" s="225"/>
      <c r="EB172" s="225"/>
      <c r="EC172" s="225"/>
      <c r="ED172" s="225"/>
      <c r="EE172" s="225"/>
      <c r="EF172" s="225"/>
      <c r="EG172" s="225"/>
      <c r="EH172" s="225"/>
      <c r="EI172" s="225"/>
      <c r="EJ172" s="225"/>
      <c r="EK172" s="225"/>
      <c r="EL172" s="225"/>
      <c r="EM172" s="225"/>
      <c r="EN172" s="225"/>
      <c r="EO172" s="225"/>
      <c r="EP172" s="225"/>
      <c r="EQ172" s="225"/>
      <c r="ER172" s="225"/>
      <c r="ES172" s="225"/>
      <c r="ET172" s="225"/>
      <c r="EU172" s="225"/>
      <c r="EV172" s="225"/>
      <c r="EW172" s="225"/>
      <c r="EX172" s="225"/>
      <c r="EY172" s="225"/>
      <c r="EZ172" s="225"/>
      <c r="FA172" s="225"/>
      <c r="FB172" s="225"/>
      <c r="FC172" s="225"/>
      <c r="FD172" s="225"/>
      <c r="FE172" s="225"/>
      <c r="FF172" s="225"/>
      <c r="FG172" s="225"/>
      <c r="FH172" s="225"/>
      <c r="FI172" s="225"/>
      <c r="FJ172" s="225"/>
      <c r="FK172" s="225"/>
      <c r="FL172" s="225"/>
      <c r="FM172" s="225"/>
      <c r="FN172" s="225"/>
      <c r="FO172" s="225"/>
      <c r="FP172" s="225"/>
      <c r="FQ172" s="225"/>
      <c r="FR172" s="225"/>
      <c r="FS172" s="225"/>
      <c r="FT172" s="225"/>
      <c r="FU172" s="225"/>
      <c r="FV172" s="225"/>
      <c r="FW172" s="225"/>
      <c r="FX172" s="225"/>
      <c r="FY172" s="225"/>
      <c r="FZ172" s="225"/>
      <c r="GA172" s="225"/>
      <c r="GB172" s="225"/>
      <c r="GC172" s="225"/>
      <c r="GD172" s="225"/>
      <c r="GE172" s="225"/>
      <c r="GF172" s="225"/>
      <c r="GG172" s="225"/>
      <c r="GH172" s="225"/>
      <c r="GI172" s="225"/>
      <c r="GJ172" s="225"/>
      <c r="GK172" s="225"/>
      <c r="GL172" s="225"/>
      <c r="GM172" s="225"/>
      <c r="GN172" s="225"/>
      <c r="GO172" s="225"/>
      <c r="GP172" s="225"/>
      <c r="GQ172" s="225"/>
      <c r="GR172" s="225"/>
      <c r="GS172" s="225"/>
      <c r="GT172" s="225"/>
      <c r="GU172" s="225"/>
      <c r="GV172" s="225"/>
      <c r="GW172" s="225"/>
      <c r="GX172" s="225"/>
      <c r="GY172" s="225"/>
      <c r="GZ172" s="225"/>
      <c r="HA172" s="225"/>
      <c r="HB172" s="225"/>
      <c r="HC172" s="225"/>
      <c r="HD172" s="225"/>
      <c r="HE172" s="225"/>
      <c r="HF172" s="225"/>
      <c r="HG172" s="225"/>
      <c r="HH172" s="225"/>
      <c r="HI172" s="225"/>
      <c r="HJ172" s="225"/>
      <c r="HK172" s="225"/>
      <c r="HL172" s="225"/>
      <c r="HM172" s="225"/>
      <c r="HN172" s="225"/>
      <c r="HO172" s="225"/>
      <c r="HP172" s="225"/>
      <c r="HQ172" s="225"/>
      <c r="HR172" s="225"/>
      <c r="HS172" s="225"/>
      <c r="HT172" s="225"/>
      <c r="HU172" s="225"/>
      <c r="HV172" s="225"/>
      <c r="HW172" s="225"/>
      <c r="HX172" s="225"/>
      <c r="HY172" s="225"/>
      <c r="HZ172" s="225"/>
      <c r="IA172" s="225"/>
      <c r="IB172" s="225"/>
      <c r="IC172" s="225"/>
      <c r="ID172" s="225"/>
      <c r="IE172" s="225"/>
      <c r="IF172" s="225"/>
      <c r="IG172" s="225"/>
      <c r="IH172" s="225"/>
      <c r="II172" s="225"/>
      <c r="IJ172" s="225"/>
      <c r="IK172" s="225"/>
      <c r="IL172" s="225"/>
      <c r="IM172" s="225"/>
      <c r="IN172" s="225"/>
      <c r="IO172" s="225"/>
      <c r="IP172" s="225"/>
      <c r="IQ172" s="225"/>
      <c r="IR172" s="225"/>
      <c r="IS172" s="225"/>
      <c r="IT172" s="225"/>
    </row>
    <row r="173" spans="1:254" ht="9.9499999999999993" customHeight="1">
      <c r="A173" s="236"/>
      <c r="B173" s="227"/>
      <c r="C173" s="250"/>
      <c r="D173" s="233"/>
      <c r="E173" s="228"/>
      <c r="F173" s="225"/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  <c r="AO173" s="225"/>
      <c r="AP173" s="225"/>
      <c r="AQ173" s="225"/>
      <c r="AR173" s="225"/>
      <c r="AS173" s="225"/>
      <c r="AT173" s="225"/>
      <c r="AU173" s="225"/>
      <c r="AV173" s="225"/>
      <c r="AW173" s="225"/>
      <c r="AX173" s="225"/>
      <c r="AY173" s="225"/>
      <c r="AZ173" s="225"/>
      <c r="BA173" s="225"/>
      <c r="BB173" s="225"/>
      <c r="BC173" s="225"/>
      <c r="BD173" s="225"/>
      <c r="BE173" s="225"/>
      <c r="BF173" s="225"/>
      <c r="BG173" s="225"/>
      <c r="BH173" s="225"/>
      <c r="BI173" s="225"/>
      <c r="BJ173" s="225"/>
      <c r="BK173" s="225"/>
      <c r="BL173" s="225"/>
      <c r="BM173" s="225"/>
      <c r="BN173" s="225"/>
      <c r="BO173" s="225"/>
      <c r="BP173" s="225"/>
      <c r="BQ173" s="225"/>
      <c r="BR173" s="225"/>
      <c r="BS173" s="225"/>
      <c r="BT173" s="225"/>
      <c r="BU173" s="225"/>
      <c r="BV173" s="225"/>
      <c r="BW173" s="225"/>
      <c r="BX173" s="225"/>
      <c r="BY173" s="225"/>
      <c r="BZ173" s="225"/>
      <c r="CA173" s="225"/>
      <c r="CB173" s="225"/>
      <c r="CC173" s="225"/>
      <c r="CD173" s="225"/>
      <c r="CE173" s="225"/>
      <c r="CF173" s="225"/>
      <c r="CG173" s="225"/>
      <c r="CH173" s="225"/>
      <c r="CI173" s="225"/>
      <c r="CJ173" s="225"/>
      <c r="CK173" s="225"/>
      <c r="CL173" s="225"/>
      <c r="CM173" s="225"/>
      <c r="CN173" s="225"/>
      <c r="CO173" s="225"/>
      <c r="CP173" s="225"/>
      <c r="CQ173" s="225"/>
      <c r="CR173" s="225"/>
      <c r="CS173" s="225"/>
      <c r="CT173" s="225"/>
      <c r="CU173" s="225"/>
      <c r="CV173" s="225"/>
      <c r="CW173" s="225"/>
      <c r="CX173" s="225"/>
      <c r="CY173" s="225"/>
      <c r="CZ173" s="225"/>
      <c r="DA173" s="225"/>
      <c r="DB173" s="225"/>
      <c r="DC173" s="225"/>
      <c r="DD173" s="225"/>
      <c r="DE173" s="225"/>
      <c r="DF173" s="225"/>
      <c r="DG173" s="225"/>
      <c r="DH173" s="225"/>
      <c r="DI173" s="225"/>
      <c r="DJ173" s="225"/>
      <c r="DK173" s="225"/>
      <c r="DL173" s="225"/>
      <c r="DM173" s="225"/>
      <c r="DN173" s="225"/>
      <c r="DO173" s="225"/>
      <c r="DP173" s="225"/>
      <c r="DQ173" s="225"/>
      <c r="DR173" s="225"/>
      <c r="DS173" s="225"/>
      <c r="DT173" s="225"/>
      <c r="DU173" s="225"/>
      <c r="DV173" s="225"/>
      <c r="DW173" s="225"/>
      <c r="DX173" s="225"/>
      <c r="DY173" s="225"/>
      <c r="DZ173" s="225"/>
      <c r="EA173" s="225"/>
      <c r="EB173" s="225"/>
      <c r="EC173" s="225"/>
      <c r="ED173" s="225"/>
      <c r="EE173" s="225"/>
      <c r="EF173" s="225"/>
      <c r="EG173" s="225"/>
      <c r="EH173" s="225"/>
      <c r="EI173" s="225"/>
      <c r="EJ173" s="225"/>
      <c r="EK173" s="225"/>
      <c r="EL173" s="225"/>
      <c r="EM173" s="225"/>
      <c r="EN173" s="225"/>
      <c r="EO173" s="225"/>
      <c r="EP173" s="225"/>
      <c r="EQ173" s="225"/>
      <c r="ER173" s="225"/>
      <c r="ES173" s="225"/>
      <c r="ET173" s="225"/>
      <c r="EU173" s="225"/>
      <c r="EV173" s="225"/>
      <c r="EW173" s="225"/>
      <c r="EX173" s="225"/>
      <c r="EY173" s="225"/>
      <c r="EZ173" s="225"/>
      <c r="FA173" s="225"/>
      <c r="FB173" s="225"/>
      <c r="FC173" s="225"/>
      <c r="FD173" s="225"/>
      <c r="FE173" s="225"/>
      <c r="FF173" s="225"/>
      <c r="FG173" s="225"/>
      <c r="FH173" s="225"/>
      <c r="FI173" s="225"/>
      <c r="FJ173" s="225"/>
      <c r="FK173" s="225"/>
      <c r="FL173" s="225"/>
      <c r="FM173" s="225"/>
      <c r="FN173" s="225"/>
      <c r="FO173" s="225"/>
      <c r="FP173" s="225"/>
      <c r="FQ173" s="225"/>
      <c r="FR173" s="225"/>
      <c r="FS173" s="225"/>
      <c r="FT173" s="225"/>
      <c r="FU173" s="225"/>
      <c r="FV173" s="225"/>
      <c r="FW173" s="225"/>
      <c r="FX173" s="225"/>
      <c r="FY173" s="225"/>
      <c r="FZ173" s="225"/>
      <c r="GA173" s="225"/>
      <c r="GB173" s="225"/>
      <c r="GC173" s="225"/>
      <c r="GD173" s="225"/>
      <c r="GE173" s="225"/>
      <c r="GF173" s="225"/>
      <c r="GG173" s="225"/>
      <c r="GH173" s="225"/>
      <c r="GI173" s="225"/>
      <c r="GJ173" s="225"/>
      <c r="GK173" s="225"/>
      <c r="GL173" s="225"/>
      <c r="GM173" s="225"/>
      <c r="GN173" s="225"/>
      <c r="GO173" s="225"/>
      <c r="GP173" s="225"/>
      <c r="GQ173" s="225"/>
      <c r="GR173" s="225"/>
      <c r="GS173" s="225"/>
      <c r="GT173" s="225"/>
      <c r="GU173" s="225"/>
      <c r="GV173" s="225"/>
      <c r="GW173" s="225"/>
      <c r="GX173" s="225"/>
      <c r="GY173" s="225"/>
      <c r="GZ173" s="225"/>
      <c r="HA173" s="225"/>
      <c r="HB173" s="225"/>
      <c r="HC173" s="225"/>
      <c r="HD173" s="225"/>
      <c r="HE173" s="225"/>
      <c r="HF173" s="225"/>
      <c r="HG173" s="225"/>
      <c r="HH173" s="225"/>
      <c r="HI173" s="225"/>
      <c r="HJ173" s="225"/>
      <c r="HK173" s="225"/>
      <c r="HL173" s="225"/>
      <c r="HM173" s="225"/>
      <c r="HN173" s="225"/>
      <c r="HO173" s="225"/>
      <c r="HP173" s="225"/>
      <c r="HQ173" s="225"/>
      <c r="HR173" s="225"/>
      <c r="HS173" s="225"/>
      <c r="HT173" s="225"/>
      <c r="HU173" s="225"/>
      <c r="HV173" s="225"/>
      <c r="HW173" s="225"/>
      <c r="HX173" s="225"/>
      <c r="HY173" s="225"/>
      <c r="HZ173" s="225"/>
      <c r="IA173" s="225"/>
      <c r="IB173" s="225"/>
      <c r="IC173" s="225"/>
      <c r="ID173" s="225"/>
      <c r="IE173" s="225"/>
      <c r="IF173" s="225"/>
      <c r="IG173" s="225"/>
      <c r="IH173" s="225"/>
      <c r="II173" s="225"/>
      <c r="IJ173" s="225"/>
      <c r="IK173" s="225"/>
      <c r="IL173" s="225"/>
      <c r="IM173" s="225"/>
      <c r="IN173" s="225"/>
      <c r="IO173" s="225"/>
      <c r="IP173" s="225"/>
      <c r="IQ173" s="225"/>
      <c r="IR173" s="225"/>
      <c r="IS173" s="225"/>
      <c r="IT173" s="225"/>
    </row>
    <row r="174" spans="1:254" ht="12.75" customHeight="1">
      <c r="A174" s="925" t="s">
        <v>703</v>
      </c>
      <c r="B174" s="926"/>
      <c r="C174" s="240">
        <f>C176</f>
        <v>5000</v>
      </c>
      <c r="D174" s="233"/>
      <c r="E174" s="240">
        <f>E178</f>
        <v>5000</v>
      </c>
      <c r="F174" s="225"/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  <c r="AO174" s="225"/>
      <c r="AP174" s="225"/>
      <c r="AQ174" s="225"/>
      <c r="AR174" s="225"/>
      <c r="AS174" s="225"/>
      <c r="AT174" s="225"/>
      <c r="AU174" s="225"/>
      <c r="AV174" s="225"/>
      <c r="AW174" s="225"/>
      <c r="AX174" s="225"/>
      <c r="AY174" s="225"/>
      <c r="AZ174" s="225"/>
      <c r="BA174" s="225"/>
      <c r="BB174" s="225"/>
      <c r="BC174" s="225"/>
      <c r="BD174" s="225"/>
      <c r="BE174" s="225"/>
      <c r="BF174" s="225"/>
      <c r="BG174" s="225"/>
      <c r="BH174" s="225"/>
      <c r="BI174" s="225"/>
      <c r="BJ174" s="225"/>
      <c r="BK174" s="225"/>
      <c r="BL174" s="225"/>
      <c r="BM174" s="225"/>
      <c r="BN174" s="225"/>
      <c r="BO174" s="225"/>
      <c r="BP174" s="225"/>
      <c r="BQ174" s="225"/>
      <c r="BR174" s="225"/>
      <c r="BS174" s="225"/>
      <c r="BT174" s="225"/>
      <c r="BU174" s="225"/>
      <c r="BV174" s="225"/>
      <c r="BW174" s="225"/>
      <c r="BX174" s="225"/>
      <c r="BY174" s="225"/>
      <c r="BZ174" s="225"/>
      <c r="CA174" s="225"/>
      <c r="CB174" s="225"/>
      <c r="CC174" s="225"/>
      <c r="CD174" s="225"/>
      <c r="CE174" s="225"/>
      <c r="CF174" s="225"/>
      <c r="CG174" s="225"/>
      <c r="CH174" s="225"/>
      <c r="CI174" s="225"/>
      <c r="CJ174" s="225"/>
      <c r="CK174" s="225"/>
      <c r="CL174" s="225"/>
      <c r="CM174" s="225"/>
      <c r="CN174" s="225"/>
      <c r="CO174" s="225"/>
      <c r="CP174" s="225"/>
      <c r="CQ174" s="225"/>
      <c r="CR174" s="225"/>
      <c r="CS174" s="225"/>
      <c r="CT174" s="225"/>
      <c r="CU174" s="225"/>
      <c r="CV174" s="225"/>
      <c r="CW174" s="225"/>
      <c r="CX174" s="225"/>
      <c r="CY174" s="225"/>
      <c r="CZ174" s="225"/>
      <c r="DA174" s="225"/>
      <c r="DB174" s="225"/>
      <c r="DC174" s="225"/>
      <c r="DD174" s="225"/>
      <c r="DE174" s="225"/>
      <c r="DF174" s="225"/>
      <c r="DG174" s="225"/>
      <c r="DH174" s="225"/>
      <c r="DI174" s="225"/>
      <c r="DJ174" s="225"/>
      <c r="DK174" s="225"/>
      <c r="DL174" s="225"/>
      <c r="DM174" s="225"/>
      <c r="DN174" s="225"/>
      <c r="DO174" s="225"/>
      <c r="DP174" s="225"/>
      <c r="DQ174" s="225"/>
      <c r="DR174" s="225"/>
      <c r="DS174" s="225"/>
      <c r="DT174" s="225"/>
      <c r="DU174" s="225"/>
      <c r="DV174" s="225"/>
      <c r="DW174" s="225"/>
      <c r="DX174" s="225"/>
      <c r="DY174" s="225"/>
      <c r="DZ174" s="225"/>
      <c r="EA174" s="225"/>
      <c r="EB174" s="225"/>
      <c r="EC174" s="225"/>
      <c r="ED174" s="225"/>
      <c r="EE174" s="225"/>
      <c r="EF174" s="225"/>
      <c r="EG174" s="225"/>
      <c r="EH174" s="225"/>
      <c r="EI174" s="225"/>
      <c r="EJ174" s="225"/>
      <c r="EK174" s="225"/>
      <c r="EL174" s="225"/>
      <c r="EM174" s="225"/>
      <c r="EN174" s="225"/>
      <c r="EO174" s="225"/>
      <c r="EP174" s="225"/>
      <c r="EQ174" s="225"/>
      <c r="ER174" s="225"/>
      <c r="ES174" s="225"/>
      <c r="ET174" s="225"/>
      <c r="EU174" s="225"/>
      <c r="EV174" s="225"/>
      <c r="EW174" s="225"/>
      <c r="EX174" s="225"/>
      <c r="EY174" s="225"/>
      <c r="EZ174" s="225"/>
      <c r="FA174" s="225"/>
      <c r="FB174" s="225"/>
      <c r="FC174" s="225"/>
      <c r="FD174" s="225"/>
      <c r="FE174" s="225"/>
      <c r="FF174" s="225"/>
      <c r="FG174" s="225"/>
      <c r="FH174" s="225"/>
      <c r="FI174" s="225"/>
      <c r="FJ174" s="225"/>
      <c r="FK174" s="225"/>
      <c r="FL174" s="225"/>
      <c r="FM174" s="225"/>
      <c r="FN174" s="225"/>
      <c r="FO174" s="225"/>
      <c r="FP174" s="225"/>
      <c r="FQ174" s="225"/>
      <c r="FR174" s="225"/>
      <c r="FS174" s="225"/>
      <c r="FT174" s="225"/>
      <c r="FU174" s="225"/>
      <c r="FV174" s="225"/>
      <c r="FW174" s="225"/>
      <c r="FX174" s="225"/>
      <c r="FY174" s="225"/>
      <c r="FZ174" s="225"/>
      <c r="GA174" s="225"/>
      <c r="GB174" s="225"/>
      <c r="GC174" s="225"/>
      <c r="GD174" s="225"/>
      <c r="GE174" s="225"/>
      <c r="GF174" s="225"/>
      <c r="GG174" s="225"/>
      <c r="GH174" s="225"/>
      <c r="GI174" s="225"/>
      <c r="GJ174" s="225"/>
      <c r="GK174" s="225"/>
      <c r="GL174" s="225"/>
      <c r="GM174" s="225"/>
      <c r="GN174" s="225"/>
      <c r="GO174" s="225"/>
      <c r="GP174" s="225"/>
      <c r="GQ174" s="225"/>
      <c r="GR174" s="225"/>
      <c r="GS174" s="225"/>
      <c r="GT174" s="225"/>
      <c r="GU174" s="225"/>
      <c r="GV174" s="225"/>
      <c r="GW174" s="225"/>
      <c r="GX174" s="225"/>
      <c r="GY174" s="225"/>
      <c r="GZ174" s="225"/>
      <c r="HA174" s="225"/>
      <c r="HB174" s="225"/>
      <c r="HC174" s="225"/>
      <c r="HD174" s="225"/>
      <c r="HE174" s="225"/>
      <c r="HF174" s="225"/>
      <c r="HG174" s="225"/>
      <c r="HH174" s="225"/>
      <c r="HI174" s="225"/>
      <c r="HJ174" s="225"/>
      <c r="HK174" s="225"/>
      <c r="HL174" s="225"/>
      <c r="HM174" s="225"/>
      <c r="HN174" s="225"/>
      <c r="HO174" s="225"/>
      <c r="HP174" s="225"/>
      <c r="HQ174" s="225"/>
      <c r="HR174" s="225"/>
      <c r="HS174" s="225"/>
      <c r="HT174" s="225"/>
      <c r="HU174" s="225"/>
      <c r="HV174" s="225"/>
      <c r="HW174" s="225"/>
      <c r="HX174" s="225"/>
      <c r="HY174" s="225"/>
      <c r="HZ174" s="225"/>
      <c r="IA174" s="225"/>
      <c r="IB174" s="225"/>
      <c r="IC174" s="225"/>
      <c r="ID174" s="225"/>
      <c r="IE174" s="225"/>
      <c r="IF174" s="225"/>
      <c r="IG174" s="225"/>
      <c r="IH174" s="225"/>
      <c r="II174" s="225"/>
      <c r="IJ174" s="225"/>
      <c r="IK174" s="225"/>
      <c r="IL174" s="225"/>
      <c r="IM174" s="225"/>
      <c r="IN174" s="225"/>
      <c r="IO174" s="225"/>
      <c r="IP174" s="225"/>
      <c r="IQ174" s="225"/>
      <c r="IR174" s="225"/>
      <c r="IS174" s="225"/>
      <c r="IT174" s="225"/>
    </row>
    <row r="175" spans="1:254" ht="9.9499999999999993" customHeight="1">
      <c r="A175" s="251"/>
      <c r="B175" s="252"/>
      <c r="C175" s="239"/>
      <c r="D175" s="233"/>
      <c r="E175" s="253"/>
      <c r="F175" s="225"/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  <c r="AO175" s="225"/>
      <c r="AP175" s="225"/>
      <c r="AQ175" s="225"/>
      <c r="AR175" s="225"/>
      <c r="AS175" s="225"/>
      <c r="AT175" s="225"/>
      <c r="AU175" s="225"/>
      <c r="AV175" s="225"/>
      <c r="AW175" s="225"/>
      <c r="AX175" s="225"/>
      <c r="AY175" s="225"/>
      <c r="AZ175" s="225"/>
      <c r="BA175" s="225"/>
      <c r="BB175" s="225"/>
      <c r="BC175" s="225"/>
      <c r="BD175" s="225"/>
      <c r="BE175" s="225"/>
      <c r="BF175" s="225"/>
      <c r="BG175" s="225"/>
      <c r="BH175" s="225"/>
      <c r="BI175" s="225"/>
      <c r="BJ175" s="225"/>
      <c r="BK175" s="225"/>
      <c r="BL175" s="225"/>
      <c r="BM175" s="225"/>
      <c r="BN175" s="225"/>
      <c r="BO175" s="225"/>
      <c r="BP175" s="225"/>
      <c r="BQ175" s="225"/>
      <c r="BR175" s="225"/>
      <c r="BS175" s="225"/>
      <c r="BT175" s="225"/>
      <c r="BU175" s="225"/>
      <c r="BV175" s="225"/>
      <c r="BW175" s="225"/>
      <c r="BX175" s="225"/>
      <c r="BY175" s="225"/>
      <c r="BZ175" s="225"/>
      <c r="CA175" s="225"/>
      <c r="CB175" s="225"/>
      <c r="CC175" s="225"/>
      <c r="CD175" s="225"/>
      <c r="CE175" s="225"/>
      <c r="CF175" s="225"/>
      <c r="CG175" s="225"/>
      <c r="CH175" s="225"/>
      <c r="CI175" s="225"/>
      <c r="CJ175" s="225"/>
      <c r="CK175" s="225"/>
      <c r="CL175" s="225"/>
      <c r="CM175" s="225"/>
      <c r="CN175" s="225"/>
      <c r="CO175" s="225"/>
      <c r="CP175" s="225"/>
      <c r="CQ175" s="225"/>
      <c r="CR175" s="225"/>
      <c r="CS175" s="225"/>
      <c r="CT175" s="225"/>
      <c r="CU175" s="225"/>
      <c r="CV175" s="225"/>
      <c r="CW175" s="225"/>
      <c r="CX175" s="225"/>
      <c r="CY175" s="225"/>
      <c r="CZ175" s="225"/>
      <c r="DA175" s="225"/>
      <c r="DB175" s="225"/>
      <c r="DC175" s="225"/>
      <c r="DD175" s="225"/>
      <c r="DE175" s="225"/>
      <c r="DF175" s="225"/>
      <c r="DG175" s="225"/>
      <c r="DH175" s="225"/>
      <c r="DI175" s="225"/>
      <c r="DJ175" s="225"/>
      <c r="DK175" s="225"/>
      <c r="DL175" s="225"/>
      <c r="DM175" s="225"/>
      <c r="DN175" s="225"/>
      <c r="DO175" s="225"/>
      <c r="DP175" s="225"/>
      <c r="DQ175" s="225"/>
      <c r="DR175" s="225"/>
      <c r="DS175" s="225"/>
      <c r="DT175" s="225"/>
      <c r="DU175" s="225"/>
      <c r="DV175" s="225"/>
      <c r="DW175" s="225"/>
      <c r="DX175" s="225"/>
      <c r="DY175" s="225"/>
      <c r="DZ175" s="225"/>
      <c r="EA175" s="225"/>
      <c r="EB175" s="225"/>
      <c r="EC175" s="225"/>
      <c r="ED175" s="225"/>
      <c r="EE175" s="225"/>
      <c r="EF175" s="225"/>
      <c r="EG175" s="225"/>
      <c r="EH175" s="225"/>
      <c r="EI175" s="225"/>
      <c r="EJ175" s="225"/>
      <c r="EK175" s="225"/>
      <c r="EL175" s="225"/>
      <c r="EM175" s="225"/>
      <c r="EN175" s="225"/>
      <c r="EO175" s="225"/>
      <c r="EP175" s="225"/>
      <c r="EQ175" s="225"/>
      <c r="ER175" s="225"/>
      <c r="ES175" s="225"/>
      <c r="ET175" s="225"/>
      <c r="EU175" s="225"/>
      <c r="EV175" s="225"/>
      <c r="EW175" s="225"/>
      <c r="EX175" s="225"/>
      <c r="EY175" s="225"/>
      <c r="EZ175" s="225"/>
      <c r="FA175" s="225"/>
      <c r="FB175" s="225"/>
      <c r="FC175" s="225"/>
      <c r="FD175" s="225"/>
      <c r="FE175" s="225"/>
      <c r="FF175" s="225"/>
      <c r="FG175" s="225"/>
      <c r="FH175" s="225"/>
      <c r="FI175" s="225"/>
      <c r="FJ175" s="225"/>
      <c r="FK175" s="225"/>
      <c r="FL175" s="225"/>
      <c r="FM175" s="225"/>
      <c r="FN175" s="225"/>
      <c r="FO175" s="225"/>
      <c r="FP175" s="225"/>
      <c r="FQ175" s="225"/>
      <c r="FR175" s="225"/>
      <c r="FS175" s="225"/>
      <c r="FT175" s="225"/>
      <c r="FU175" s="225"/>
      <c r="FV175" s="225"/>
      <c r="FW175" s="225"/>
      <c r="FX175" s="225"/>
      <c r="FY175" s="225"/>
      <c r="FZ175" s="225"/>
      <c r="GA175" s="225"/>
      <c r="GB175" s="225"/>
      <c r="GC175" s="225"/>
      <c r="GD175" s="225"/>
      <c r="GE175" s="225"/>
      <c r="GF175" s="225"/>
      <c r="GG175" s="225"/>
      <c r="GH175" s="225"/>
      <c r="GI175" s="225"/>
      <c r="GJ175" s="225"/>
      <c r="GK175" s="225"/>
      <c r="GL175" s="225"/>
      <c r="GM175" s="225"/>
      <c r="GN175" s="225"/>
      <c r="GO175" s="225"/>
      <c r="GP175" s="225"/>
      <c r="GQ175" s="225"/>
      <c r="GR175" s="225"/>
      <c r="GS175" s="225"/>
      <c r="GT175" s="225"/>
      <c r="GU175" s="225"/>
      <c r="GV175" s="225"/>
      <c r="GW175" s="225"/>
      <c r="GX175" s="225"/>
      <c r="GY175" s="225"/>
      <c r="GZ175" s="225"/>
      <c r="HA175" s="225"/>
      <c r="HB175" s="225"/>
      <c r="HC175" s="225"/>
      <c r="HD175" s="225"/>
      <c r="HE175" s="225"/>
      <c r="HF175" s="225"/>
      <c r="HG175" s="225"/>
      <c r="HH175" s="225"/>
      <c r="HI175" s="225"/>
      <c r="HJ175" s="225"/>
      <c r="HK175" s="225"/>
      <c r="HL175" s="225"/>
      <c r="HM175" s="225"/>
      <c r="HN175" s="225"/>
      <c r="HO175" s="225"/>
      <c r="HP175" s="225"/>
      <c r="HQ175" s="225"/>
      <c r="HR175" s="225"/>
      <c r="HS175" s="225"/>
      <c r="HT175" s="225"/>
      <c r="HU175" s="225"/>
      <c r="HV175" s="225"/>
      <c r="HW175" s="225"/>
      <c r="HX175" s="225"/>
      <c r="HY175" s="225"/>
      <c r="HZ175" s="225"/>
      <c r="IA175" s="225"/>
      <c r="IB175" s="225"/>
      <c r="IC175" s="225"/>
      <c r="ID175" s="225"/>
      <c r="IE175" s="225"/>
      <c r="IF175" s="225"/>
      <c r="IG175" s="225"/>
      <c r="IH175" s="225"/>
      <c r="II175" s="225"/>
      <c r="IJ175" s="225"/>
      <c r="IK175" s="225"/>
      <c r="IL175" s="225"/>
      <c r="IM175" s="225"/>
      <c r="IN175" s="225"/>
      <c r="IO175" s="225"/>
      <c r="IP175" s="225"/>
      <c r="IQ175" s="225"/>
      <c r="IR175" s="225"/>
      <c r="IS175" s="225"/>
      <c r="IT175" s="225"/>
    </row>
    <row r="176" spans="1:254" ht="12.75" customHeight="1">
      <c r="A176" s="243"/>
      <c r="B176" s="244" t="s">
        <v>680</v>
      </c>
      <c r="C176" s="228">
        <v>5000</v>
      </c>
      <c r="D176" s="233"/>
      <c r="E176" s="245" t="s">
        <v>492</v>
      </c>
      <c r="F176" s="225"/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  <c r="AO176" s="225"/>
      <c r="AP176" s="225"/>
      <c r="AQ176" s="225"/>
      <c r="AR176" s="225"/>
      <c r="AS176" s="225"/>
      <c r="AT176" s="225"/>
      <c r="AU176" s="225"/>
      <c r="AV176" s="225"/>
      <c r="AW176" s="225"/>
      <c r="AX176" s="225"/>
      <c r="AY176" s="225"/>
      <c r="AZ176" s="225"/>
      <c r="BA176" s="225"/>
      <c r="BB176" s="225"/>
      <c r="BC176" s="225"/>
      <c r="BD176" s="225"/>
      <c r="BE176" s="225"/>
      <c r="BF176" s="225"/>
      <c r="BG176" s="225"/>
      <c r="BH176" s="225"/>
      <c r="BI176" s="225"/>
      <c r="BJ176" s="225"/>
      <c r="BK176" s="225"/>
      <c r="BL176" s="225"/>
      <c r="BM176" s="225"/>
      <c r="BN176" s="225"/>
      <c r="BO176" s="225"/>
      <c r="BP176" s="225"/>
      <c r="BQ176" s="225"/>
      <c r="BR176" s="225"/>
      <c r="BS176" s="225"/>
      <c r="BT176" s="225"/>
      <c r="BU176" s="225"/>
      <c r="BV176" s="225"/>
      <c r="BW176" s="225"/>
      <c r="BX176" s="225"/>
      <c r="BY176" s="225"/>
      <c r="BZ176" s="225"/>
      <c r="CA176" s="225"/>
      <c r="CB176" s="225"/>
      <c r="CC176" s="225"/>
      <c r="CD176" s="225"/>
      <c r="CE176" s="225"/>
      <c r="CF176" s="225"/>
      <c r="CG176" s="225"/>
      <c r="CH176" s="225"/>
      <c r="CI176" s="225"/>
      <c r="CJ176" s="225"/>
      <c r="CK176" s="225"/>
      <c r="CL176" s="225"/>
      <c r="CM176" s="225"/>
      <c r="CN176" s="225"/>
      <c r="CO176" s="225"/>
      <c r="CP176" s="225"/>
      <c r="CQ176" s="225"/>
      <c r="CR176" s="225"/>
      <c r="CS176" s="225"/>
      <c r="CT176" s="225"/>
      <c r="CU176" s="225"/>
      <c r="CV176" s="225"/>
      <c r="CW176" s="225"/>
      <c r="CX176" s="225"/>
      <c r="CY176" s="225"/>
      <c r="CZ176" s="225"/>
      <c r="DA176" s="225"/>
      <c r="DB176" s="225"/>
      <c r="DC176" s="225"/>
      <c r="DD176" s="225"/>
      <c r="DE176" s="225"/>
      <c r="DF176" s="225"/>
      <c r="DG176" s="225"/>
      <c r="DH176" s="225"/>
      <c r="DI176" s="225"/>
      <c r="DJ176" s="225"/>
      <c r="DK176" s="225"/>
      <c r="DL176" s="225"/>
      <c r="DM176" s="225"/>
      <c r="DN176" s="225"/>
      <c r="DO176" s="225"/>
      <c r="DP176" s="225"/>
      <c r="DQ176" s="225"/>
      <c r="DR176" s="225"/>
      <c r="DS176" s="225"/>
      <c r="DT176" s="225"/>
      <c r="DU176" s="225"/>
      <c r="DV176" s="225"/>
      <c r="DW176" s="225"/>
      <c r="DX176" s="225"/>
      <c r="DY176" s="225"/>
      <c r="DZ176" s="225"/>
      <c r="EA176" s="225"/>
      <c r="EB176" s="225"/>
      <c r="EC176" s="225"/>
      <c r="ED176" s="225"/>
      <c r="EE176" s="225"/>
      <c r="EF176" s="225"/>
      <c r="EG176" s="225"/>
      <c r="EH176" s="225"/>
      <c r="EI176" s="225"/>
      <c r="EJ176" s="225"/>
      <c r="EK176" s="225"/>
      <c r="EL176" s="225"/>
      <c r="EM176" s="225"/>
      <c r="EN176" s="225"/>
      <c r="EO176" s="225"/>
      <c r="EP176" s="225"/>
      <c r="EQ176" s="225"/>
      <c r="ER176" s="225"/>
      <c r="ES176" s="225"/>
      <c r="ET176" s="225"/>
      <c r="EU176" s="225"/>
      <c r="EV176" s="225"/>
      <c r="EW176" s="225"/>
      <c r="EX176" s="225"/>
      <c r="EY176" s="225"/>
      <c r="EZ176" s="225"/>
      <c r="FA176" s="225"/>
      <c r="FB176" s="225"/>
      <c r="FC176" s="225"/>
      <c r="FD176" s="225"/>
      <c r="FE176" s="225"/>
      <c r="FF176" s="225"/>
      <c r="FG176" s="225"/>
      <c r="FH176" s="225"/>
      <c r="FI176" s="225"/>
      <c r="FJ176" s="225"/>
      <c r="FK176" s="225"/>
      <c r="FL176" s="225"/>
      <c r="FM176" s="225"/>
      <c r="FN176" s="225"/>
      <c r="FO176" s="225"/>
      <c r="FP176" s="225"/>
      <c r="FQ176" s="225"/>
      <c r="FR176" s="225"/>
      <c r="FS176" s="225"/>
      <c r="FT176" s="225"/>
      <c r="FU176" s="225"/>
      <c r="FV176" s="225"/>
      <c r="FW176" s="225"/>
      <c r="FX176" s="225"/>
      <c r="FY176" s="225"/>
      <c r="FZ176" s="225"/>
      <c r="GA176" s="225"/>
      <c r="GB176" s="225"/>
      <c r="GC176" s="225"/>
      <c r="GD176" s="225"/>
      <c r="GE176" s="225"/>
      <c r="GF176" s="225"/>
      <c r="GG176" s="225"/>
      <c r="GH176" s="225"/>
      <c r="GI176" s="225"/>
      <c r="GJ176" s="225"/>
      <c r="GK176" s="225"/>
      <c r="GL176" s="225"/>
      <c r="GM176" s="225"/>
      <c r="GN176" s="225"/>
      <c r="GO176" s="225"/>
      <c r="GP176" s="225"/>
      <c r="GQ176" s="225"/>
      <c r="GR176" s="225"/>
      <c r="GS176" s="225"/>
      <c r="GT176" s="225"/>
      <c r="GU176" s="225"/>
      <c r="GV176" s="225"/>
      <c r="GW176" s="225"/>
      <c r="GX176" s="225"/>
      <c r="GY176" s="225"/>
      <c r="GZ176" s="225"/>
      <c r="HA176" s="225"/>
      <c r="HB176" s="225"/>
      <c r="HC176" s="225"/>
      <c r="HD176" s="225"/>
      <c r="HE176" s="225"/>
      <c r="HF176" s="225"/>
      <c r="HG176" s="225"/>
      <c r="HH176" s="225"/>
      <c r="HI176" s="225"/>
      <c r="HJ176" s="225"/>
      <c r="HK176" s="225"/>
      <c r="HL176" s="225"/>
      <c r="HM176" s="225"/>
      <c r="HN176" s="225"/>
      <c r="HO176" s="225"/>
      <c r="HP176" s="225"/>
      <c r="HQ176" s="225"/>
      <c r="HR176" s="225"/>
      <c r="HS176" s="225"/>
      <c r="HT176" s="225"/>
      <c r="HU176" s="225"/>
      <c r="HV176" s="225"/>
      <c r="HW176" s="225"/>
      <c r="HX176" s="225"/>
      <c r="HY176" s="225"/>
      <c r="HZ176" s="225"/>
      <c r="IA176" s="225"/>
      <c r="IB176" s="225"/>
      <c r="IC176" s="225"/>
      <c r="ID176" s="225"/>
      <c r="IE176" s="225"/>
      <c r="IF176" s="225"/>
      <c r="IG176" s="225"/>
      <c r="IH176" s="225"/>
      <c r="II176" s="225"/>
      <c r="IJ176" s="225"/>
      <c r="IK176" s="225"/>
      <c r="IL176" s="225"/>
      <c r="IM176" s="225"/>
      <c r="IN176" s="225"/>
      <c r="IO176" s="225"/>
      <c r="IP176" s="225"/>
      <c r="IQ176" s="225"/>
      <c r="IR176" s="225"/>
      <c r="IS176" s="225"/>
      <c r="IT176" s="225"/>
    </row>
    <row r="177" spans="1:254" ht="9.9499999999999993" customHeight="1">
      <c r="A177" s="226"/>
      <c r="B177" s="246"/>
      <c r="C177" s="228"/>
      <c r="D177" s="259"/>
      <c r="E177" s="228"/>
      <c r="F177" s="225"/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  <c r="AO177" s="225"/>
      <c r="AP177" s="225"/>
      <c r="AQ177" s="225"/>
      <c r="AR177" s="225"/>
      <c r="AS177" s="225"/>
      <c r="AT177" s="225"/>
      <c r="AU177" s="225"/>
      <c r="AV177" s="225"/>
      <c r="AW177" s="225"/>
      <c r="AX177" s="225"/>
      <c r="AY177" s="225"/>
      <c r="AZ177" s="225"/>
      <c r="BA177" s="225"/>
      <c r="BB177" s="225"/>
      <c r="BC177" s="225"/>
      <c r="BD177" s="225"/>
      <c r="BE177" s="225"/>
      <c r="BF177" s="225"/>
      <c r="BG177" s="225"/>
      <c r="BH177" s="225"/>
      <c r="BI177" s="225"/>
      <c r="BJ177" s="225"/>
      <c r="BK177" s="225"/>
      <c r="BL177" s="225"/>
      <c r="BM177" s="225"/>
      <c r="BN177" s="225"/>
      <c r="BO177" s="225"/>
      <c r="BP177" s="225"/>
      <c r="BQ177" s="225"/>
      <c r="BR177" s="225"/>
      <c r="BS177" s="225"/>
      <c r="BT177" s="225"/>
      <c r="BU177" s="225"/>
      <c r="BV177" s="225"/>
      <c r="BW177" s="225"/>
      <c r="BX177" s="225"/>
      <c r="BY177" s="225"/>
      <c r="BZ177" s="225"/>
      <c r="CA177" s="225"/>
      <c r="CB177" s="225"/>
      <c r="CC177" s="225"/>
      <c r="CD177" s="225"/>
      <c r="CE177" s="225"/>
      <c r="CF177" s="225"/>
      <c r="CG177" s="225"/>
      <c r="CH177" s="225"/>
      <c r="CI177" s="225"/>
      <c r="CJ177" s="225"/>
      <c r="CK177" s="225"/>
      <c r="CL177" s="225"/>
      <c r="CM177" s="225"/>
      <c r="CN177" s="225"/>
      <c r="CO177" s="225"/>
      <c r="CP177" s="225"/>
      <c r="CQ177" s="225"/>
      <c r="CR177" s="225"/>
      <c r="CS177" s="225"/>
      <c r="CT177" s="225"/>
      <c r="CU177" s="225"/>
      <c r="CV177" s="225"/>
      <c r="CW177" s="225"/>
      <c r="CX177" s="225"/>
      <c r="CY177" s="225"/>
      <c r="CZ177" s="225"/>
      <c r="DA177" s="225"/>
      <c r="DB177" s="225"/>
      <c r="DC177" s="225"/>
      <c r="DD177" s="225"/>
      <c r="DE177" s="225"/>
      <c r="DF177" s="225"/>
      <c r="DG177" s="225"/>
      <c r="DH177" s="225"/>
      <c r="DI177" s="225"/>
      <c r="DJ177" s="225"/>
      <c r="DK177" s="225"/>
      <c r="DL177" s="225"/>
      <c r="DM177" s="225"/>
      <c r="DN177" s="225"/>
      <c r="DO177" s="225"/>
      <c r="DP177" s="225"/>
      <c r="DQ177" s="225"/>
      <c r="DR177" s="225"/>
      <c r="DS177" s="225"/>
      <c r="DT177" s="225"/>
      <c r="DU177" s="225"/>
      <c r="DV177" s="225"/>
      <c r="DW177" s="225"/>
      <c r="DX177" s="225"/>
      <c r="DY177" s="225"/>
      <c r="DZ177" s="225"/>
      <c r="EA177" s="225"/>
      <c r="EB177" s="225"/>
      <c r="EC177" s="225"/>
      <c r="ED177" s="225"/>
      <c r="EE177" s="225"/>
      <c r="EF177" s="225"/>
      <c r="EG177" s="225"/>
      <c r="EH177" s="225"/>
      <c r="EI177" s="225"/>
      <c r="EJ177" s="225"/>
      <c r="EK177" s="225"/>
      <c r="EL177" s="225"/>
      <c r="EM177" s="225"/>
      <c r="EN177" s="225"/>
      <c r="EO177" s="225"/>
      <c r="EP177" s="225"/>
      <c r="EQ177" s="225"/>
      <c r="ER177" s="225"/>
      <c r="ES177" s="225"/>
      <c r="ET177" s="225"/>
      <c r="EU177" s="225"/>
      <c r="EV177" s="225"/>
      <c r="EW177" s="225"/>
      <c r="EX177" s="225"/>
      <c r="EY177" s="225"/>
      <c r="EZ177" s="225"/>
      <c r="FA177" s="225"/>
      <c r="FB177" s="225"/>
      <c r="FC177" s="225"/>
      <c r="FD177" s="225"/>
      <c r="FE177" s="225"/>
      <c r="FF177" s="225"/>
      <c r="FG177" s="225"/>
      <c r="FH177" s="225"/>
      <c r="FI177" s="225"/>
      <c r="FJ177" s="225"/>
      <c r="FK177" s="225"/>
      <c r="FL177" s="225"/>
      <c r="FM177" s="225"/>
      <c r="FN177" s="225"/>
      <c r="FO177" s="225"/>
      <c r="FP177" s="225"/>
      <c r="FQ177" s="225"/>
      <c r="FR177" s="225"/>
      <c r="FS177" s="225"/>
      <c r="FT177" s="225"/>
      <c r="FU177" s="225"/>
      <c r="FV177" s="225"/>
      <c r="FW177" s="225"/>
      <c r="FX177" s="225"/>
      <c r="FY177" s="225"/>
      <c r="FZ177" s="225"/>
      <c r="GA177" s="225"/>
      <c r="GB177" s="225"/>
      <c r="GC177" s="225"/>
      <c r="GD177" s="225"/>
      <c r="GE177" s="225"/>
      <c r="GF177" s="225"/>
      <c r="GG177" s="225"/>
      <c r="GH177" s="225"/>
      <c r="GI177" s="225"/>
      <c r="GJ177" s="225"/>
      <c r="GK177" s="225"/>
      <c r="GL177" s="225"/>
      <c r="GM177" s="225"/>
      <c r="GN177" s="225"/>
      <c r="GO177" s="225"/>
      <c r="GP177" s="225"/>
      <c r="GQ177" s="225"/>
      <c r="GR177" s="225"/>
      <c r="GS177" s="225"/>
      <c r="GT177" s="225"/>
      <c r="GU177" s="225"/>
      <c r="GV177" s="225"/>
      <c r="GW177" s="225"/>
      <c r="GX177" s="225"/>
      <c r="GY177" s="225"/>
      <c r="GZ177" s="225"/>
      <c r="HA177" s="225"/>
      <c r="HB177" s="225"/>
      <c r="HC177" s="225"/>
      <c r="HD177" s="225"/>
      <c r="HE177" s="225"/>
      <c r="HF177" s="225"/>
      <c r="HG177" s="225"/>
      <c r="HH177" s="225"/>
      <c r="HI177" s="225"/>
      <c r="HJ177" s="225"/>
      <c r="HK177" s="225"/>
      <c r="HL177" s="225"/>
      <c r="HM177" s="225"/>
      <c r="HN177" s="225"/>
      <c r="HO177" s="225"/>
      <c r="HP177" s="225"/>
      <c r="HQ177" s="225"/>
      <c r="HR177" s="225"/>
      <c r="HS177" s="225"/>
      <c r="HT177" s="225"/>
      <c r="HU177" s="225"/>
      <c r="HV177" s="225"/>
      <c r="HW177" s="225"/>
      <c r="HX177" s="225"/>
      <c r="HY177" s="225"/>
      <c r="HZ177" s="225"/>
      <c r="IA177" s="225"/>
      <c r="IB177" s="225"/>
      <c r="IC177" s="225"/>
      <c r="ID177" s="225"/>
      <c r="IE177" s="225"/>
      <c r="IF177" s="225"/>
      <c r="IG177" s="225"/>
      <c r="IH177" s="225"/>
      <c r="II177" s="225"/>
      <c r="IJ177" s="225"/>
      <c r="IK177" s="225"/>
      <c r="IL177" s="225"/>
      <c r="IM177" s="225"/>
      <c r="IN177" s="225"/>
      <c r="IO177" s="225"/>
      <c r="IP177" s="225"/>
      <c r="IQ177" s="225"/>
      <c r="IR177" s="225"/>
      <c r="IS177" s="225"/>
      <c r="IT177" s="225"/>
    </row>
    <row r="178" spans="1:254" ht="12.75" customHeight="1">
      <c r="A178" s="243"/>
      <c r="B178" s="247" t="s">
        <v>313</v>
      </c>
      <c r="C178" s="245" t="s">
        <v>492</v>
      </c>
      <c r="D178" s="232"/>
      <c r="E178" s="228">
        <v>5000</v>
      </c>
      <c r="F178" s="225"/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  <c r="AO178" s="225"/>
      <c r="AP178" s="225"/>
      <c r="AQ178" s="225"/>
      <c r="AR178" s="225"/>
      <c r="AS178" s="225"/>
      <c r="AT178" s="225"/>
      <c r="AU178" s="225"/>
      <c r="AV178" s="225"/>
      <c r="AW178" s="225"/>
      <c r="AX178" s="225"/>
      <c r="AY178" s="225"/>
      <c r="AZ178" s="225"/>
      <c r="BA178" s="225"/>
      <c r="BB178" s="225"/>
      <c r="BC178" s="225"/>
      <c r="BD178" s="225"/>
      <c r="BE178" s="225"/>
      <c r="BF178" s="225"/>
      <c r="BG178" s="225"/>
      <c r="BH178" s="225"/>
      <c r="BI178" s="225"/>
      <c r="BJ178" s="225"/>
      <c r="BK178" s="225"/>
      <c r="BL178" s="225"/>
      <c r="BM178" s="225"/>
      <c r="BN178" s="225"/>
      <c r="BO178" s="225"/>
      <c r="BP178" s="225"/>
      <c r="BQ178" s="225"/>
      <c r="BR178" s="225"/>
      <c r="BS178" s="225"/>
      <c r="BT178" s="225"/>
      <c r="BU178" s="225"/>
      <c r="BV178" s="225"/>
      <c r="BW178" s="225"/>
      <c r="BX178" s="225"/>
      <c r="BY178" s="225"/>
      <c r="BZ178" s="225"/>
      <c r="CA178" s="225"/>
      <c r="CB178" s="225"/>
      <c r="CC178" s="225"/>
      <c r="CD178" s="225"/>
      <c r="CE178" s="225"/>
      <c r="CF178" s="225"/>
      <c r="CG178" s="225"/>
      <c r="CH178" s="225"/>
      <c r="CI178" s="225"/>
      <c r="CJ178" s="225"/>
      <c r="CK178" s="225"/>
      <c r="CL178" s="225"/>
      <c r="CM178" s="225"/>
      <c r="CN178" s="225"/>
      <c r="CO178" s="225"/>
      <c r="CP178" s="225"/>
      <c r="CQ178" s="225"/>
      <c r="CR178" s="225"/>
      <c r="CS178" s="225"/>
      <c r="CT178" s="225"/>
      <c r="CU178" s="225"/>
      <c r="CV178" s="225"/>
      <c r="CW178" s="225"/>
      <c r="CX178" s="225"/>
      <c r="CY178" s="225"/>
      <c r="CZ178" s="225"/>
      <c r="DA178" s="225"/>
      <c r="DB178" s="225"/>
      <c r="DC178" s="225"/>
      <c r="DD178" s="225"/>
      <c r="DE178" s="225"/>
      <c r="DF178" s="225"/>
      <c r="DG178" s="225"/>
      <c r="DH178" s="225"/>
      <c r="DI178" s="225"/>
      <c r="DJ178" s="225"/>
      <c r="DK178" s="225"/>
      <c r="DL178" s="225"/>
      <c r="DM178" s="225"/>
      <c r="DN178" s="225"/>
      <c r="DO178" s="225"/>
      <c r="DP178" s="225"/>
      <c r="DQ178" s="225"/>
      <c r="DR178" s="225"/>
      <c r="DS178" s="225"/>
      <c r="DT178" s="225"/>
      <c r="DU178" s="225"/>
      <c r="DV178" s="225"/>
      <c r="DW178" s="225"/>
      <c r="DX178" s="225"/>
      <c r="DY178" s="225"/>
      <c r="DZ178" s="225"/>
      <c r="EA178" s="225"/>
      <c r="EB178" s="225"/>
      <c r="EC178" s="225"/>
      <c r="ED178" s="225"/>
      <c r="EE178" s="225"/>
      <c r="EF178" s="225"/>
      <c r="EG178" s="225"/>
      <c r="EH178" s="225"/>
      <c r="EI178" s="225"/>
      <c r="EJ178" s="225"/>
      <c r="EK178" s="225"/>
      <c r="EL178" s="225"/>
      <c r="EM178" s="225"/>
      <c r="EN178" s="225"/>
      <c r="EO178" s="225"/>
      <c r="EP178" s="225"/>
      <c r="EQ178" s="225"/>
      <c r="ER178" s="225"/>
      <c r="ES178" s="225"/>
      <c r="ET178" s="225"/>
      <c r="EU178" s="225"/>
      <c r="EV178" s="225"/>
      <c r="EW178" s="225"/>
      <c r="EX178" s="225"/>
      <c r="EY178" s="225"/>
      <c r="EZ178" s="225"/>
      <c r="FA178" s="225"/>
      <c r="FB178" s="225"/>
      <c r="FC178" s="225"/>
      <c r="FD178" s="225"/>
      <c r="FE178" s="225"/>
      <c r="FF178" s="225"/>
      <c r="FG178" s="225"/>
      <c r="FH178" s="225"/>
      <c r="FI178" s="225"/>
      <c r="FJ178" s="225"/>
      <c r="FK178" s="225"/>
      <c r="FL178" s="225"/>
      <c r="FM178" s="225"/>
      <c r="FN178" s="225"/>
      <c r="FO178" s="225"/>
      <c r="FP178" s="225"/>
      <c r="FQ178" s="225"/>
      <c r="FR178" s="225"/>
      <c r="FS178" s="225"/>
      <c r="FT178" s="225"/>
      <c r="FU178" s="225"/>
      <c r="FV178" s="225"/>
      <c r="FW178" s="225"/>
      <c r="FX178" s="225"/>
      <c r="FY178" s="225"/>
      <c r="FZ178" s="225"/>
      <c r="GA178" s="225"/>
      <c r="GB178" s="225"/>
      <c r="GC178" s="225"/>
      <c r="GD178" s="225"/>
      <c r="GE178" s="225"/>
      <c r="GF178" s="225"/>
      <c r="GG178" s="225"/>
      <c r="GH178" s="225"/>
      <c r="GI178" s="225"/>
      <c r="GJ178" s="225"/>
      <c r="GK178" s="225"/>
      <c r="GL178" s="225"/>
      <c r="GM178" s="225"/>
      <c r="GN178" s="225"/>
      <c r="GO178" s="225"/>
      <c r="GP178" s="225"/>
      <c r="GQ178" s="225"/>
      <c r="GR178" s="225"/>
      <c r="GS178" s="225"/>
      <c r="GT178" s="225"/>
      <c r="GU178" s="225"/>
      <c r="GV178" s="225"/>
      <c r="GW178" s="225"/>
      <c r="GX178" s="225"/>
      <c r="GY178" s="225"/>
      <c r="GZ178" s="225"/>
      <c r="HA178" s="225"/>
      <c r="HB178" s="225"/>
      <c r="HC178" s="225"/>
      <c r="HD178" s="225"/>
      <c r="HE178" s="225"/>
      <c r="HF178" s="225"/>
      <c r="HG178" s="225"/>
      <c r="HH178" s="225"/>
      <c r="HI178" s="225"/>
      <c r="HJ178" s="225"/>
      <c r="HK178" s="225"/>
      <c r="HL178" s="225"/>
      <c r="HM178" s="225"/>
      <c r="HN178" s="225"/>
      <c r="HO178" s="225"/>
      <c r="HP178" s="225"/>
      <c r="HQ178" s="225"/>
      <c r="HR178" s="225"/>
      <c r="HS178" s="225"/>
      <c r="HT178" s="225"/>
      <c r="HU178" s="225"/>
      <c r="HV178" s="225"/>
      <c r="HW178" s="225"/>
      <c r="HX178" s="225"/>
      <c r="HY178" s="225"/>
      <c r="HZ178" s="225"/>
      <c r="IA178" s="225"/>
      <c r="IB178" s="225"/>
      <c r="IC178" s="225"/>
      <c r="ID178" s="225"/>
      <c r="IE178" s="225"/>
      <c r="IF178" s="225"/>
      <c r="IG178" s="225"/>
      <c r="IH178" s="225"/>
      <c r="II178" s="225"/>
      <c r="IJ178" s="225"/>
      <c r="IK178" s="225"/>
      <c r="IL178" s="225"/>
      <c r="IM178" s="225"/>
      <c r="IN178" s="225"/>
      <c r="IO178" s="225"/>
      <c r="IP178" s="225"/>
      <c r="IQ178" s="225"/>
      <c r="IR178" s="225"/>
      <c r="IS178" s="225"/>
      <c r="IT178" s="225"/>
    </row>
    <row r="179" spans="1:254" ht="9.9499999999999993" customHeight="1">
      <c r="A179" s="226"/>
      <c r="B179" s="246"/>
      <c r="C179" s="228"/>
      <c r="D179" s="233"/>
      <c r="E179" s="228"/>
      <c r="F179" s="225"/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  <c r="AO179" s="225"/>
      <c r="AP179" s="225"/>
      <c r="AQ179" s="225"/>
      <c r="AR179" s="225"/>
      <c r="AS179" s="225"/>
      <c r="AT179" s="225"/>
      <c r="AU179" s="225"/>
      <c r="AV179" s="225"/>
      <c r="AW179" s="225"/>
      <c r="AX179" s="225"/>
      <c r="AY179" s="225"/>
      <c r="AZ179" s="225"/>
      <c r="BA179" s="225"/>
      <c r="BB179" s="225"/>
      <c r="BC179" s="225"/>
      <c r="BD179" s="225"/>
      <c r="BE179" s="225"/>
      <c r="BF179" s="225"/>
      <c r="BG179" s="225"/>
      <c r="BH179" s="225"/>
      <c r="BI179" s="225"/>
      <c r="BJ179" s="225"/>
      <c r="BK179" s="225"/>
      <c r="BL179" s="225"/>
      <c r="BM179" s="225"/>
      <c r="BN179" s="225"/>
      <c r="BO179" s="225"/>
      <c r="BP179" s="225"/>
      <c r="BQ179" s="225"/>
      <c r="BR179" s="225"/>
      <c r="BS179" s="225"/>
      <c r="BT179" s="225"/>
      <c r="BU179" s="225"/>
      <c r="BV179" s="225"/>
      <c r="BW179" s="225"/>
      <c r="BX179" s="225"/>
      <c r="BY179" s="225"/>
      <c r="BZ179" s="225"/>
      <c r="CA179" s="225"/>
      <c r="CB179" s="225"/>
      <c r="CC179" s="225"/>
      <c r="CD179" s="225"/>
      <c r="CE179" s="225"/>
      <c r="CF179" s="225"/>
      <c r="CG179" s="225"/>
      <c r="CH179" s="225"/>
      <c r="CI179" s="225"/>
      <c r="CJ179" s="225"/>
      <c r="CK179" s="225"/>
      <c r="CL179" s="225"/>
      <c r="CM179" s="225"/>
      <c r="CN179" s="225"/>
      <c r="CO179" s="225"/>
      <c r="CP179" s="225"/>
      <c r="CQ179" s="225"/>
      <c r="CR179" s="225"/>
      <c r="CS179" s="225"/>
      <c r="CT179" s="225"/>
      <c r="CU179" s="225"/>
      <c r="CV179" s="225"/>
      <c r="CW179" s="225"/>
      <c r="CX179" s="225"/>
      <c r="CY179" s="225"/>
      <c r="CZ179" s="225"/>
      <c r="DA179" s="225"/>
      <c r="DB179" s="225"/>
      <c r="DC179" s="225"/>
      <c r="DD179" s="225"/>
      <c r="DE179" s="225"/>
      <c r="DF179" s="225"/>
      <c r="DG179" s="225"/>
      <c r="DH179" s="225"/>
      <c r="DI179" s="225"/>
      <c r="DJ179" s="225"/>
      <c r="DK179" s="225"/>
      <c r="DL179" s="225"/>
      <c r="DM179" s="225"/>
      <c r="DN179" s="225"/>
      <c r="DO179" s="225"/>
      <c r="DP179" s="225"/>
      <c r="DQ179" s="225"/>
      <c r="DR179" s="225"/>
      <c r="DS179" s="225"/>
      <c r="DT179" s="225"/>
      <c r="DU179" s="225"/>
      <c r="DV179" s="225"/>
      <c r="DW179" s="225"/>
      <c r="DX179" s="225"/>
      <c r="DY179" s="225"/>
      <c r="DZ179" s="225"/>
      <c r="EA179" s="225"/>
      <c r="EB179" s="225"/>
      <c r="EC179" s="225"/>
      <c r="ED179" s="225"/>
      <c r="EE179" s="225"/>
      <c r="EF179" s="225"/>
      <c r="EG179" s="225"/>
      <c r="EH179" s="225"/>
      <c r="EI179" s="225"/>
      <c r="EJ179" s="225"/>
      <c r="EK179" s="225"/>
      <c r="EL179" s="225"/>
      <c r="EM179" s="225"/>
      <c r="EN179" s="225"/>
      <c r="EO179" s="225"/>
      <c r="EP179" s="225"/>
      <c r="EQ179" s="225"/>
      <c r="ER179" s="225"/>
      <c r="ES179" s="225"/>
      <c r="ET179" s="225"/>
      <c r="EU179" s="225"/>
      <c r="EV179" s="225"/>
      <c r="EW179" s="225"/>
      <c r="EX179" s="225"/>
      <c r="EY179" s="225"/>
      <c r="EZ179" s="225"/>
      <c r="FA179" s="225"/>
      <c r="FB179" s="225"/>
      <c r="FC179" s="225"/>
      <c r="FD179" s="225"/>
      <c r="FE179" s="225"/>
      <c r="FF179" s="225"/>
      <c r="FG179" s="225"/>
      <c r="FH179" s="225"/>
      <c r="FI179" s="225"/>
      <c r="FJ179" s="225"/>
      <c r="FK179" s="225"/>
      <c r="FL179" s="225"/>
      <c r="FM179" s="225"/>
      <c r="FN179" s="225"/>
      <c r="FO179" s="225"/>
      <c r="FP179" s="225"/>
      <c r="FQ179" s="225"/>
      <c r="FR179" s="225"/>
      <c r="FS179" s="225"/>
      <c r="FT179" s="225"/>
      <c r="FU179" s="225"/>
      <c r="FV179" s="225"/>
      <c r="FW179" s="225"/>
      <c r="FX179" s="225"/>
      <c r="FY179" s="225"/>
      <c r="FZ179" s="225"/>
      <c r="GA179" s="225"/>
      <c r="GB179" s="225"/>
      <c r="GC179" s="225"/>
      <c r="GD179" s="225"/>
      <c r="GE179" s="225"/>
      <c r="GF179" s="225"/>
      <c r="GG179" s="225"/>
      <c r="GH179" s="225"/>
      <c r="GI179" s="225"/>
      <c r="GJ179" s="225"/>
      <c r="GK179" s="225"/>
      <c r="GL179" s="225"/>
      <c r="GM179" s="225"/>
      <c r="GN179" s="225"/>
      <c r="GO179" s="225"/>
      <c r="GP179" s="225"/>
      <c r="GQ179" s="225"/>
      <c r="GR179" s="225"/>
      <c r="GS179" s="225"/>
      <c r="GT179" s="225"/>
      <c r="GU179" s="225"/>
      <c r="GV179" s="225"/>
      <c r="GW179" s="225"/>
      <c r="GX179" s="225"/>
      <c r="GY179" s="225"/>
      <c r="GZ179" s="225"/>
      <c r="HA179" s="225"/>
      <c r="HB179" s="225"/>
      <c r="HC179" s="225"/>
      <c r="HD179" s="225"/>
      <c r="HE179" s="225"/>
      <c r="HF179" s="225"/>
      <c r="HG179" s="225"/>
      <c r="HH179" s="225"/>
      <c r="HI179" s="225"/>
      <c r="HJ179" s="225"/>
      <c r="HK179" s="225"/>
      <c r="HL179" s="225"/>
      <c r="HM179" s="225"/>
      <c r="HN179" s="225"/>
      <c r="HO179" s="225"/>
      <c r="HP179" s="225"/>
      <c r="HQ179" s="225"/>
      <c r="HR179" s="225"/>
      <c r="HS179" s="225"/>
      <c r="HT179" s="225"/>
      <c r="HU179" s="225"/>
      <c r="HV179" s="225"/>
      <c r="HW179" s="225"/>
      <c r="HX179" s="225"/>
      <c r="HY179" s="225"/>
      <c r="HZ179" s="225"/>
      <c r="IA179" s="225"/>
      <c r="IB179" s="225"/>
      <c r="IC179" s="225"/>
      <c r="ID179" s="225"/>
      <c r="IE179" s="225"/>
      <c r="IF179" s="225"/>
      <c r="IG179" s="225"/>
      <c r="IH179" s="225"/>
      <c r="II179" s="225"/>
      <c r="IJ179" s="225"/>
      <c r="IK179" s="225"/>
      <c r="IL179" s="225"/>
      <c r="IM179" s="225"/>
      <c r="IN179" s="225"/>
      <c r="IO179" s="225"/>
      <c r="IP179" s="225"/>
      <c r="IQ179" s="225"/>
      <c r="IR179" s="225"/>
      <c r="IS179" s="225"/>
      <c r="IT179" s="225"/>
    </row>
    <row r="180" spans="1:254" ht="12.75" customHeight="1">
      <c r="A180" s="237" t="s">
        <v>704</v>
      </c>
      <c r="B180" s="238" t="s">
        <v>46</v>
      </c>
      <c r="C180" s="239">
        <f>C182</f>
        <v>967000</v>
      </c>
      <c r="D180" s="233"/>
      <c r="E180" s="239">
        <f>E182</f>
        <v>967000</v>
      </c>
      <c r="F180" s="225"/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  <c r="AO180" s="225"/>
      <c r="AP180" s="225"/>
      <c r="AQ180" s="225"/>
      <c r="AR180" s="225"/>
      <c r="AS180" s="225"/>
      <c r="AT180" s="225"/>
      <c r="AU180" s="225"/>
      <c r="AV180" s="225"/>
      <c r="AW180" s="225"/>
      <c r="AX180" s="225"/>
      <c r="AY180" s="225"/>
      <c r="AZ180" s="225"/>
      <c r="BA180" s="225"/>
      <c r="BB180" s="225"/>
      <c r="BC180" s="225"/>
      <c r="BD180" s="225"/>
      <c r="BE180" s="225"/>
      <c r="BF180" s="225"/>
      <c r="BG180" s="225"/>
      <c r="BH180" s="225"/>
      <c r="BI180" s="225"/>
      <c r="BJ180" s="225"/>
      <c r="BK180" s="225"/>
      <c r="BL180" s="225"/>
      <c r="BM180" s="225"/>
      <c r="BN180" s="225"/>
      <c r="BO180" s="225"/>
      <c r="BP180" s="225"/>
      <c r="BQ180" s="225"/>
      <c r="BR180" s="225"/>
      <c r="BS180" s="225"/>
      <c r="BT180" s="225"/>
      <c r="BU180" s="225"/>
      <c r="BV180" s="225"/>
      <c r="BW180" s="225"/>
      <c r="BX180" s="225"/>
      <c r="BY180" s="225"/>
      <c r="BZ180" s="225"/>
      <c r="CA180" s="225"/>
      <c r="CB180" s="225"/>
      <c r="CC180" s="225"/>
      <c r="CD180" s="225"/>
      <c r="CE180" s="225"/>
      <c r="CF180" s="225"/>
      <c r="CG180" s="225"/>
      <c r="CH180" s="225"/>
      <c r="CI180" s="225"/>
      <c r="CJ180" s="225"/>
      <c r="CK180" s="225"/>
      <c r="CL180" s="225"/>
      <c r="CM180" s="225"/>
      <c r="CN180" s="225"/>
      <c r="CO180" s="225"/>
      <c r="CP180" s="225"/>
      <c r="CQ180" s="225"/>
      <c r="CR180" s="225"/>
      <c r="CS180" s="225"/>
      <c r="CT180" s="225"/>
      <c r="CU180" s="225"/>
      <c r="CV180" s="225"/>
      <c r="CW180" s="225"/>
      <c r="CX180" s="225"/>
      <c r="CY180" s="225"/>
      <c r="CZ180" s="225"/>
      <c r="DA180" s="225"/>
      <c r="DB180" s="225"/>
      <c r="DC180" s="225"/>
      <c r="DD180" s="225"/>
      <c r="DE180" s="225"/>
      <c r="DF180" s="225"/>
      <c r="DG180" s="225"/>
      <c r="DH180" s="225"/>
      <c r="DI180" s="225"/>
      <c r="DJ180" s="225"/>
      <c r="DK180" s="225"/>
      <c r="DL180" s="225"/>
      <c r="DM180" s="225"/>
      <c r="DN180" s="225"/>
      <c r="DO180" s="225"/>
      <c r="DP180" s="225"/>
      <c r="DQ180" s="225"/>
      <c r="DR180" s="225"/>
      <c r="DS180" s="225"/>
      <c r="DT180" s="225"/>
      <c r="DU180" s="225"/>
      <c r="DV180" s="225"/>
      <c r="DW180" s="225"/>
      <c r="DX180" s="225"/>
      <c r="DY180" s="225"/>
      <c r="DZ180" s="225"/>
      <c r="EA180" s="225"/>
      <c r="EB180" s="225"/>
      <c r="EC180" s="225"/>
      <c r="ED180" s="225"/>
      <c r="EE180" s="225"/>
      <c r="EF180" s="225"/>
      <c r="EG180" s="225"/>
      <c r="EH180" s="225"/>
      <c r="EI180" s="225"/>
      <c r="EJ180" s="225"/>
      <c r="EK180" s="225"/>
      <c r="EL180" s="225"/>
      <c r="EM180" s="225"/>
      <c r="EN180" s="225"/>
      <c r="EO180" s="225"/>
      <c r="EP180" s="225"/>
      <c r="EQ180" s="225"/>
      <c r="ER180" s="225"/>
      <c r="ES180" s="225"/>
      <c r="ET180" s="225"/>
      <c r="EU180" s="225"/>
      <c r="EV180" s="225"/>
      <c r="EW180" s="225"/>
      <c r="EX180" s="225"/>
      <c r="EY180" s="225"/>
      <c r="EZ180" s="225"/>
      <c r="FA180" s="225"/>
      <c r="FB180" s="225"/>
      <c r="FC180" s="225"/>
      <c r="FD180" s="225"/>
      <c r="FE180" s="225"/>
      <c r="FF180" s="225"/>
      <c r="FG180" s="225"/>
      <c r="FH180" s="225"/>
      <c r="FI180" s="225"/>
      <c r="FJ180" s="225"/>
      <c r="FK180" s="225"/>
      <c r="FL180" s="225"/>
      <c r="FM180" s="225"/>
      <c r="FN180" s="225"/>
      <c r="FO180" s="225"/>
      <c r="FP180" s="225"/>
      <c r="FQ180" s="225"/>
      <c r="FR180" s="225"/>
      <c r="FS180" s="225"/>
      <c r="FT180" s="225"/>
      <c r="FU180" s="225"/>
      <c r="FV180" s="225"/>
      <c r="FW180" s="225"/>
      <c r="FX180" s="225"/>
      <c r="FY180" s="225"/>
      <c r="FZ180" s="225"/>
      <c r="GA180" s="225"/>
      <c r="GB180" s="225"/>
      <c r="GC180" s="225"/>
      <c r="GD180" s="225"/>
      <c r="GE180" s="225"/>
      <c r="GF180" s="225"/>
      <c r="GG180" s="225"/>
      <c r="GH180" s="225"/>
      <c r="GI180" s="225"/>
      <c r="GJ180" s="225"/>
      <c r="GK180" s="225"/>
      <c r="GL180" s="225"/>
      <c r="GM180" s="225"/>
      <c r="GN180" s="225"/>
      <c r="GO180" s="225"/>
      <c r="GP180" s="225"/>
      <c r="GQ180" s="225"/>
      <c r="GR180" s="225"/>
      <c r="GS180" s="225"/>
      <c r="GT180" s="225"/>
      <c r="GU180" s="225"/>
      <c r="GV180" s="225"/>
      <c r="GW180" s="225"/>
      <c r="GX180" s="225"/>
      <c r="GY180" s="225"/>
      <c r="GZ180" s="225"/>
      <c r="HA180" s="225"/>
      <c r="HB180" s="225"/>
      <c r="HC180" s="225"/>
      <c r="HD180" s="225"/>
      <c r="HE180" s="225"/>
      <c r="HF180" s="225"/>
      <c r="HG180" s="225"/>
      <c r="HH180" s="225"/>
      <c r="HI180" s="225"/>
      <c r="HJ180" s="225"/>
      <c r="HK180" s="225"/>
      <c r="HL180" s="225"/>
      <c r="HM180" s="225"/>
      <c r="HN180" s="225"/>
      <c r="HO180" s="225"/>
      <c r="HP180" s="225"/>
      <c r="HQ180" s="225"/>
      <c r="HR180" s="225"/>
      <c r="HS180" s="225"/>
      <c r="HT180" s="225"/>
      <c r="HU180" s="225"/>
      <c r="HV180" s="225"/>
      <c r="HW180" s="225"/>
      <c r="HX180" s="225"/>
      <c r="HY180" s="225"/>
      <c r="HZ180" s="225"/>
      <c r="IA180" s="225"/>
      <c r="IB180" s="225"/>
      <c r="IC180" s="225"/>
      <c r="ID180" s="225"/>
      <c r="IE180" s="225"/>
      <c r="IF180" s="225"/>
      <c r="IG180" s="225"/>
      <c r="IH180" s="225"/>
      <c r="II180" s="225"/>
      <c r="IJ180" s="225"/>
      <c r="IK180" s="225"/>
      <c r="IL180" s="225"/>
      <c r="IM180" s="225"/>
      <c r="IN180" s="225"/>
      <c r="IO180" s="225"/>
      <c r="IP180" s="225"/>
      <c r="IQ180" s="225"/>
      <c r="IR180" s="225"/>
      <c r="IS180" s="225"/>
      <c r="IT180" s="225"/>
    </row>
    <row r="181" spans="1:254" ht="9.9499999999999993" customHeight="1">
      <c r="A181" s="236"/>
      <c r="B181" s="227"/>
      <c r="C181" s="250"/>
      <c r="D181" s="233"/>
      <c r="E181" s="228"/>
      <c r="F181" s="225"/>
      <c r="G181" s="225"/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  <c r="AO181" s="225"/>
      <c r="AP181" s="225"/>
      <c r="AQ181" s="225"/>
      <c r="AR181" s="225"/>
      <c r="AS181" s="225"/>
      <c r="AT181" s="225"/>
      <c r="AU181" s="225"/>
      <c r="AV181" s="225"/>
      <c r="AW181" s="225"/>
      <c r="AX181" s="225"/>
      <c r="AY181" s="225"/>
      <c r="AZ181" s="225"/>
      <c r="BA181" s="225"/>
      <c r="BB181" s="225"/>
      <c r="BC181" s="225"/>
      <c r="BD181" s="225"/>
      <c r="BE181" s="225"/>
      <c r="BF181" s="225"/>
      <c r="BG181" s="225"/>
      <c r="BH181" s="225"/>
      <c r="BI181" s="225"/>
      <c r="BJ181" s="225"/>
      <c r="BK181" s="225"/>
      <c r="BL181" s="225"/>
      <c r="BM181" s="225"/>
      <c r="BN181" s="225"/>
      <c r="BO181" s="225"/>
      <c r="BP181" s="225"/>
      <c r="BQ181" s="225"/>
      <c r="BR181" s="225"/>
      <c r="BS181" s="225"/>
      <c r="BT181" s="225"/>
      <c r="BU181" s="225"/>
      <c r="BV181" s="225"/>
      <c r="BW181" s="225"/>
      <c r="BX181" s="225"/>
      <c r="BY181" s="225"/>
      <c r="BZ181" s="225"/>
      <c r="CA181" s="225"/>
      <c r="CB181" s="225"/>
      <c r="CC181" s="225"/>
      <c r="CD181" s="225"/>
      <c r="CE181" s="225"/>
      <c r="CF181" s="225"/>
      <c r="CG181" s="225"/>
      <c r="CH181" s="225"/>
      <c r="CI181" s="225"/>
      <c r="CJ181" s="225"/>
      <c r="CK181" s="225"/>
      <c r="CL181" s="225"/>
      <c r="CM181" s="225"/>
      <c r="CN181" s="225"/>
      <c r="CO181" s="225"/>
      <c r="CP181" s="225"/>
      <c r="CQ181" s="225"/>
      <c r="CR181" s="225"/>
      <c r="CS181" s="225"/>
      <c r="CT181" s="225"/>
      <c r="CU181" s="225"/>
      <c r="CV181" s="225"/>
      <c r="CW181" s="225"/>
      <c r="CX181" s="225"/>
      <c r="CY181" s="225"/>
      <c r="CZ181" s="225"/>
      <c r="DA181" s="225"/>
      <c r="DB181" s="225"/>
      <c r="DC181" s="225"/>
      <c r="DD181" s="225"/>
      <c r="DE181" s="225"/>
      <c r="DF181" s="225"/>
      <c r="DG181" s="225"/>
      <c r="DH181" s="225"/>
      <c r="DI181" s="225"/>
      <c r="DJ181" s="225"/>
      <c r="DK181" s="225"/>
      <c r="DL181" s="225"/>
      <c r="DM181" s="225"/>
      <c r="DN181" s="225"/>
      <c r="DO181" s="225"/>
      <c r="DP181" s="225"/>
      <c r="DQ181" s="225"/>
      <c r="DR181" s="225"/>
      <c r="DS181" s="225"/>
      <c r="DT181" s="225"/>
      <c r="DU181" s="225"/>
      <c r="DV181" s="225"/>
      <c r="DW181" s="225"/>
      <c r="DX181" s="225"/>
      <c r="DY181" s="225"/>
      <c r="DZ181" s="225"/>
      <c r="EA181" s="225"/>
      <c r="EB181" s="225"/>
      <c r="EC181" s="225"/>
      <c r="ED181" s="225"/>
      <c r="EE181" s="225"/>
      <c r="EF181" s="225"/>
      <c r="EG181" s="225"/>
      <c r="EH181" s="225"/>
      <c r="EI181" s="225"/>
      <c r="EJ181" s="225"/>
      <c r="EK181" s="225"/>
      <c r="EL181" s="225"/>
      <c r="EM181" s="225"/>
      <c r="EN181" s="225"/>
      <c r="EO181" s="225"/>
      <c r="EP181" s="225"/>
      <c r="EQ181" s="225"/>
      <c r="ER181" s="225"/>
      <c r="ES181" s="225"/>
      <c r="ET181" s="225"/>
      <c r="EU181" s="225"/>
      <c r="EV181" s="225"/>
      <c r="EW181" s="225"/>
      <c r="EX181" s="225"/>
      <c r="EY181" s="225"/>
      <c r="EZ181" s="225"/>
      <c r="FA181" s="225"/>
      <c r="FB181" s="225"/>
      <c r="FC181" s="225"/>
      <c r="FD181" s="225"/>
      <c r="FE181" s="225"/>
      <c r="FF181" s="225"/>
      <c r="FG181" s="225"/>
      <c r="FH181" s="225"/>
      <c r="FI181" s="225"/>
      <c r="FJ181" s="225"/>
      <c r="FK181" s="225"/>
      <c r="FL181" s="225"/>
      <c r="FM181" s="225"/>
      <c r="FN181" s="225"/>
      <c r="FO181" s="225"/>
      <c r="FP181" s="225"/>
      <c r="FQ181" s="225"/>
      <c r="FR181" s="225"/>
      <c r="FS181" s="225"/>
      <c r="FT181" s="225"/>
      <c r="FU181" s="225"/>
      <c r="FV181" s="225"/>
      <c r="FW181" s="225"/>
      <c r="FX181" s="225"/>
      <c r="FY181" s="225"/>
      <c r="FZ181" s="225"/>
      <c r="GA181" s="225"/>
      <c r="GB181" s="225"/>
      <c r="GC181" s="225"/>
      <c r="GD181" s="225"/>
      <c r="GE181" s="225"/>
      <c r="GF181" s="225"/>
      <c r="GG181" s="225"/>
      <c r="GH181" s="225"/>
      <c r="GI181" s="225"/>
      <c r="GJ181" s="225"/>
      <c r="GK181" s="225"/>
      <c r="GL181" s="225"/>
      <c r="GM181" s="225"/>
      <c r="GN181" s="225"/>
      <c r="GO181" s="225"/>
      <c r="GP181" s="225"/>
      <c r="GQ181" s="225"/>
      <c r="GR181" s="225"/>
      <c r="GS181" s="225"/>
      <c r="GT181" s="225"/>
      <c r="GU181" s="225"/>
      <c r="GV181" s="225"/>
      <c r="GW181" s="225"/>
      <c r="GX181" s="225"/>
      <c r="GY181" s="225"/>
      <c r="GZ181" s="225"/>
      <c r="HA181" s="225"/>
      <c r="HB181" s="225"/>
      <c r="HC181" s="225"/>
      <c r="HD181" s="225"/>
      <c r="HE181" s="225"/>
      <c r="HF181" s="225"/>
      <c r="HG181" s="225"/>
      <c r="HH181" s="225"/>
      <c r="HI181" s="225"/>
      <c r="HJ181" s="225"/>
      <c r="HK181" s="225"/>
      <c r="HL181" s="225"/>
      <c r="HM181" s="225"/>
      <c r="HN181" s="225"/>
      <c r="HO181" s="225"/>
      <c r="HP181" s="225"/>
      <c r="HQ181" s="225"/>
      <c r="HR181" s="225"/>
      <c r="HS181" s="225"/>
      <c r="HT181" s="225"/>
      <c r="HU181" s="225"/>
      <c r="HV181" s="225"/>
      <c r="HW181" s="225"/>
      <c r="HX181" s="225"/>
      <c r="HY181" s="225"/>
      <c r="HZ181" s="225"/>
      <c r="IA181" s="225"/>
      <c r="IB181" s="225"/>
      <c r="IC181" s="225"/>
      <c r="ID181" s="225"/>
      <c r="IE181" s="225"/>
      <c r="IF181" s="225"/>
      <c r="IG181" s="225"/>
      <c r="IH181" s="225"/>
      <c r="II181" s="225"/>
      <c r="IJ181" s="225"/>
      <c r="IK181" s="225"/>
      <c r="IL181" s="225"/>
      <c r="IM181" s="225"/>
      <c r="IN181" s="225"/>
      <c r="IO181" s="225"/>
      <c r="IP181" s="225"/>
      <c r="IQ181" s="225"/>
      <c r="IR181" s="225"/>
      <c r="IS181" s="225"/>
      <c r="IT181" s="225"/>
    </row>
    <row r="182" spans="1:254" ht="12.75" customHeight="1">
      <c r="A182" s="925" t="s">
        <v>705</v>
      </c>
      <c r="B182" s="926"/>
      <c r="C182" s="240">
        <f>C184</f>
        <v>967000</v>
      </c>
      <c r="D182" s="233"/>
      <c r="E182" s="240">
        <f>E186</f>
        <v>967000</v>
      </c>
      <c r="F182" s="225"/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  <c r="AO182" s="225"/>
      <c r="AP182" s="225"/>
      <c r="AQ182" s="225"/>
      <c r="AR182" s="225"/>
      <c r="AS182" s="225"/>
      <c r="AT182" s="225"/>
      <c r="AU182" s="225"/>
      <c r="AV182" s="225"/>
      <c r="AW182" s="225"/>
      <c r="AX182" s="225"/>
      <c r="AY182" s="225"/>
      <c r="AZ182" s="225"/>
      <c r="BA182" s="225"/>
      <c r="BB182" s="225"/>
      <c r="BC182" s="225"/>
      <c r="BD182" s="225"/>
      <c r="BE182" s="225"/>
      <c r="BF182" s="225"/>
      <c r="BG182" s="225"/>
      <c r="BH182" s="225"/>
      <c r="BI182" s="225"/>
      <c r="BJ182" s="225"/>
      <c r="BK182" s="225"/>
      <c r="BL182" s="225"/>
      <c r="BM182" s="225"/>
      <c r="BN182" s="225"/>
      <c r="BO182" s="225"/>
      <c r="BP182" s="225"/>
      <c r="BQ182" s="225"/>
      <c r="BR182" s="225"/>
      <c r="BS182" s="225"/>
      <c r="BT182" s="225"/>
      <c r="BU182" s="225"/>
      <c r="BV182" s="225"/>
      <c r="BW182" s="225"/>
      <c r="BX182" s="225"/>
      <c r="BY182" s="225"/>
      <c r="BZ182" s="225"/>
      <c r="CA182" s="225"/>
      <c r="CB182" s="225"/>
      <c r="CC182" s="225"/>
      <c r="CD182" s="225"/>
      <c r="CE182" s="225"/>
      <c r="CF182" s="225"/>
      <c r="CG182" s="225"/>
      <c r="CH182" s="225"/>
      <c r="CI182" s="225"/>
      <c r="CJ182" s="225"/>
      <c r="CK182" s="225"/>
      <c r="CL182" s="225"/>
      <c r="CM182" s="225"/>
      <c r="CN182" s="225"/>
      <c r="CO182" s="225"/>
      <c r="CP182" s="225"/>
      <c r="CQ182" s="225"/>
      <c r="CR182" s="225"/>
      <c r="CS182" s="225"/>
      <c r="CT182" s="225"/>
      <c r="CU182" s="225"/>
      <c r="CV182" s="225"/>
      <c r="CW182" s="225"/>
      <c r="CX182" s="225"/>
      <c r="CY182" s="225"/>
      <c r="CZ182" s="225"/>
      <c r="DA182" s="225"/>
      <c r="DB182" s="225"/>
      <c r="DC182" s="225"/>
      <c r="DD182" s="225"/>
      <c r="DE182" s="225"/>
      <c r="DF182" s="225"/>
      <c r="DG182" s="225"/>
      <c r="DH182" s="225"/>
      <c r="DI182" s="225"/>
      <c r="DJ182" s="225"/>
      <c r="DK182" s="225"/>
      <c r="DL182" s="225"/>
      <c r="DM182" s="225"/>
      <c r="DN182" s="225"/>
      <c r="DO182" s="225"/>
      <c r="DP182" s="225"/>
      <c r="DQ182" s="225"/>
      <c r="DR182" s="225"/>
      <c r="DS182" s="225"/>
      <c r="DT182" s="225"/>
      <c r="DU182" s="225"/>
      <c r="DV182" s="225"/>
      <c r="DW182" s="225"/>
      <c r="DX182" s="225"/>
      <c r="DY182" s="225"/>
      <c r="DZ182" s="225"/>
      <c r="EA182" s="225"/>
      <c r="EB182" s="225"/>
      <c r="EC182" s="225"/>
      <c r="ED182" s="225"/>
      <c r="EE182" s="225"/>
      <c r="EF182" s="225"/>
      <c r="EG182" s="225"/>
      <c r="EH182" s="225"/>
      <c r="EI182" s="225"/>
      <c r="EJ182" s="225"/>
      <c r="EK182" s="225"/>
      <c r="EL182" s="225"/>
      <c r="EM182" s="225"/>
      <c r="EN182" s="225"/>
      <c r="EO182" s="225"/>
      <c r="EP182" s="225"/>
      <c r="EQ182" s="225"/>
      <c r="ER182" s="225"/>
      <c r="ES182" s="225"/>
      <c r="ET182" s="225"/>
      <c r="EU182" s="225"/>
      <c r="EV182" s="225"/>
      <c r="EW182" s="225"/>
      <c r="EX182" s="225"/>
      <c r="EY182" s="225"/>
      <c r="EZ182" s="225"/>
      <c r="FA182" s="225"/>
      <c r="FB182" s="225"/>
      <c r="FC182" s="225"/>
      <c r="FD182" s="225"/>
      <c r="FE182" s="225"/>
      <c r="FF182" s="225"/>
      <c r="FG182" s="225"/>
      <c r="FH182" s="225"/>
      <c r="FI182" s="225"/>
      <c r="FJ182" s="225"/>
      <c r="FK182" s="225"/>
      <c r="FL182" s="225"/>
      <c r="FM182" s="225"/>
      <c r="FN182" s="225"/>
      <c r="FO182" s="225"/>
      <c r="FP182" s="225"/>
      <c r="FQ182" s="225"/>
      <c r="FR182" s="225"/>
      <c r="FS182" s="225"/>
      <c r="FT182" s="225"/>
      <c r="FU182" s="225"/>
      <c r="FV182" s="225"/>
      <c r="FW182" s="225"/>
      <c r="FX182" s="225"/>
      <c r="FY182" s="225"/>
      <c r="FZ182" s="225"/>
      <c r="GA182" s="225"/>
      <c r="GB182" s="225"/>
      <c r="GC182" s="225"/>
      <c r="GD182" s="225"/>
      <c r="GE182" s="225"/>
      <c r="GF182" s="225"/>
      <c r="GG182" s="225"/>
      <c r="GH182" s="225"/>
      <c r="GI182" s="225"/>
      <c r="GJ182" s="225"/>
      <c r="GK182" s="225"/>
      <c r="GL182" s="225"/>
      <c r="GM182" s="225"/>
      <c r="GN182" s="225"/>
      <c r="GO182" s="225"/>
      <c r="GP182" s="225"/>
      <c r="GQ182" s="225"/>
      <c r="GR182" s="225"/>
      <c r="GS182" s="225"/>
      <c r="GT182" s="225"/>
      <c r="GU182" s="225"/>
      <c r="GV182" s="225"/>
      <c r="GW182" s="225"/>
      <c r="GX182" s="225"/>
      <c r="GY182" s="225"/>
      <c r="GZ182" s="225"/>
      <c r="HA182" s="225"/>
      <c r="HB182" s="225"/>
      <c r="HC182" s="225"/>
      <c r="HD182" s="225"/>
      <c r="HE182" s="225"/>
      <c r="HF182" s="225"/>
      <c r="HG182" s="225"/>
      <c r="HH182" s="225"/>
      <c r="HI182" s="225"/>
      <c r="HJ182" s="225"/>
      <c r="HK182" s="225"/>
      <c r="HL182" s="225"/>
      <c r="HM182" s="225"/>
      <c r="HN182" s="225"/>
      <c r="HO182" s="225"/>
      <c r="HP182" s="225"/>
      <c r="HQ182" s="225"/>
      <c r="HR182" s="225"/>
      <c r="HS182" s="225"/>
      <c r="HT182" s="225"/>
      <c r="HU182" s="225"/>
      <c r="HV182" s="225"/>
      <c r="HW182" s="225"/>
      <c r="HX182" s="225"/>
      <c r="HY182" s="225"/>
      <c r="HZ182" s="225"/>
      <c r="IA182" s="225"/>
      <c r="IB182" s="225"/>
      <c r="IC182" s="225"/>
      <c r="ID182" s="225"/>
      <c r="IE182" s="225"/>
      <c r="IF182" s="225"/>
      <c r="IG182" s="225"/>
      <c r="IH182" s="225"/>
      <c r="II182" s="225"/>
      <c r="IJ182" s="225"/>
      <c r="IK182" s="225"/>
      <c r="IL182" s="225"/>
      <c r="IM182" s="225"/>
      <c r="IN182" s="225"/>
      <c r="IO182" s="225"/>
      <c r="IP182" s="225"/>
      <c r="IQ182" s="225"/>
      <c r="IR182" s="225"/>
      <c r="IS182" s="225"/>
      <c r="IT182" s="225"/>
    </row>
    <row r="183" spans="1:254" ht="9.9499999999999993" customHeight="1">
      <c r="A183" s="251"/>
      <c r="B183" s="252"/>
      <c r="C183" s="239"/>
      <c r="D183" s="233"/>
      <c r="E183" s="253"/>
      <c r="F183" s="225"/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  <c r="AO183" s="225"/>
      <c r="AP183" s="225"/>
      <c r="AQ183" s="225"/>
      <c r="AR183" s="225"/>
      <c r="AS183" s="225"/>
      <c r="AT183" s="225"/>
      <c r="AU183" s="225"/>
      <c r="AV183" s="225"/>
      <c r="AW183" s="225"/>
      <c r="AX183" s="225"/>
      <c r="AY183" s="225"/>
      <c r="AZ183" s="225"/>
      <c r="BA183" s="225"/>
      <c r="BB183" s="225"/>
      <c r="BC183" s="225"/>
      <c r="BD183" s="225"/>
      <c r="BE183" s="225"/>
      <c r="BF183" s="225"/>
      <c r="BG183" s="225"/>
      <c r="BH183" s="225"/>
      <c r="BI183" s="225"/>
      <c r="BJ183" s="225"/>
      <c r="BK183" s="225"/>
      <c r="BL183" s="225"/>
      <c r="BM183" s="225"/>
      <c r="BN183" s="225"/>
      <c r="BO183" s="225"/>
      <c r="BP183" s="225"/>
      <c r="BQ183" s="225"/>
      <c r="BR183" s="225"/>
      <c r="BS183" s="225"/>
      <c r="BT183" s="225"/>
      <c r="BU183" s="225"/>
      <c r="BV183" s="225"/>
      <c r="BW183" s="225"/>
      <c r="BX183" s="225"/>
      <c r="BY183" s="225"/>
      <c r="BZ183" s="225"/>
      <c r="CA183" s="225"/>
      <c r="CB183" s="225"/>
      <c r="CC183" s="225"/>
      <c r="CD183" s="225"/>
      <c r="CE183" s="225"/>
      <c r="CF183" s="225"/>
      <c r="CG183" s="225"/>
      <c r="CH183" s="225"/>
      <c r="CI183" s="225"/>
      <c r="CJ183" s="225"/>
      <c r="CK183" s="225"/>
      <c r="CL183" s="225"/>
      <c r="CM183" s="225"/>
      <c r="CN183" s="225"/>
      <c r="CO183" s="225"/>
      <c r="CP183" s="225"/>
      <c r="CQ183" s="225"/>
      <c r="CR183" s="225"/>
      <c r="CS183" s="225"/>
      <c r="CT183" s="225"/>
      <c r="CU183" s="225"/>
      <c r="CV183" s="225"/>
      <c r="CW183" s="225"/>
      <c r="CX183" s="225"/>
      <c r="CY183" s="225"/>
      <c r="CZ183" s="225"/>
      <c r="DA183" s="225"/>
      <c r="DB183" s="225"/>
      <c r="DC183" s="225"/>
      <c r="DD183" s="225"/>
      <c r="DE183" s="225"/>
      <c r="DF183" s="225"/>
      <c r="DG183" s="225"/>
      <c r="DH183" s="225"/>
      <c r="DI183" s="225"/>
      <c r="DJ183" s="225"/>
      <c r="DK183" s="225"/>
      <c r="DL183" s="225"/>
      <c r="DM183" s="225"/>
      <c r="DN183" s="225"/>
      <c r="DO183" s="225"/>
      <c r="DP183" s="225"/>
      <c r="DQ183" s="225"/>
      <c r="DR183" s="225"/>
      <c r="DS183" s="225"/>
      <c r="DT183" s="225"/>
      <c r="DU183" s="225"/>
      <c r="DV183" s="225"/>
      <c r="DW183" s="225"/>
      <c r="DX183" s="225"/>
      <c r="DY183" s="225"/>
      <c r="DZ183" s="225"/>
      <c r="EA183" s="225"/>
      <c r="EB183" s="225"/>
      <c r="EC183" s="225"/>
      <c r="ED183" s="225"/>
      <c r="EE183" s="225"/>
      <c r="EF183" s="225"/>
      <c r="EG183" s="225"/>
      <c r="EH183" s="225"/>
      <c r="EI183" s="225"/>
      <c r="EJ183" s="225"/>
      <c r="EK183" s="225"/>
      <c r="EL183" s="225"/>
      <c r="EM183" s="225"/>
      <c r="EN183" s="225"/>
      <c r="EO183" s="225"/>
      <c r="EP183" s="225"/>
      <c r="EQ183" s="225"/>
      <c r="ER183" s="225"/>
      <c r="ES183" s="225"/>
      <c r="ET183" s="225"/>
      <c r="EU183" s="225"/>
      <c r="EV183" s="225"/>
      <c r="EW183" s="225"/>
      <c r="EX183" s="225"/>
      <c r="EY183" s="225"/>
      <c r="EZ183" s="225"/>
      <c r="FA183" s="225"/>
      <c r="FB183" s="225"/>
      <c r="FC183" s="225"/>
      <c r="FD183" s="225"/>
      <c r="FE183" s="225"/>
      <c r="FF183" s="225"/>
      <c r="FG183" s="225"/>
      <c r="FH183" s="225"/>
      <c r="FI183" s="225"/>
      <c r="FJ183" s="225"/>
      <c r="FK183" s="225"/>
      <c r="FL183" s="225"/>
      <c r="FM183" s="225"/>
      <c r="FN183" s="225"/>
      <c r="FO183" s="225"/>
      <c r="FP183" s="225"/>
      <c r="FQ183" s="225"/>
      <c r="FR183" s="225"/>
      <c r="FS183" s="225"/>
      <c r="FT183" s="225"/>
      <c r="FU183" s="225"/>
      <c r="FV183" s="225"/>
      <c r="FW183" s="225"/>
      <c r="FX183" s="225"/>
      <c r="FY183" s="225"/>
      <c r="FZ183" s="225"/>
      <c r="GA183" s="225"/>
      <c r="GB183" s="225"/>
      <c r="GC183" s="225"/>
      <c r="GD183" s="225"/>
      <c r="GE183" s="225"/>
      <c r="GF183" s="225"/>
      <c r="GG183" s="225"/>
      <c r="GH183" s="225"/>
      <c r="GI183" s="225"/>
      <c r="GJ183" s="225"/>
      <c r="GK183" s="225"/>
      <c r="GL183" s="225"/>
      <c r="GM183" s="225"/>
      <c r="GN183" s="225"/>
      <c r="GO183" s="225"/>
      <c r="GP183" s="225"/>
      <c r="GQ183" s="225"/>
      <c r="GR183" s="225"/>
      <c r="GS183" s="225"/>
      <c r="GT183" s="225"/>
      <c r="GU183" s="225"/>
      <c r="GV183" s="225"/>
      <c r="GW183" s="225"/>
      <c r="GX183" s="225"/>
      <c r="GY183" s="225"/>
      <c r="GZ183" s="225"/>
      <c r="HA183" s="225"/>
      <c r="HB183" s="225"/>
      <c r="HC183" s="225"/>
      <c r="HD183" s="225"/>
      <c r="HE183" s="225"/>
      <c r="HF183" s="225"/>
      <c r="HG183" s="225"/>
      <c r="HH183" s="225"/>
      <c r="HI183" s="225"/>
      <c r="HJ183" s="225"/>
      <c r="HK183" s="225"/>
      <c r="HL183" s="225"/>
      <c r="HM183" s="225"/>
      <c r="HN183" s="225"/>
      <c r="HO183" s="225"/>
      <c r="HP183" s="225"/>
      <c r="HQ183" s="225"/>
      <c r="HR183" s="225"/>
      <c r="HS183" s="225"/>
      <c r="HT183" s="225"/>
      <c r="HU183" s="225"/>
      <c r="HV183" s="225"/>
      <c r="HW183" s="225"/>
      <c r="HX183" s="225"/>
      <c r="HY183" s="225"/>
      <c r="HZ183" s="225"/>
      <c r="IA183" s="225"/>
      <c r="IB183" s="225"/>
      <c r="IC183" s="225"/>
      <c r="ID183" s="225"/>
      <c r="IE183" s="225"/>
      <c r="IF183" s="225"/>
      <c r="IG183" s="225"/>
      <c r="IH183" s="225"/>
      <c r="II183" s="225"/>
      <c r="IJ183" s="225"/>
      <c r="IK183" s="225"/>
      <c r="IL183" s="225"/>
      <c r="IM183" s="225"/>
      <c r="IN183" s="225"/>
      <c r="IO183" s="225"/>
      <c r="IP183" s="225"/>
      <c r="IQ183" s="225"/>
      <c r="IR183" s="225"/>
      <c r="IS183" s="225"/>
      <c r="IT183" s="225"/>
    </row>
    <row r="184" spans="1:254" ht="12.75" customHeight="1">
      <c r="A184" s="243"/>
      <c r="B184" s="244" t="s">
        <v>680</v>
      </c>
      <c r="C184" s="228">
        <v>967000</v>
      </c>
      <c r="D184" s="233"/>
      <c r="E184" s="245" t="s">
        <v>492</v>
      </c>
      <c r="F184" s="225"/>
      <c r="G184" s="225"/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  <c r="AO184" s="225"/>
      <c r="AP184" s="225"/>
      <c r="AQ184" s="225"/>
      <c r="AR184" s="225"/>
      <c r="AS184" s="225"/>
      <c r="AT184" s="225"/>
      <c r="AU184" s="225"/>
      <c r="AV184" s="225"/>
      <c r="AW184" s="225"/>
      <c r="AX184" s="225"/>
      <c r="AY184" s="225"/>
      <c r="AZ184" s="225"/>
      <c r="BA184" s="225"/>
      <c r="BB184" s="225"/>
      <c r="BC184" s="225"/>
      <c r="BD184" s="225"/>
      <c r="BE184" s="225"/>
      <c r="BF184" s="225"/>
      <c r="BG184" s="225"/>
      <c r="BH184" s="225"/>
      <c r="BI184" s="225"/>
      <c r="BJ184" s="225"/>
      <c r="BK184" s="225"/>
      <c r="BL184" s="225"/>
      <c r="BM184" s="225"/>
      <c r="BN184" s="225"/>
      <c r="BO184" s="225"/>
      <c r="BP184" s="225"/>
      <c r="BQ184" s="225"/>
      <c r="BR184" s="225"/>
      <c r="BS184" s="225"/>
      <c r="BT184" s="225"/>
      <c r="BU184" s="225"/>
      <c r="BV184" s="225"/>
      <c r="BW184" s="225"/>
      <c r="BX184" s="225"/>
      <c r="BY184" s="225"/>
      <c r="BZ184" s="225"/>
      <c r="CA184" s="225"/>
      <c r="CB184" s="225"/>
      <c r="CC184" s="225"/>
      <c r="CD184" s="225"/>
      <c r="CE184" s="225"/>
      <c r="CF184" s="225"/>
      <c r="CG184" s="225"/>
      <c r="CH184" s="225"/>
      <c r="CI184" s="225"/>
      <c r="CJ184" s="225"/>
      <c r="CK184" s="225"/>
      <c r="CL184" s="225"/>
      <c r="CM184" s="225"/>
      <c r="CN184" s="225"/>
      <c r="CO184" s="225"/>
      <c r="CP184" s="225"/>
      <c r="CQ184" s="225"/>
      <c r="CR184" s="225"/>
      <c r="CS184" s="225"/>
      <c r="CT184" s="225"/>
      <c r="CU184" s="225"/>
      <c r="CV184" s="225"/>
      <c r="CW184" s="225"/>
      <c r="CX184" s="225"/>
      <c r="CY184" s="225"/>
      <c r="CZ184" s="225"/>
      <c r="DA184" s="225"/>
      <c r="DB184" s="225"/>
      <c r="DC184" s="225"/>
      <c r="DD184" s="225"/>
      <c r="DE184" s="225"/>
      <c r="DF184" s="225"/>
      <c r="DG184" s="225"/>
      <c r="DH184" s="225"/>
      <c r="DI184" s="225"/>
      <c r="DJ184" s="225"/>
      <c r="DK184" s="225"/>
      <c r="DL184" s="225"/>
      <c r="DM184" s="225"/>
      <c r="DN184" s="225"/>
      <c r="DO184" s="225"/>
      <c r="DP184" s="225"/>
      <c r="DQ184" s="225"/>
      <c r="DR184" s="225"/>
      <c r="DS184" s="225"/>
      <c r="DT184" s="225"/>
      <c r="DU184" s="225"/>
      <c r="DV184" s="225"/>
      <c r="DW184" s="225"/>
      <c r="DX184" s="225"/>
      <c r="DY184" s="225"/>
      <c r="DZ184" s="225"/>
      <c r="EA184" s="225"/>
      <c r="EB184" s="225"/>
      <c r="EC184" s="225"/>
      <c r="ED184" s="225"/>
      <c r="EE184" s="225"/>
      <c r="EF184" s="225"/>
      <c r="EG184" s="225"/>
      <c r="EH184" s="225"/>
      <c r="EI184" s="225"/>
      <c r="EJ184" s="225"/>
      <c r="EK184" s="225"/>
      <c r="EL184" s="225"/>
      <c r="EM184" s="225"/>
      <c r="EN184" s="225"/>
      <c r="EO184" s="225"/>
      <c r="EP184" s="225"/>
      <c r="EQ184" s="225"/>
      <c r="ER184" s="225"/>
      <c r="ES184" s="225"/>
      <c r="ET184" s="225"/>
      <c r="EU184" s="225"/>
      <c r="EV184" s="225"/>
      <c r="EW184" s="225"/>
      <c r="EX184" s="225"/>
      <c r="EY184" s="225"/>
      <c r="EZ184" s="225"/>
      <c r="FA184" s="225"/>
      <c r="FB184" s="225"/>
      <c r="FC184" s="225"/>
      <c r="FD184" s="225"/>
      <c r="FE184" s="225"/>
      <c r="FF184" s="225"/>
      <c r="FG184" s="225"/>
      <c r="FH184" s="225"/>
      <c r="FI184" s="225"/>
      <c r="FJ184" s="225"/>
      <c r="FK184" s="225"/>
      <c r="FL184" s="225"/>
      <c r="FM184" s="225"/>
      <c r="FN184" s="225"/>
      <c r="FO184" s="225"/>
      <c r="FP184" s="225"/>
      <c r="FQ184" s="225"/>
      <c r="FR184" s="225"/>
      <c r="FS184" s="225"/>
      <c r="FT184" s="225"/>
      <c r="FU184" s="225"/>
      <c r="FV184" s="225"/>
      <c r="FW184" s="225"/>
      <c r="FX184" s="225"/>
      <c r="FY184" s="225"/>
      <c r="FZ184" s="225"/>
      <c r="GA184" s="225"/>
      <c r="GB184" s="225"/>
      <c r="GC184" s="225"/>
      <c r="GD184" s="225"/>
      <c r="GE184" s="225"/>
      <c r="GF184" s="225"/>
      <c r="GG184" s="225"/>
      <c r="GH184" s="225"/>
      <c r="GI184" s="225"/>
      <c r="GJ184" s="225"/>
      <c r="GK184" s="225"/>
      <c r="GL184" s="225"/>
      <c r="GM184" s="225"/>
      <c r="GN184" s="225"/>
      <c r="GO184" s="225"/>
      <c r="GP184" s="225"/>
      <c r="GQ184" s="225"/>
      <c r="GR184" s="225"/>
      <c r="GS184" s="225"/>
      <c r="GT184" s="225"/>
      <c r="GU184" s="225"/>
      <c r="GV184" s="225"/>
      <c r="GW184" s="225"/>
      <c r="GX184" s="225"/>
      <c r="GY184" s="225"/>
      <c r="GZ184" s="225"/>
      <c r="HA184" s="225"/>
      <c r="HB184" s="225"/>
      <c r="HC184" s="225"/>
      <c r="HD184" s="225"/>
      <c r="HE184" s="225"/>
      <c r="HF184" s="225"/>
      <c r="HG184" s="225"/>
      <c r="HH184" s="225"/>
      <c r="HI184" s="225"/>
      <c r="HJ184" s="225"/>
      <c r="HK184" s="225"/>
      <c r="HL184" s="225"/>
      <c r="HM184" s="225"/>
      <c r="HN184" s="225"/>
      <c r="HO184" s="225"/>
      <c r="HP184" s="225"/>
      <c r="HQ184" s="225"/>
      <c r="HR184" s="225"/>
      <c r="HS184" s="225"/>
      <c r="HT184" s="225"/>
      <c r="HU184" s="225"/>
      <c r="HV184" s="225"/>
      <c r="HW184" s="225"/>
      <c r="HX184" s="225"/>
      <c r="HY184" s="225"/>
      <c r="HZ184" s="225"/>
      <c r="IA184" s="225"/>
      <c r="IB184" s="225"/>
      <c r="IC184" s="225"/>
      <c r="ID184" s="225"/>
      <c r="IE184" s="225"/>
      <c r="IF184" s="225"/>
      <c r="IG184" s="225"/>
      <c r="IH184" s="225"/>
      <c r="II184" s="225"/>
      <c r="IJ184" s="225"/>
      <c r="IK184" s="225"/>
      <c r="IL184" s="225"/>
      <c r="IM184" s="225"/>
      <c r="IN184" s="225"/>
      <c r="IO184" s="225"/>
      <c r="IP184" s="225"/>
      <c r="IQ184" s="225"/>
      <c r="IR184" s="225"/>
      <c r="IS184" s="225"/>
      <c r="IT184" s="225"/>
    </row>
    <row r="185" spans="1:254" ht="9.9499999999999993" customHeight="1">
      <c r="A185" s="226"/>
      <c r="B185" s="246"/>
      <c r="C185" s="228"/>
      <c r="D185" s="233"/>
      <c r="E185" s="228"/>
      <c r="F185" s="225"/>
      <c r="G185" s="225"/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  <c r="AO185" s="225"/>
      <c r="AP185" s="225"/>
      <c r="AQ185" s="225"/>
      <c r="AR185" s="225"/>
      <c r="AS185" s="225"/>
      <c r="AT185" s="225"/>
      <c r="AU185" s="225"/>
      <c r="AV185" s="225"/>
      <c r="AW185" s="225"/>
      <c r="AX185" s="225"/>
      <c r="AY185" s="225"/>
      <c r="AZ185" s="225"/>
      <c r="BA185" s="225"/>
      <c r="BB185" s="225"/>
      <c r="BC185" s="225"/>
      <c r="BD185" s="225"/>
      <c r="BE185" s="225"/>
      <c r="BF185" s="225"/>
      <c r="BG185" s="225"/>
      <c r="BH185" s="225"/>
      <c r="BI185" s="225"/>
      <c r="BJ185" s="225"/>
      <c r="BK185" s="225"/>
      <c r="BL185" s="225"/>
      <c r="BM185" s="225"/>
      <c r="BN185" s="225"/>
      <c r="BO185" s="225"/>
      <c r="BP185" s="225"/>
      <c r="BQ185" s="225"/>
      <c r="BR185" s="225"/>
      <c r="BS185" s="225"/>
      <c r="BT185" s="225"/>
      <c r="BU185" s="225"/>
      <c r="BV185" s="225"/>
      <c r="BW185" s="225"/>
      <c r="BX185" s="225"/>
      <c r="BY185" s="225"/>
      <c r="BZ185" s="225"/>
      <c r="CA185" s="225"/>
      <c r="CB185" s="225"/>
      <c r="CC185" s="225"/>
      <c r="CD185" s="225"/>
      <c r="CE185" s="225"/>
      <c r="CF185" s="225"/>
      <c r="CG185" s="225"/>
      <c r="CH185" s="225"/>
      <c r="CI185" s="225"/>
      <c r="CJ185" s="225"/>
      <c r="CK185" s="225"/>
      <c r="CL185" s="225"/>
      <c r="CM185" s="225"/>
      <c r="CN185" s="225"/>
      <c r="CO185" s="225"/>
      <c r="CP185" s="225"/>
      <c r="CQ185" s="225"/>
      <c r="CR185" s="225"/>
      <c r="CS185" s="225"/>
      <c r="CT185" s="225"/>
      <c r="CU185" s="225"/>
      <c r="CV185" s="225"/>
      <c r="CW185" s="225"/>
      <c r="CX185" s="225"/>
      <c r="CY185" s="225"/>
      <c r="CZ185" s="225"/>
      <c r="DA185" s="225"/>
      <c r="DB185" s="225"/>
      <c r="DC185" s="225"/>
      <c r="DD185" s="225"/>
      <c r="DE185" s="225"/>
      <c r="DF185" s="225"/>
      <c r="DG185" s="225"/>
      <c r="DH185" s="225"/>
      <c r="DI185" s="225"/>
      <c r="DJ185" s="225"/>
      <c r="DK185" s="225"/>
      <c r="DL185" s="225"/>
      <c r="DM185" s="225"/>
      <c r="DN185" s="225"/>
      <c r="DO185" s="225"/>
      <c r="DP185" s="225"/>
      <c r="DQ185" s="225"/>
      <c r="DR185" s="225"/>
      <c r="DS185" s="225"/>
      <c r="DT185" s="225"/>
      <c r="DU185" s="225"/>
      <c r="DV185" s="225"/>
      <c r="DW185" s="225"/>
      <c r="DX185" s="225"/>
      <c r="DY185" s="225"/>
      <c r="DZ185" s="225"/>
      <c r="EA185" s="225"/>
      <c r="EB185" s="225"/>
      <c r="EC185" s="225"/>
      <c r="ED185" s="225"/>
      <c r="EE185" s="225"/>
      <c r="EF185" s="225"/>
      <c r="EG185" s="225"/>
      <c r="EH185" s="225"/>
      <c r="EI185" s="225"/>
      <c r="EJ185" s="225"/>
      <c r="EK185" s="225"/>
      <c r="EL185" s="225"/>
      <c r="EM185" s="225"/>
      <c r="EN185" s="225"/>
      <c r="EO185" s="225"/>
      <c r="EP185" s="225"/>
      <c r="EQ185" s="225"/>
      <c r="ER185" s="225"/>
      <c r="ES185" s="225"/>
      <c r="ET185" s="225"/>
      <c r="EU185" s="225"/>
      <c r="EV185" s="225"/>
      <c r="EW185" s="225"/>
      <c r="EX185" s="225"/>
      <c r="EY185" s="225"/>
      <c r="EZ185" s="225"/>
      <c r="FA185" s="225"/>
      <c r="FB185" s="225"/>
      <c r="FC185" s="225"/>
      <c r="FD185" s="225"/>
      <c r="FE185" s="225"/>
      <c r="FF185" s="225"/>
      <c r="FG185" s="225"/>
      <c r="FH185" s="225"/>
      <c r="FI185" s="225"/>
      <c r="FJ185" s="225"/>
      <c r="FK185" s="225"/>
      <c r="FL185" s="225"/>
      <c r="FM185" s="225"/>
      <c r="FN185" s="225"/>
      <c r="FO185" s="225"/>
      <c r="FP185" s="225"/>
      <c r="FQ185" s="225"/>
      <c r="FR185" s="225"/>
      <c r="FS185" s="225"/>
      <c r="FT185" s="225"/>
      <c r="FU185" s="225"/>
      <c r="FV185" s="225"/>
      <c r="FW185" s="225"/>
      <c r="FX185" s="225"/>
      <c r="FY185" s="225"/>
      <c r="FZ185" s="225"/>
      <c r="GA185" s="225"/>
      <c r="GB185" s="225"/>
      <c r="GC185" s="225"/>
      <c r="GD185" s="225"/>
      <c r="GE185" s="225"/>
      <c r="GF185" s="225"/>
      <c r="GG185" s="225"/>
      <c r="GH185" s="225"/>
      <c r="GI185" s="225"/>
      <c r="GJ185" s="225"/>
      <c r="GK185" s="225"/>
      <c r="GL185" s="225"/>
      <c r="GM185" s="225"/>
      <c r="GN185" s="225"/>
      <c r="GO185" s="225"/>
      <c r="GP185" s="225"/>
      <c r="GQ185" s="225"/>
      <c r="GR185" s="225"/>
      <c r="GS185" s="225"/>
      <c r="GT185" s="225"/>
      <c r="GU185" s="225"/>
      <c r="GV185" s="225"/>
      <c r="GW185" s="225"/>
      <c r="GX185" s="225"/>
      <c r="GY185" s="225"/>
      <c r="GZ185" s="225"/>
      <c r="HA185" s="225"/>
      <c r="HB185" s="225"/>
      <c r="HC185" s="225"/>
      <c r="HD185" s="225"/>
      <c r="HE185" s="225"/>
      <c r="HF185" s="225"/>
      <c r="HG185" s="225"/>
      <c r="HH185" s="225"/>
      <c r="HI185" s="225"/>
      <c r="HJ185" s="225"/>
      <c r="HK185" s="225"/>
      <c r="HL185" s="225"/>
      <c r="HM185" s="225"/>
      <c r="HN185" s="225"/>
      <c r="HO185" s="225"/>
      <c r="HP185" s="225"/>
      <c r="HQ185" s="225"/>
      <c r="HR185" s="225"/>
      <c r="HS185" s="225"/>
      <c r="HT185" s="225"/>
      <c r="HU185" s="225"/>
      <c r="HV185" s="225"/>
      <c r="HW185" s="225"/>
      <c r="HX185" s="225"/>
      <c r="HY185" s="225"/>
      <c r="HZ185" s="225"/>
      <c r="IA185" s="225"/>
      <c r="IB185" s="225"/>
      <c r="IC185" s="225"/>
      <c r="ID185" s="225"/>
      <c r="IE185" s="225"/>
      <c r="IF185" s="225"/>
      <c r="IG185" s="225"/>
      <c r="IH185" s="225"/>
      <c r="II185" s="225"/>
      <c r="IJ185" s="225"/>
      <c r="IK185" s="225"/>
      <c r="IL185" s="225"/>
      <c r="IM185" s="225"/>
      <c r="IN185" s="225"/>
      <c r="IO185" s="225"/>
      <c r="IP185" s="225"/>
      <c r="IQ185" s="225"/>
      <c r="IR185" s="225"/>
      <c r="IS185" s="225"/>
      <c r="IT185" s="225"/>
    </row>
    <row r="186" spans="1:254" ht="12.75" customHeight="1">
      <c r="A186" s="243"/>
      <c r="B186" s="247" t="s">
        <v>313</v>
      </c>
      <c r="C186" s="245" t="s">
        <v>492</v>
      </c>
      <c r="D186" s="233"/>
      <c r="E186" s="228">
        <v>967000</v>
      </c>
      <c r="F186" s="225"/>
      <c r="G186" s="225"/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  <c r="AO186" s="225"/>
      <c r="AP186" s="225"/>
      <c r="AQ186" s="225"/>
      <c r="AR186" s="225"/>
      <c r="AS186" s="225"/>
      <c r="AT186" s="225"/>
      <c r="AU186" s="225"/>
      <c r="AV186" s="225"/>
      <c r="AW186" s="225"/>
      <c r="AX186" s="225"/>
      <c r="AY186" s="225"/>
      <c r="AZ186" s="225"/>
      <c r="BA186" s="225"/>
      <c r="BB186" s="225"/>
      <c r="BC186" s="225"/>
      <c r="BD186" s="225"/>
      <c r="BE186" s="225"/>
      <c r="BF186" s="225"/>
      <c r="BG186" s="225"/>
      <c r="BH186" s="225"/>
      <c r="BI186" s="225"/>
      <c r="BJ186" s="225"/>
      <c r="BK186" s="225"/>
      <c r="BL186" s="225"/>
      <c r="BM186" s="225"/>
      <c r="BN186" s="225"/>
      <c r="BO186" s="225"/>
      <c r="BP186" s="225"/>
      <c r="BQ186" s="225"/>
      <c r="BR186" s="225"/>
      <c r="BS186" s="225"/>
      <c r="BT186" s="225"/>
      <c r="BU186" s="225"/>
      <c r="BV186" s="225"/>
      <c r="BW186" s="225"/>
      <c r="BX186" s="225"/>
      <c r="BY186" s="225"/>
      <c r="BZ186" s="225"/>
      <c r="CA186" s="225"/>
      <c r="CB186" s="225"/>
      <c r="CC186" s="225"/>
      <c r="CD186" s="225"/>
      <c r="CE186" s="225"/>
      <c r="CF186" s="225"/>
      <c r="CG186" s="225"/>
      <c r="CH186" s="225"/>
      <c r="CI186" s="225"/>
      <c r="CJ186" s="225"/>
      <c r="CK186" s="225"/>
      <c r="CL186" s="225"/>
      <c r="CM186" s="225"/>
      <c r="CN186" s="225"/>
      <c r="CO186" s="225"/>
      <c r="CP186" s="225"/>
      <c r="CQ186" s="225"/>
      <c r="CR186" s="225"/>
      <c r="CS186" s="225"/>
      <c r="CT186" s="225"/>
      <c r="CU186" s="225"/>
      <c r="CV186" s="225"/>
      <c r="CW186" s="225"/>
      <c r="CX186" s="225"/>
      <c r="CY186" s="225"/>
      <c r="CZ186" s="225"/>
      <c r="DA186" s="225"/>
      <c r="DB186" s="225"/>
      <c r="DC186" s="225"/>
      <c r="DD186" s="225"/>
      <c r="DE186" s="225"/>
      <c r="DF186" s="225"/>
      <c r="DG186" s="225"/>
      <c r="DH186" s="225"/>
      <c r="DI186" s="225"/>
      <c r="DJ186" s="225"/>
      <c r="DK186" s="225"/>
      <c r="DL186" s="225"/>
      <c r="DM186" s="225"/>
      <c r="DN186" s="225"/>
      <c r="DO186" s="225"/>
      <c r="DP186" s="225"/>
      <c r="DQ186" s="225"/>
      <c r="DR186" s="225"/>
      <c r="DS186" s="225"/>
      <c r="DT186" s="225"/>
      <c r="DU186" s="225"/>
      <c r="DV186" s="225"/>
      <c r="DW186" s="225"/>
      <c r="DX186" s="225"/>
      <c r="DY186" s="225"/>
      <c r="DZ186" s="225"/>
      <c r="EA186" s="225"/>
      <c r="EB186" s="225"/>
      <c r="EC186" s="225"/>
      <c r="ED186" s="225"/>
      <c r="EE186" s="225"/>
      <c r="EF186" s="225"/>
      <c r="EG186" s="225"/>
      <c r="EH186" s="225"/>
      <c r="EI186" s="225"/>
      <c r="EJ186" s="225"/>
      <c r="EK186" s="225"/>
      <c r="EL186" s="225"/>
      <c r="EM186" s="225"/>
      <c r="EN186" s="225"/>
      <c r="EO186" s="225"/>
      <c r="EP186" s="225"/>
      <c r="EQ186" s="225"/>
      <c r="ER186" s="225"/>
      <c r="ES186" s="225"/>
      <c r="ET186" s="225"/>
      <c r="EU186" s="225"/>
      <c r="EV186" s="225"/>
      <c r="EW186" s="225"/>
      <c r="EX186" s="225"/>
      <c r="EY186" s="225"/>
      <c r="EZ186" s="225"/>
      <c r="FA186" s="225"/>
      <c r="FB186" s="225"/>
      <c r="FC186" s="225"/>
      <c r="FD186" s="225"/>
      <c r="FE186" s="225"/>
      <c r="FF186" s="225"/>
      <c r="FG186" s="225"/>
      <c r="FH186" s="225"/>
      <c r="FI186" s="225"/>
      <c r="FJ186" s="225"/>
      <c r="FK186" s="225"/>
      <c r="FL186" s="225"/>
      <c r="FM186" s="225"/>
      <c r="FN186" s="225"/>
      <c r="FO186" s="225"/>
      <c r="FP186" s="225"/>
      <c r="FQ186" s="225"/>
      <c r="FR186" s="225"/>
      <c r="FS186" s="225"/>
      <c r="FT186" s="225"/>
      <c r="FU186" s="225"/>
      <c r="FV186" s="225"/>
      <c r="FW186" s="225"/>
      <c r="FX186" s="225"/>
      <c r="FY186" s="225"/>
      <c r="FZ186" s="225"/>
      <c r="GA186" s="225"/>
      <c r="GB186" s="225"/>
      <c r="GC186" s="225"/>
      <c r="GD186" s="225"/>
      <c r="GE186" s="225"/>
      <c r="GF186" s="225"/>
      <c r="GG186" s="225"/>
      <c r="GH186" s="225"/>
      <c r="GI186" s="225"/>
      <c r="GJ186" s="225"/>
      <c r="GK186" s="225"/>
      <c r="GL186" s="225"/>
      <c r="GM186" s="225"/>
      <c r="GN186" s="225"/>
      <c r="GO186" s="225"/>
      <c r="GP186" s="225"/>
      <c r="GQ186" s="225"/>
      <c r="GR186" s="225"/>
      <c r="GS186" s="225"/>
      <c r="GT186" s="225"/>
      <c r="GU186" s="225"/>
      <c r="GV186" s="225"/>
      <c r="GW186" s="225"/>
      <c r="GX186" s="225"/>
      <c r="GY186" s="225"/>
      <c r="GZ186" s="225"/>
      <c r="HA186" s="225"/>
      <c r="HB186" s="225"/>
      <c r="HC186" s="225"/>
      <c r="HD186" s="225"/>
      <c r="HE186" s="225"/>
      <c r="HF186" s="225"/>
      <c r="HG186" s="225"/>
      <c r="HH186" s="225"/>
      <c r="HI186" s="225"/>
      <c r="HJ186" s="225"/>
      <c r="HK186" s="225"/>
      <c r="HL186" s="225"/>
      <c r="HM186" s="225"/>
      <c r="HN186" s="225"/>
      <c r="HO186" s="225"/>
      <c r="HP186" s="225"/>
      <c r="HQ186" s="225"/>
      <c r="HR186" s="225"/>
      <c r="HS186" s="225"/>
      <c r="HT186" s="225"/>
      <c r="HU186" s="225"/>
      <c r="HV186" s="225"/>
      <c r="HW186" s="225"/>
      <c r="HX186" s="225"/>
      <c r="HY186" s="225"/>
      <c r="HZ186" s="225"/>
      <c r="IA186" s="225"/>
      <c r="IB186" s="225"/>
      <c r="IC186" s="225"/>
      <c r="ID186" s="225"/>
      <c r="IE186" s="225"/>
      <c r="IF186" s="225"/>
      <c r="IG186" s="225"/>
      <c r="IH186" s="225"/>
      <c r="II186" s="225"/>
      <c r="IJ186" s="225"/>
      <c r="IK186" s="225"/>
      <c r="IL186" s="225"/>
      <c r="IM186" s="225"/>
      <c r="IN186" s="225"/>
      <c r="IO186" s="225"/>
      <c r="IP186" s="225"/>
      <c r="IQ186" s="225"/>
      <c r="IR186" s="225"/>
      <c r="IS186" s="225"/>
      <c r="IT186" s="225"/>
    </row>
    <row r="187" spans="1:254" ht="9.9499999999999993" customHeight="1">
      <c r="A187" s="236"/>
      <c r="B187" s="227"/>
      <c r="C187" s="250"/>
      <c r="D187" s="259"/>
      <c r="E187" s="228"/>
      <c r="F187" s="225"/>
      <c r="G187" s="225"/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  <c r="AO187" s="225"/>
      <c r="AP187" s="225"/>
      <c r="AQ187" s="225"/>
      <c r="AR187" s="225"/>
      <c r="AS187" s="225"/>
      <c r="AT187" s="225"/>
      <c r="AU187" s="225"/>
      <c r="AV187" s="225"/>
      <c r="AW187" s="225"/>
      <c r="AX187" s="225"/>
      <c r="AY187" s="225"/>
      <c r="AZ187" s="225"/>
      <c r="BA187" s="225"/>
      <c r="BB187" s="225"/>
      <c r="BC187" s="225"/>
      <c r="BD187" s="225"/>
      <c r="BE187" s="225"/>
      <c r="BF187" s="225"/>
      <c r="BG187" s="225"/>
      <c r="BH187" s="225"/>
      <c r="BI187" s="225"/>
      <c r="BJ187" s="225"/>
      <c r="BK187" s="225"/>
      <c r="BL187" s="225"/>
      <c r="BM187" s="225"/>
      <c r="BN187" s="225"/>
      <c r="BO187" s="225"/>
      <c r="BP187" s="225"/>
      <c r="BQ187" s="225"/>
      <c r="BR187" s="225"/>
      <c r="BS187" s="225"/>
      <c r="BT187" s="225"/>
      <c r="BU187" s="225"/>
      <c r="BV187" s="225"/>
      <c r="BW187" s="225"/>
      <c r="BX187" s="225"/>
      <c r="BY187" s="225"/>
      <c r="BZ187" s="225"/>
      <c r="CA187" s="225"/>
      <c r="CB187" s="225"/>
      <c r="CC187" s="225"/>
      <c r="CD187" s="225"/>
      <c r="CE187" s="225"/>
      <c r="CF187" s="225"/>
      <c r="CG187" s="225"/>
      <c r="CH187" s="225"/>
      <c r="CI187" s="225"/>
      <c r="CJ187" s="225"/>
      <c r="CK187" s="225"/>
      <c r="CL187" s="225"/>
      <c r="CM187" s="225"/>
      <c r="CN187" s="225"/>
      <c r="CO187" s="225"/>
      <c r="CP187" s="225"/>
      <c r="CQ187" s="225"/>
      <c r="CR187" s="225"/>
      <c r="CS187" s="225"/>
      <c r="CT187" s="225"/>
      <c r="CU187" s="225"/>
      <c r="CV187" s="225"/>
      <c r="CW187" s="225"/>
      <c r="CX187" s="225"/>
      <c r="CY187" s="225"/>
      <c r="CZ187" s="225"/>
      <c r="DA187" s="225"/>
      <c r="DB187" s="225"/>
      <c r="DC187" s="225"/>
      <c r="DD187" s="225"/>
      <c r="DE187" s="225"/>
      <c r="DF187" s="225"/>
      <c r="DG187" s="225"/>
      <c r="DH187" s="225"/>
      <c r="DI187" s="225"/>
      <c r="DJ187" s="225"/>
      <c r="DK187" s="225"/>
      <c r="DL187" s="225"/>
      <c r="DM187" s="225"/>
      <c r="DN187" s="225"/>
      <c r="DO187" s="225"/>
      <c r="DP187" s="225"/>
      <c r="DQ187" s="225"/>
      <c r="DR187" s="225"/>
      <c r="DS187" s="225"/>
      <c r="DT187" s="225"/>
      <c r="DU187" s="225"/>
      <c r="DV187" s="225"/>
      <c r="DW187" s="225"/>
      <c r="DX187" s="225"/>
      <c r="DY187" s="225"/>
      <c r="DZ187" s="225"/>
      <c r="EA187" s="225"/>
      <c r="EB187" s="225"/>
      <c r="EC187" s="225"/>
      <c r="ED187" s="225"/>
      <c r="EE187" s="225"/>
      <c r="EF187" s="225"/>
      <c r="EG187" s="225"/>
      <c r="EH187" s="225"/>
      <c r="EI187" s="225"/>
      <c r="EJ187" s="225"/>
      <c r="EK187" s="225"/>
      <c r="EL187" s="225"/>
      <c r="EM187" s="225"/>
      <c r="EN187" s="225"/>
      <c r="EO187" s="225"/>
      <c r="EP187" s="225"/>
      <c r="EQ187" s="225"/>
      <c r="ER187" s="225"/>
      <c r="ES187" s="225"/>
      <c r="ET187" s="225"/>
      <c r="EU187" s="225"/>
      <c r="EV187" s="225"/>
      <c r="EW187" s="225"/>
      <c r="EX187" s="225"/>
      <c r="EY187" s="225"/>
      <c r="EZ187" s="225"/>
      <c r="FA187" s="225"/>
      <c r="FB187" s="225"/>
      <c r="FC187" s="225"/>
      <c r="FD187" s="225"/>
      <c r="FE187" s="225"/>
      <c r="FF187" s="225"/>
      <c r="FG187" s="225"/>
      <c r="FH187" s="225"/>
      <c r="FI187" s="225"/>
      <c r="FJ187" s="225"/>
      <c r="FK187" s="225"/>
      <c r="FL187" s="225"/>
      <c r="FM187" s="225"/>
      <c r="FN187" s="225"/>
      <c r="FO187" s="225"/>
      <c r="FP187" s="225"/>
      <c r="FQ187" s="225"/>
      <c r="FR187" s="225"/>
      <c r="FS187" s="225"/>
      <c r="FT187" s="225"/>
      <c r="FU187" s="225"/>
      <c r="FV187" s="225"/>
      <c r="FW187" s="225"/>
      <c r="FX187" s="225"/>
      <c r="FY187" s="225"/>
      <c r="FZ187" s="225"/>
      <c r="GA187" s="225"/>
      <c r="GB187" s="225"/>
      <c r="GC187" s="225"/>
      <c r="GD187" s="225"/>
      <c r="GE187" s="225"/>
      <c r="GF187" s="225"/>
      <c r="GG187" s="225"/>
      <c r="GH187" s="225"/>
      <c r="GI187" s="225"/>
      <c r="GJ187" s="225"/>
      <c r="GK187" s="225"/>
      <c r="GL187" s="225"/>
      <c r="GM187" s="225"/>
      <c r="GN187" s="225"/>
      <c r="GO187" s="225"/>
      <c r="GP187" s="225"/>
      <c r="GQ187" s="225"/>
      <c r="GR187" s="225"/>
      <c r="GS187" s="225"/>
      <c r="GT187" s="225"/>
      <c r="GU187" s="225"/>
      <c r="GV187" s="225"/>
      <c r="GW187" s="225"/>
      <c r="GX187" s="225"/>
      <c r="GY187" s="225"/>
      <c r="GZ187" s="225"/>
      <c r="HA187" s="225"/>
      <c r="HB187" s="225"/>
      <c r="HC187" s="225"/>
      <c r="HD187" s="225"/>
      <c r="HE187" s="225"/>
      <c r="HF187" s="225"/>
      <c r="HG187" s="225"/>
      <c r="HH187" s="225"/>
      <c r="HI187" s="225"/>
      <c r="HJ187" s="225"/>
      <c r="HK187" s="225"/>
      <c r="HL187" s="225"/>
      <c r="HM187" s="225"/>
      <c r="HN187" s="225"/>
      <c r="HO187" s="225"/>
      <c r="HP187" s="225"/>
      <c r="HQ187" s="225"/>
      <c r="HR187" s="225"/>
      <c r="HS187" s="225"/>
      <c r="HT187" s="225"/>
      <c r="HU187" s="225"/>
      <c r="HV187" s="225"/>
      <c r="HW187" s="225"/>
      <c r="HX187" s="225"/>
      <c r="HY187" s="225"/>
      <c r="HZ187" s="225"/>
      <c r="IA187" s="225"/>
      <c r="IB187" s="225"/>
      <c r="IC187" s="225"/>
      <c r="ID187" s="225"/>
      <c r="IE187" s="225"/>
      <c r="IF187" s="225"/>
      <c r="IG187" s="225"/>
      <c r="IH187" s="225"/>
      <c r="II187" s="225"/>
      <c r="IJ187" s="225"/>
      <c r="IK187" s="225"/>
      <c r="IL187" s="225"/>
      <c r="IM187" s="225"/>
      <c r="IN187" s="225"/>
      <c r="IO187" s="225"/>
      <c r="IP187" s="225"/>
      <c r="IQ187" s="225"/>
      <c r="IR187" s="225"/>
      <c r="IS187" s="225"/>
      <c r="IT187" s="225"/>
    </row>
    <row r="188" spans="1:254" ht="15.75">
      <c r="A188" s="269"/>
      <c r="B188" s="230" t="s">
        <v>315</v>
      </c>
      <c r="C188" s="231">
        <f>C12</f>
        <v>84159000</v>
      </c>
      <c r="D188" s="221"/>
      <c r="E188" s="231">
        <f>E190+E192+E194</f>
        <v>84159000</v>
      </c>
      <c r="F188" s="225"/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  <c r="AO188" s="225"/>
      <c r="AP188" s="225"/>
      <c r="AQ188" s="225"/>
      <c r="AR188" s="225"/>
      <c r="AS188" s="225"/>
      <c r="AT188" s="225"/>
      <c r="AU188" s="225"/>
      <c r="AV188" s="225"/>
      <c r="AW188" s="225"/>
      <c r="AX188" s="225"/>
      <c r="AY188" s="225"/>
      <c r="AZ188" s="225"/>
      <c r="BA188" s="225"/>
      <c r="BB188" s="225"/>
      <c r="BC188" s="225"/>
      <c r="BD188" s="225"/>
      <c r="BE188" s="225"/>
      <c r="BF188" s="225"/>
      <c r="BG188" s="225"/>
      <c r="BH188" s="225"/>
      <c r="BI188" s="225"/>
      <c r="BJ188" s="225"/>
      <c r="BK188" s="225"/>
      <c r="BL188" s="225"/>
      <c r="BM188" s="225"/>
      <c r="BN188" s="225"/>
      <c r="BO188" s="225"/>
      <c r="BP188" s="225"/>
      <c r="BQ188" s="225"/>
      <c r="BR188" s="225"/>
      <c r="BS188" s="225"/>
      <c r="BT188" s="225"/>
      <c r="BU188" s="225"/>
      <c r="BV188" s="225"/>
      <c r="BW188" s="225"/>
      <c r="BX188" s="225"/>
      <c r="BY188" s="225"/>
      <c r="BZ188" s="225"/>
      <c r="CA188" s="225"/>
      <c r="CB188" s="225"/>
      <c r="CC188" s="225"/>
      <c r="CD188" s="225"/>
      <c r="CE188" s="225"/>
      <c r="CF188" s="225"/>
      <c r="CG188" s="225"/>
      <c r="CH188" s="225"/>
      <c r="CI188" s="225"/>
      <c r="CJ188" s="225"/>
      <c r="CK188" s="225"/>
      <c r="CL188" s="225"/>
      <c r="CM188" s="225"/>
      <c r="CN188" s="225"/>
      <c r="CO188" s="225"/>
      <c r="CP188" s="225"/>
      <c r="CQ188" s="225"/>
      <c r="CR188" s="225"/>
      <c r="CS188" s="225"/>
      <c r="CT188" s="225"/>
      <c r="CU188" s="225"/>
      <c r="CV188" s="225"/>
      <c r="CW188" s="225"/>
      <c r="CX188" s="225"/>
      <c r="CY188" s="225"/>
      <c r="CZ188" s="225"/>
      <c r="DA188" s="225"/>
      <c r="DB188" s="225"/>
      <c r="DC188" s="225"/>
      <c r="DD188" s="225"/>
      <c r="DE188" s="225"/>
      <c r="DF188" s="225"/>
      <c r="DG188" s="225"/>
      <c r="DH188" s="225"/>
      <c r="DI188" s="225"/>
      <c r="DJ188" s="225"/>
      <c r="DK188" s="225"/>
      <c r="DL188" s="225"/>
      <c r="DM188" s="225"/>
      <c r="DN188" s="225"/>
      <c r="DO188" s="225"/>
      <c r="DP188" s="225"/>
      <c r="DQ188" s="225"/>
      <c r="DR188" s="225"/>
      <c r="DS188" s="225"/>
      <c r="DT188" s="225"/>
      <c r="DU188" s="225"/>
      <c r="DV188" s="225"/>
      <c r="DW188" s="225"/>
      <c r="DX188" s="225"/>
      <c r="DY188" s="225"/>
      <c r="DZ188" s="225"/>
      <c r="EA188" s="225"/>
      <c r="EB188" s="225"/>
      <c r="EC188" s="225"/>
      <c r="ED188" s="225"/>
      <c r="EE188" s="225"/>
      <c r="EF188" s="225"/>
      <c r="EG188" s="225"/>
      <c r="EH188" s="225"/>
      <c r="EI188" s="225"/>
      <c r="EJ188" s="225"/>
      <c r="EK188" s="225"/>
      <c r="EL188" s="225"/>
      <c r="EM188" s="225"/>
      <c r="EN188" s="225"/>
      <c r="EO188" s="225"/>
      <c r="EP188" s="225"/>
      <c r="EQ188" s="225"/>
      <c r="ER188" s="225"/>
      <c r="ES188" s="225"/>
      <c r="ET188" s="225"/>
      <c r="EU188" s="225"/>
      <c r="EV188" s="225"/>
      <c r="EW188" s="225"/>
      <c r="EX188" s="225"/>
      <c r="EY188" s="225"/>
      <c r="EZ188" s="225"/>
      <c r="FA188" s="225"/>
      <c r="FB188" s="225"/>
      <c r="FC188" s="225"/>
      <c r="FD188" s="225"/>
      <c r="FE188" s="225"/>
      <c r="FF188" s="225"/>
      <c r="FG188" s="225"/>
      <c r="FH188" s="225"/>
      <c r="FI188" s="225"/>
      <c r="FJ188" s="225"/>
      <c r="FK188" s="225"/>
      <c r="FL188" s="225"/>
      <c r="FM188" s="225"/>
      <c r="FN188" s="225"/>
      <c r="FO188" s="225"/>
      <c r="FP188" s="225"/>
      <c r="FQ188" s="225"/>
      <c r="FR188" s="225"/>
      <c r="FS188" s="225"/>
      <c r="FT188" s="225"/>
      <c r="FU188" s="225"/>
      <c r="FV188" s="225"/>
      <c r="FW188" s="225"/>
      <c r="FX188" s="225"/>
      <c r="FY188" s="225"/>
      <c r="FZ188" s="225"/>
      <c r="GA188" s="225"/>
      <c r="GB188" s="225"/>
      <c r="GC188" s="225"/>
      <c r="GD188" s="225"/>
      <c r="GE188" s="225"/>
      <c r="GF188" s="225"/>
      <c r="GG188" s="225"/>
      <c r="GH188" s="225"/>
      <c r="GI188" s="225"/>
      <c r="GJ188" s="225"/>
      <c r="GK188" s="225"/>
      <c r="GL188" s="225"/>
      <c r="GM188" s="225"/>
      <c r="GN188" s="225"/>
      <c r="GO188" s="225"/>
      <c r="GP188" s="225"/>
      <c r="GQ188" s="225"/>
      <c r="GR188" s="225"/>
      <c r="GS188" s="225"/>
      <c r="GT188" s="225"/>
      <c r="GU188" s="225"/>
      <c r="GV188" s="225"/>
      <c r="GW188" s="225"/>
      <c r="GX188" s="225"/>
      <c r="GY188" s="225"/>
      <c r="GZ188" s="225"/>
      <c r="HA188" s="225"/>
      <c r="HB188" s="225"/>
      <c r="HC188" s="225"/>
      <c r="HD188" s="225"/>
      <c r="HE188" s="225"/>
      <c r="HF188" s="225"/>
      <c r="HG188" s="225"/>
      <c r="HH188" s="225"/>
      <c r="HI188" s="225"/>
      <c r="HJ188" s="225"/>
      <c r="HK188" s="225"/>
      <c r="HL188" s="225"/>
      <c r="HM188" s="225"/>
      <c r="HN188" s="225"/>
      <c r="HO188" s="225"/>
      <c r="HP188" s="225"/>
      <c r="HQ188" s="225"/>
      <c r="HR188" s="225"/>
      <c r="HS188" s="225"/>
      <c r="HT188" s="225"/>
      <c r="HU188" s="225"/>
      <c r="HV188" s="225"/>
      <c r="HW188" s="225"/>
      <c r="HX188" s="225"/>
      <c r="HY188" s="225"/>
      <c r="HZ188" s="225"/>
      <c r="IA188" s="225"/>
      <c r="IB188" s="225"/>
      <c r="IC188" s="225"/>
      <c r="ID188" s="225"/>
      <c r="IE188" s="225"/>
      <c r="IF188" s="225"/>
      <c r="IG188" s="225"/>
      <c r="IH188" s="225"/>
      <c r="II188" s="225"/>
      <c r="IJ188" s="225"/>
      <c r="IK188" s="225"/>
      <c r="IL188" s="225"/>
      <c r="IM188" s="225"/>
      <c r="IN188" s="225"/>
      <c r="IO188" s="225"/>
      <c r="IP188" s="225"/>
      <c r="IQ188" s="225"/>
      <c r="IR188" s="225"/>
      <c r="IS188" s="225"/>
      <c r="IT188" s="225"/>
    </row>
    <row r="189" spans="1:254" ht="9.9499999999999993" customHeight="1">
      <c r="B189" s="270" t="s">
        <v>304</v>
      </c>
      <c r="C189" s="249"/>
      <c r="D189" s="271"/>
      <c r="E189" s="228"/>
      <c r="F189" s="225"/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  <c r="AO189" s="225"/>
      <c r="AP189" s="225"/>
      <c r="AQ189" s="225"/>
      <c r="AR189" s="225"/>
      <c r="AS189" s="225"/>
      <c r="AT189" s="225"/>
      <c r="AU189" s="225"/>
      <c r="AV189" s="225"/>
      <c r="AW189" s="225"/>
      <c r="AX189" s="225"/>
      <c r="AY189" s="225"/>
      <c r="AZ189" s="225"/>
      <c r="BA189" s="225"/>
      <c r="BB189" s="225"/>
      <c r="BC189" s="225"/>
      <c r="BD189" s="225"/>
      <c r="BE189" s="225"/>
      <c r="BF189" s="225"/>
      <c r="BG189" s="225"/>
      <c r="BH189" s="225"/>
      <c r="BI189" s="225"/>
      <c r="BJ189" s="225"/>
      <c r="BK189" s="225"/>
      <c r="BL189" s="225"/>
      <c r="BM189" s="225"/>
      <c r="BN189" s="225"/>
      <c r="BO189" s="225"/>
      <c r="BP189" s="225"/>
      <c r="BQ189" s="225"/>
      <c r="BR189" s="225"/>
      <c r="BS189" s="225"/>
      <c r="BT189" s="225"/>
      <c r="BU189" s="225"/>
      <c r="BV189" s="225"/>
      <c r="BW189" s="225"/>
      <c r="BX189" s="225"/>
      <c r="BY189" s="225"/>
      <c r="BZ189" s="225"/>
      <c r="CA189" s="225"/>
      <c r="CB189" s="225"/>
      <c r="CC189" s="225"/>
      <c r="CD189" s="225"/>
      <c r="CE189" s="225"/>
      <c r="CF189" s="225"/>
      <c r="CG189" s="225"/>
      <c r="CH189" s="225"/>
      <c r="CI189" s="225"/>
      <c r="CJ189" s="225"/>
      <c r="CK189" s="225"/>
      <c r="CL189" s="225"/>
      <c r="CM189" s="225"/>
      <c r="CN189" s="225"/>
      <c r="CO189" s="225"/>
      <c r="CP189" s="225"/>
      <c r="CQ189" s="225"/>
      <c r="CR189" s="225"/>
      <c r="CS189" s="225"/>
      <c r="CT189" s="225"/>
      <c r="CU189" s="225"/>
      <c r="CV189" s="225"/>
      <c r="CW189" s="225"/>
      <c r="CX189" s="225"/>
      <c r="CY189" s="225"/>
      <c r="CZ189" s="225"/>
      <c r="DA189" s="225"/>
      <c r="DB189" s="225"/>
      <c r="DC189" s="225"/>
      <c r="DD189" s="225"/>
      <c r="DE189" s="225"/>
      <c r="DF189" s="225"/>
      <c r="DG189" s="225"/>
      <c r="DH189" s="225"/>
      <c r="DI189" s="225"/>
      <c r="DJ189" s="225"/>
      <c r="DK189" s="225"/>
      <c r="DL189" s="225"/>
      <c r="DM189" s="225"/>
      <c r="DN189" s="225"/>
      <c r="DO189" s="225"/>
      <c r="DP189" s="225"/>
      <c r="DQ189" s="225"/>
      <c r="DR189" s="225"/>
      <c r="DS189" s="225"/>
      <c r="DT189" s="225"/>
      <c r="DU189" s="225"/>
      <c r="DV189" s="225"/>
      <c r="DW189" s="225"/>
      <c r="DX189" s="225"/>
      <c r="DY189" s="225"/>
      <c r="DZ189" s="225"/>
      <c r="EA189" s="225"/>
      <c r="EB189" s="225"/>
      <c r="EC189" s="225"/>
      <c r="ED189" s="225"/>
      <c r="EE189" s="225"/>
      <c r="EF189" s="225"/>
      <c r="EG189" s="225"/>
      <c r="EH189" s="225"/>
      <c r="EI189" s="225"/>
      <c r="EJ189" s="225"/>
      <c r="EK189" s="225"/>
      <c r="EL189" s="225"/>
      <c r="EM189" s="225"/>
      <c r="EN189" s="225"/>
      <c r="EO189" s="225"/>
      <c r="EP189" s="225"/>
      <c r="EQ189" s="225"/>
      <c r="ER189" s="225"/>
      <c r="ES189" s="225"/>
      <c r="ET189" s="225"/>
      <c r="EU189" s="225"/>
      <c r="EV189" s="225"/>
      <c r="EW189" s="225"/>
      <c r="EX189" s="225"/>
      <c r="EY189" s="225"/>
      <c r="EZ189" s="225"/>
      <c r="FA189" s="225"/>
      <c r="FB189" s="225"/>
      <c r="FC189" s="225"/>
      <c r="FD189" s="225"/>
      <c r="FE189" s="225"/>
      <c r="FF189" s="225"/>
      <c r="FG189" s="225"/>
      <c r="FH189" s="225"/>
      <c r="FI189" s="225"/>
      <c r="FJ189" s="225"/>
      <c r="FK189" s="225"/>
      <c r="FL189" s="225"/>
      <c r="FM189" s="225"/>
      <c r="FN189" s="225"/>
      <c r="FO189" s="225"/>
      <c r="FP189" s="225"/>
      <c r="FQ189" s="225"/>
      <c r="FR189" s="225"/>
      <c r="FS189" s="225"/>
      <c r="FT189" s="225"/>
      <c r="FU189" s="225"/>
      <c r="FV189" s="225"/>
      <c r="FW189" s="225"/>
      <c r="FX189" s="225"/>
      <c r="FY189" s="225"/>
      <c r="FZ189" s="225"/>
      <c r="GA189" s="225"/>
      <c r="GB189" s="225"/>
      <c r="GC189" s="225"/>
      <c r="GD189" s="225"/>
      <c r="GE189" s="225"/>
      <c r="GF189" s="225"/>
      <c r="GG189" s="225"/>
      <c r="GH189" s="225"/>
      <c r="GI189" s="225"/>
      <c r="GJ189" s="225"/>
      <c r="GK189" s="225"/>
      <c r="GL189" s="225"/>
      <c r="GM189" s="225"/>
      <c r="GN189" s="225"/>
      <c r="GO189" s="225"/>
      <c r="GP189" s="225"/>
      <c r="GQ189" s="225"/>
      <c r="GR189" s="225"/>
      <c r="GS189" s="225"/>
      <c r="GT189" s="225"/>
      <c r="GU189" s="225"/>
      <c r="GV189" s="225"/>
      <c r="GW189" s="225"/>
      <c r="GX189" s="225"/>
      <c r="GY189" s="225"/>
      <c r="GZ189" s="225"/>
      <c r="HA189" s="225"/>
      <c r="HB189" s="225"/>
      <c r="HC189" s="225"/>
      <c r="HD189" s="225"/>
      <c r="HE189" s="225"/>
      <c r="HF189" s="225"/>
      <c r="HG189" s="225"/>
      <c r="HH189" s="225"/>
      <c r="HI189" s="225"/>
      <c r="HJ189" s="225"/>
      <c r="HK189" s="225"/>
      <c r="HL189" s="225"/>
      <c r="HM189" s="225"/>
      <c r="HN189" s="225"/>
      <c r="HO189" s="225"/>
      <c r="HP189" s="225"/>
      <c r="HQ189" s="225"/>
      <c r="HR189" s="225"/>
      <c r="HS189" s="225"/>
      <c r="HT189" s="225"/>
      <c r="HU189" s="225"/>
      <c r="HV189" s="225"/>
      <c r="HW189" s="225"/>
      <c r="HX189" s="225"/>
      <c r="HY189" s="225"/>
      <c r="HZ189" s="225"/>
      <c r="IA189" s="225"/>
      <c r="IB189" s="225"/>
      <c r="IC189" s="225"/>
      <c r="ID189" s="225"/>
      <c r="IE189" s="225"/>
      <c r="IF189" s="225"/>
      <c r="IG189" s="225"/>
      <c r="IH189" s="225"/>
      <c r="II189" s="225"/>
      <c r="IJ189" s="225"/>
      <c r="IK189" s="225"/>
      <c r="IL189" s="225"/>
      <c r="IM189" s="225"/>
      <c r="IN189" s="225"/>
      <c r="IO189" s="225"/>
      <c r="IP189" s="225"/>
      <c r="IQ189" s="225"/>
      <c r="IR189" s="225"/>
      <c r="IS189" s="225"/>
      <c r="IT189" s="225"/>
    </row>
    <row r="190" spans="1:254" ht="12.75" customHeight="1">
      <c r="B190" s="247" t="s">
        <v>706</v>
      </c>
      <c r="C190" s="245" t="s">
        <v>492</v>
      </c>
      <c r="D190" s="272"/>
      <c r="E190" s="228">
        <f>E22+E32+E52+E64+E90+E130+E148+E160+E178+E186+E74</f>
        <v>6185580</v>
      </c>
      <c r="F190" s="225"/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  <c r="AO190" s="225"/>
      <c r="AP190" s="225"/>
      <c r="AQ190" s="225"/>
      <c r="AR190" s="225"/>
      <c r="AS190" s="225"/>
      <c r="AT190" s="225"/>
      <c r="AU190" s="225"/>
      <c r="AV190" s="225"/>
      <c r="AW190" s="225"/>
      <c r="AX190" s="225"/>
      <c r="AY190" s="225"/>
      <c r="AZ190" s="225"/>
      <c r="BA190" s="225"/>
      <c r="BB190" s="225"/>
      <c r="BC190" s="225"/>
      <c r="BD190" s="225"/>
      <c r="BE190" s="225"/>
      <c r="BF190" s="225"/>
      <c r="BG190" s="225"/>
      <c r="BH190" s="225"/>
      <c r="BI190" s="225"/>
      <c r="BJ190" s="225"/>
      <c r="BK190" s="225"/>
      <c r="BL190" s="225"/>
      <c r="BM190" s="225"/>
      <c r="BN190" s="225"/>
      <c r="BO190" s="225"/>
      <c r="BP190" s="225"/>
      <c r="BQ190" s="225"/>
      <c r="BR190" s="225"/>
      <c r="BS190" s="225"/>
      <c r="BT190" s="225"/>
      <c r="BU190" s="225"/>
      <c r="BV190" s="225"/>
      <c r="BW190" s="225"/>
      <c r="BX190" s="225"/>
      <c r="BY190" s="225"/>
      <c r="BZ190" s="225"/>
      <c r="CA190" s="225"/>
      <c r="CB190" s="225"/>
      <c r="CC190" s="225"/>
      <c r="CD190" s="225"/>
      <c r="CE190" s="225"/>
      <c r="CF190" s="225"/>
      <c r="CG190" s="225"/>
      <c r="CH190" s="225"/>
      <c r="CI190" s="225"/>
      <c r="CJ190" s="225"/>
      <c r="CK190" s="225"/>
      <c r="CL190" s="225"/>
      <c r="CM190" s="225"/>
      <c r="CN190" s="225"/>
      <c r="CO190" s="225"/>
      <c r="CP190" s="225"/>
      <c r="CQ190" s="225"/>
      <c r="CR190" s="225"/>
      <c r="CS190" s="225"/>
      <c r="CT190" s="225"/>
      <c r="CU190" s="225"/>
      <c r="CV190" s="225"/>
      <c r="CW190" s="225"/>
      <c r="CX190" s="225"/>
      <c r="CY190" s="225"/>
      <c r="CZ190" s="225"/>
      <c r="DA190" s="225"/>
      <c r="DB190" s="225"/>
      <c r="DC190" s="225"/>
      <c r="DD190" s="225"/>
      <c r="DE190" s="225"/>
      <c r="DF190" s="225"/>
      <c r="DG190" s="225"/>
      <c r="DH190" s="225"/>
      <c r="DI190" s="225"/>
      <c r="DJ190" s="225"/>
      <c r="DK190" s="225"/>
      <c r="DL190" s="225"/>
      <c r="DM190" s="225"/>
      <c r="DN190" s="225"/>
      <c r="DO190" s="225"/>
      <c r="DP190" s="225"/>
      <c r="DQ190" s="225"/>
      <c r="DR190" s="225"/>
      <c r="DS190" s="225"/>
      <c r="DT190" s="225"/>
      <c r="DU190" s="225"/>
      <c r="DV190" s="225"/>
      <c r="DW190" s="225"/>
      <c r="DX190" s="225"/>
      <c r="DY190" s="225"/>
      <c r="DZ190" s="225"/>
      <c r="EA190" s="225"/>
      <c r="EB190" s="225"/>
      <c r="EC190" s="225"/>
      <c r="ED190" s="225"/>
      <c r="EE190" s="225"/>
      <c r="EF190" s="225"/>
      <c r="EG190" s="225"/>
      <c r="EH190" s="225"/>
      <c r="EI190" s="225"/>
      <c r="EJ190" s="225"/>
      <c r="EK190" s="225"/>
      <c r="EL190" s="225"/>
      <c r="EM190" s="225"/>
      <c r="EN190" s="225"/>
      <c r="EO190" s="225"/>
      <c r="EP190" s="225"/>
      <c r="EQ190" s="225"/>
      <c r="ER190" s="225"/>
      <c r="ES190" s="225"/>
      <c r="ET190" s="225"/>
      <c r="EU190" s="225"/>
      <c r="EV190" s="225"/>
      <c r="EW190" s="225"/>
      <c r="EX190" s="225"/>
      <c r="EY190" s="225"/>
      <c r="EZ190" s="225"/>
      <c r="FA190" s="225"/>
      <c r="FB190" s="225"/>
      <c r="FC190" s="225"/>
      <c r="FD190" s="225"/>
      <c r="FE190" s="225"/>
      <c r="FF190" s="225"/>
      <c r="FG190" s="225"/>
      <c r="FH190" s="225"/>
      <c r="FI190" s="225"/>
      <c r="FJ190" s="225"/>
      <c r="FK190" s="225"/>
      <c r="FL190" s="225"/>
      <c r="FM190" s="225"/>
      <c r="FN190" s="225"/>
      <c r="FO190" s="225"/>
      <c r="FP190" s="225"/>
      <c r="FQ190" s="225"/>
      <c r="FR190" s="225"/>
      <c r="FS190" s="225"/>
      <c r="FT190" s="225"/>
      <c r="FU190" s="225"/>
      <c r="FV190" s="225"/>
      <c r="FW190" s="225"/>
      <c r="FX190" s="225"/>
      <c r="FY190" s="225"/>
      <c r="FZ190" s="225"/>
      <c r="GA190" s="225"/>
      <c r="GB190" s="225"/>
      <c r="GC190" s="225"/>
      <c r="GD190" s="225"/>
      <c r="GE190" s="225"/>
      <c r="GF190" s="225"/>
      <c r="GG190" s="225"/>
      <c r="GH190" s="225"/>
      <c r="GI190" s="225"/>
      <c r="GJ190" s="225"/>
      <c r="GK190" s="225"/>
      <c r="GL190" s="225"/>
      <c r="GM190" s="225"/>
      <c r="GN190" s="225"/>
      <c r="GO190" s="225"/>
      <c r="GP190" s="225"/>
      <c r="GQ190" s="225"/>
      <c r="GR190" s="225"/>
      <c r="GS190" s="225"/>
      <c r="GT190" s="225"/>
      <c r="GU190" s="225"/>
      <c r="GV190" s="225"/>
      <c r="GW190" s="225"/>
      <c r="GX190" s="225"/>
      <c r="GY190" s="225"/>
      <c r="GZ190" s="225"/>
      <c r="HA190" s="225"/>
      <c r="HB190" s="225"/>
      <c r="HC190" s="225"/>
      <c r="HD190" s="225"/>
      <c r="HE190" s="225"/>
      <c r="HF190" s="225"/>
      <c r="HG190" s="225"/>
      <c r="HH190" s="225"/>
      <c r="HI190" s="225"/>
      <c r="HJ190" s="225"/>
      <c r="HK190" s="225"/>
      <c r="HL190" s="225"/>
      <c r="HM190" s="225"/>
      <c r="HN190" s="225"/>
      <c r="HO190" s="225"/>
      <c r="HP190" s="225"/>
      <c r="HQ190" s="225"/>
      <c r="HR190" s="225"/>
      <c r="HS190" s="225"/>
      <c r="HT190" s="225"/>
      <c r="HU190" s="225"/>
      <c r="HV190" s="225"/>
      <c r="HW190" s="225"/>
      <c r="HX190" s="225"/>
      <c r="HY190" s="225"/>
      <c r="HZ190" s="225"/>
      <c r="IA190" s="225"/>
      <c r="IB190" s="225"/>
      <c r="IC190" s="225"/>
      <c r="ID190" s="225"/>
      <c r="IE190" s="225"/>
      <c r="IF190" s="225"/>
      <c r="IG190" s="225"/>
      <c r="IH190" s="225"/>
      <c r="II190" s="225"/>
      <c r="IJ190" s="225"/>
      <c r="IK190" s="225"/>
      <c r="IL190" s="225"/>
      <c r="IM190" s="225"/>
      <c r="IN190" s="225"/>
      <c r="IO190" s="225"/>
      <c r="IP190" s="225"/>
      <c r="IQ190" s="225"/>
      <c r="IR190" s="225"/>
      <c r="IS190" s="225"/>
      <c r="IT190" s="225"/>
    </row>
    <row r="191" spans="1:254" ht="9.9499999999999993" customHeight="1">
      <c r="B191" s="258"/>
      <c r="C191" s="249"/>
      <c r="D191" s="272"/>
      <c r="E191" s="228"/>
      <c r="F191" s="225"/>
      <c r="G191" s="225"/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  <c r="AO191" s="225"/>
      <c r="AP191" s="225"/>
      <c r="AQ191" s="225"/>
      <c r="AR191" s="225"/>
      <c r="AS191" s="225"/>
      <c r="AT191" s="225"/>
      <c r="AU191" s="225"/>
      <c r="AV191" s="225"/>
      <c r="AW191" s="225"/>
      <c r="AX191" s="225"/>
      <c r="AY191" s="225"/>
      <c r="AZ191" s="225"/>
      <c r="BA191" s="225"/>
      <c r="BB191" s="225"/>
      <c r="BC191" s="225"/>
      <c r="BD191" s="225"/>
      <c r="BE191" s="225"/>
      <c r="BF191" s="225"/>
      <c r="BG191" s="225"/>
      <c r="BH191" s="225"/>
      <c r="BI191" s="225"/>
      <c r="BJ191" s="225"/>
      <c r="BK191" s="225"/>
      <c r="BL191" s="225"/>
      <c r="BM191" s="225"/>
      <c r="BN191" s="225"/>
      <c r="BO191" s="225"/>
      <c r="BP191" s="225"/>
      <c r="BQ191" s="225"/>
      <c r="BR191" s="225"/>
      <c r="BS191" s="225"/>
      <c r="BT191" s="225"/>
      <c r="BU191" s="225"/>
      <c r="BV191" s="225"/>
      <c r="BW191" s="225"/>
      <c r="BX191" s="225"/>
      <c r="BY191" s="225"/>
      <c r="BZ191" s="225"/>
      <c r="CA191" s="225"/>
      <c r="CB191" s="225"/>
      <c r="CC191" s="225"/>
      <c r="CD191" s="225"/>
      <c r="CE191" s="225"/>
      <c r="CF191" s="225"/>
      <c r="CG191" s="225"/>
      <c r="CH191" s="225"/>
      <c r="CI191" s="225"/>
      <c r="CJ191" s="225"/>
      <c r="CK191" s="225"/>
      <c r="CL191" s="225"/>
      <c r="CM191" s="225"/>
      <c r="CN191" s="225"/>
      <c r="CO191" s="225"/>
      <c r="CP191" s="225"/>
      <c r="CQ191" s="225"/>
      <c r="CR191" s="225"/>
      <c r="CS191" s="225"/>
      <c r="CT191" s="225"/>
      <c r="CU191" s="225"/>
      <c r="CV191" s="225"/>
      <c r="CW191" s="225"/>
      <c r="CX191" s="225"/>
      <c r="CY191" s="225"/>
      <c r="CZ191" s="225"/>
      <c r="DA191" s="225"/>
      <c r="DB191" s="225"/>
      <c r="DC191" s="225"/>
      <c r="DD191" s="225"/>
      <c r="DE191" s="225"/>
      <c r="DF191" s="225"/>
      <c r="DG191" s="225"/>
      <c r="DH191" s="225"/>
      <c r="DI191" s="225"/>
      <c r="DJ191" s="225"/>
      <c r="DK191" s="225"/>
      <c r="DL191" s="225"/>
      <c r="DM191" s="225"/>
      <c r="DN191" s="225"/>
      <c r="DO191" s="225"/>
      <c r="DP191" s="225"/>
      <c r="DQ191" s="225"/>
      <c r="DR191" s="225"/>
      <c r="DS191" s="225"/>
      <c r="DT191" s="225"/>
      <c r="DU191" s="225"/>
      <c r="DV191" s="225"/>
      <c r="DW191" s="225"/>
      <c r="DX191" s="225"/>
      <c r="DY191" s="225"/>
      <c r="DZ191" s="225"/>
      <c r="EA191" s="225"/>
      <c r="EB191" s="225"/>
      <c r="EC191" s="225"/>
      <c r="ED191" s="225"/>
      <c r="EE191" s="225"/>
      <c r="EF191" s="225"/>
      <c r="EG191" s="225"/>
      <c r="EH191" s="225"/>
      <c r="EI191" s="225"/>
      <c r="EJ191" s="225"/>
      <c r="EK191" s="225"/>
      <c r="EL191" s="225"/>
      <c r="EM191" s="225"/>
      <c r="EN191" s="225"/>
      <c r="EO191" s="225"/>
      <c r="EP191" s="225"/>
      <c r="EQ191" s="225"/>
      <c r="ER191" s="225"/>
      <c r="ES191" s="225"/>
      <c r="ET191" s="225"/>
      <c r="EU191" s="225"/>
      <c r="EV191" s="225"/>
      <c r="EW191" s="225"/>
      <c r="EX191" s="225"/>
      <c r="EY191" s="225"/>
      <c r="EZ191" s="225"/>
      <c r="FA191" s="225"/>
      <c r="FB191" s="225"/>
      <c r="FC191" s="225"/>
      <c r="FD191" s="225"/>
      <c r="FE191" s="225"/>
      <c r="FF191" s="225"/>
      <c r="FG191" s="225"/>
      <c r="FH191" s="225"/>
      <c r="FI191" s="225"/>
      <c r="FJ191" s="225"/>
      <c r="FK191" s="225"/>
      <c r="FL191" s="225"/>
      <c r="FM191" s="225"/>
      <c r="FN191" s="225"/>
      <c r="FO191" s="225"/>
      <c r="FP191" s="225"/>
      <c r="FQ191" s="225"/>
      <c r="FR191" s="225"/>
      <c r="FS191" s="225"/>
      <c r="FT191" s="225"/>
      <c r="FU191" s="225"/>
      <c r="FV191" s="225"/>
      <c r="FW191" s="225"/>
      <c r="FX191" s="225"/>
      <c r="FY191" s="225"/>
      <c r="FZ191" s="225"/>
      <c r="GA191" s="225"/>
      <c r="GB191" s="225"/>
      <c r="GC191" s="225"/>
      <c r="GD191" s="225"/>
      <c r="GE191" s="225"/>
      <c r="GF191" s="225"/>
      <c r="GG191" s="225"/>
      <c r="GH191" s="225"/>
      <c r="GI191" s="225"/>
      <c r="GJ191" s="225"/>
      <c r="GK191" s="225"/>
      <c r="GL191" s="225"/>
      <c r="GM191" s="225"/>
      <c r="GN191" s="225"/>
      <c r="GO191" s="225"/>
      <c r="GP191" s="225"/>
      <c r="GQ191" s="225"/>
      <c r="GR191" s="225"/>
      <c r="GS191" s="225"/>
      <c r="GT191" s="225"/>
      <c r="GU191" s="225"/>
      <c r="GV191" s="225"/>
      <c r="GW191" s="225"/>
      <c r="GX191" s="225"/>
      <c r="GY191" s="225"/>
      <c r="GZ191" s="225"/>
      <c r="HA191" s="225"/>
      <c r="HB191" s="225"/>
      <c r="HC191" s="225"/>
      <c r="HD191" s="225"/>
      <c r="HE191" s="225"/>
      <c r="HF191" s="225"/>
      <c r="HG191" s="225"/>
      <c r="HH191" s="225"/>
      <c r="HI191" s="225"/>
      <c r="HJ191" s="225"/>
      <c r="HK191" s="225"/>
      <c r="HL191" s="225"/>
      <c r="HM191" s="225"/>
      <c r="HN191" s="225"/>
      <c r="HO191" s="225"/>
      <c r="HP191" s="225"/>
      <c r="HQ191" s="225"/>
      <c r="HR191" s="225"/>
      <c r="HS191" s="225"/>
      <c r="HT191" s="225"/>
      <c r="HU191" s="225"/>
      <c r="HV191" s="225"/>
      <c r="HW191" s="225"/>
      <c r="HX191" s="225"/>
      <c r="HY191" s="225"/>
      <c r="HZ191" s="225"/>
      <c r="IA191" s="225"/>
      <c r="IB191" s="225"/>
      <c r="IC191" s="225"/>
      <c r="ID191" s="225"/>
      <c r="IE191" s="225"/>
      <c r="IF191" s="225"/>
      <c r="IG191" s="225"/>
      <c r="IH191" s="225"/>
      <c r="II191" s="225"/>
      <c r="IJ191" s="225"/>
      <c r="IK191" s="225"/>
      <c r="IL191" s="225"/>
      <c r="IM191" s="225"/>
      <c r="IN191" s="225"/>
      <c r="IO191" s="225"/>
      <c r="IP191" s="225"/>
      <c r="IQ191" s="225"/>
      <c r="IR191" s="225"/>
      <c r="IS191" s="225"/>
      <c r="IT191" s="225"/>
    </row>
    <row r="192" spans="1:254" ht="12.75" customHeight="1">
      <c r="B192" s="247" t="s">
        <v>707</v>
      </c>
      <c r="C192" s="245" t="s">
        <v>492</v>
      </c>
      <c r="D192" s="272"/>
      <c r="E192" s="228">
        <f>E54+E92+E102+E112+E120+E132+E150+E162+E170+E34+E80</f>
        <v>32419420</v>
      </c>
      <c r="F192" s="225"/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  <c r="AO192" s="225"/>
      <c r="AP192" s="225"/>
      <c r="AQ192" s="225"/>
      <c r="AR192" s="225"/>
      <c r="AS192" s="225"/>
      <c r="AT192" s="225"/>
      <c r="AU192" s="225"/>
      <c r="AV192" s="225"/>
      <c r="AW192" s="225"/>
      <c r="AX192" s="225"/>
      <c r="AY192" s="225"/>
      <c r="AZ192" s="225"/>
      <c r="BA192" s="225"/>
      <c r="BB192" s="225"/>
      <c r="BC192" s="225"/>
      <c r="BD192" s="225"/>
      <c r="BE192" s="225"/>
      <c r="BF192" s="225"/>
      <c r="BG192" s="225"/>
      <c r="BH192" s="225"/>
      <c r="BI192" s="225"/>
      <c r="BJ192" s="225"/>
      <c r="BK192" s="225"/>
      <c r="BL192" s="225"/>
      <c r="BM192" s="225"/>
      <c r="BN192" s="225"/>
      <c r="BO192" s="225"/>
      <c r="BP192" s="225"/>
      <c r="BQ192" s="225"/>
      <c r="BR192" s="225"/>
      <c r="BS192" s="225"/>
      <c r="BT192" s="225"/>
      <c r="BU192" s="225"/>
      <c r="BV192" s="225"/>
      <c r="BW192" s="225"/>
      <c r="BX192" s="225"/>
      <c r="BY192" s="225"/>
      <c r="BZ192" s="225"/>
      <c r="CA192" s="225"/>
      <c r="CB192" s="225"/>
      <c r="CC192" s="225"/>
      <c r="CD192" s="225"/>
      <c r="CE192" s="225"/>
      <c r="CF192" s="225"/>
      <c r="CG192" s="225"/>
      <c r="CH192" s="225"/>
      <c r="CI192" s="225"/>
      <c r="CJ192" s="225"/>
      <c r="CK192" s="225"/>
      <c r="CL192" s="225"/>
      <c r="CM192" s="225"/>
      <c r="CN192" s="225"/>
      <c r="CO192" s="225"/>
      <c r="CP192" s="225"/>
      <c r="CQ192" s="225"/>
      <c r="CR192" s="225"/>
      <c r="CS192" s="225"/>
      <c r="CT192" s="225"/>
      <c r="CU192" s="225"/>
      <c r="CV192" s="225"/>
      <c r="CW192" s="225"/>
      <c r="CX192" s="225"/>
      <c r="CY192" s="225"/>
      <c r="CZ192" s="225"/>
      <c r="DA192" s="225"/>
      <c r="DB192" s="225"/>
      <c r="DC192" s="225"/>
      <c r="DD192" s="225"/>
      <c r="DE192" s="225"/>
      <c r="DF192" s="225"/>
      <c r="DG192" s="225"/>
      <c r="DH192" s="225"/>
      <c r="DI192" s="225"/>
      <c r="DJ192" s="225"/>
      <c r="DK192" s="225"/>
      <c r="DL192" s="225"/>
      <c r="DM192" s="225"/>
      <c r="DN192" s="225"/>
      <c r="DO192" s="225"/>
      <c r="DP192" s="225"/>
      <c r="DQ192" s="225"/>
      <c r="DR192" s="225"/>
      <c r="DS192" s="225"/>
      <c r="DT192" s="225"/>
      <c r="DU192" s="225"/>
      <c r="DV192" s="225"/>
      <c r="DW192" s="225"/>
      <c r="DX192" s="225"/>
      <c r="DY192" s="225"/>
      <c r="DZ192" s="225"/>
      <c r="EA192" s="225"/>
      <c r="EB192" s="225"/>
      <c r="EC192" s="225"/>
      <c r="ED192" s="225"/>
      <c r="EE192" s="225"/>
      <c r="EF192" s="225"/>
      <c r="EG192" s="225"/>
      <c r="EH192" s="225"/>
      <c r="EI192" s="225"/>
      <c r="EJ192" s="225"/>
      <c r="EK192" s="225"/>
      <c r="EL192" s="225"/>
      <c r="EM192" s="225"/>
      <c r="EN192" s="225"/>
      <c r="EO192" s="225"/>
      <c r="EP192" s="225"/>
      <c r="EQ192" s="225"/>
      <c r="ER192" s="225"/>
      <c r="ES192" s="225"/>
      <c r="ET192" s="225"/>
      <c r="EU192" s="225"/>
      <c r="EV192" s="225"/>
      <c r="EW192" s="225"/>
      <c r="EX192" s="225"/>
      <c r="EY192" s="225"/>
      <c r="EZ192" s="225"/>
      <c r="FA192" s="225"/>
      <c r="FB192" s="225"/>
      <c r="FC192" s="225"/>
      <c r="FD192" s="225"/>
      <c r="FE192" s="225"/>
      <c r="FF192" s="225"/>
      <c r="FG192" s="225"/>
      <c r="FH192" s="225"/>
      <c r="FI192" s="225"/>
      <c r="FJ192" s="225"/>
      <c r="FK192" s="225"/>
      <c r="FL192" s="225"/>
      <c r="FM192" s="225"/>
      <c r="FN192" s="225"/>
      <c r="FO192" s="225"/>
      <c r="FP192" s="225"/>
      <c r="FQ192" s="225"/>
      <c r="FR192" s="225"/>
      <c r="FS192" s="225"/>
      <c r="FT192" s="225"/>
      <c r="FU192" s="225"/>
      <c r="FV192" s="225"/>
      <c r="FW192" s="225"/>
      <c r="FX192" s="225"/>
      <c r="FY192" s="225"/>
      <c r="FZ192" s="225"/>
      <c r="GA192" s="225"/>
      <c r="GB192" s="225"/>
      <c r="GC192" s="225"/>
      <c r="GD192" s="225"/>
      <c r="GE192" s="225"/>
      <c r="GF192" s="225"/>
      <c r="GG192" s="225"/>
      <c r="GH192" s="225"/>
      <c r="GI192" s="225"/>
      <c r="GJ192" s="225"/>
      <c r="GK192" s="225"/>
      <c r="GL192" s="225"/>
      <c r="GM192" s="225"/>
      <c r="GN192" s="225"/>
      <c r="GO192" s="225"/>
      <c r="GP192" s="225"/>
      <c r="GQ192" s="225"/>
      <c r="GR192" s="225"/>
      <c r="GS192" s="225"/>
      <c r="GT192" s="225"/>
      <c r="GU192" s="225"/>
      <c r="GV192" s="225"/>
      <c r="GW192" s="225"/>
      <c r="GX192" s="225"/>
      <c r="GY192" s="225"/>
      <c r="GZ192" s="225"/>
      <c r="HA192" s="225"/>
      <c r="HB192" s="225"/>
      <c r="HC192" s="225"/>
      <c r="HD192" s="225"/>
      <c r="HE192" s="225"/>
      <c r="HF192" s="225"/>
      <c r="HG192" s="225"/>
      <c r="HH192" s="225"/>
      <c r="HI192" s="225"/>
      <c r="HJ192" s="225"/>
      <c r="HK192" s="225"/>
      <c r="HL192" s="225"/>
      <c r="HM192" s="225"/>
      <c r="HN192" s="225"/>
      <c r="HO192" s="225"/>
      <c r="HP192" s="225"/>
      <c r="HQ192" s="225"/>
      <c r="HR192" s="225"/>
      <c r="HS192" s="225"/>
      <c r="HT192" s="225"/>
      <c r="HU192" s="225"/>
      <c r="HV192" s="225"/>
      <c r="HW192" s="225"/>
      <c r="HX192" s="225"/>
      <c r="HY192" s="225"/>
      <c r="HZ192" s="225"/>
      <c r="IA192" s="225"/>
      <c r="IB192" s="225"/>
      <c r="IC192" s="225"/>
      <c r="ID192" s="225"/>
      <c r="IE192" s="225"/>
      <c r="IF192" s="225"/>
      <c r="IG192" s="225"/>
      <c r="IH192" s="225"/>
      <c r="II192" s="225"/>
      <c r="IJ192" s="225"/>
      <c r="IK192" s="225"/>
      <c r="IL192" s="225"/>
      <c r="IM192" s="225"/>
      <c r="IN192" s="225"/>
      <c r="IO192" s="225"/>
      <c r="IP192" s="225"/>
      <c r="IQ192" s="225"/>
      <c r="IR192" s="225"/>
      <c r="IS192" s="225"/>
      <c r="IT192" s="225"/>
    </row>
    <row r="193" spans="2:254" ht="9.9499999999999993" customHeight="1">
      <c r="B193" s="258"/>
      <c r="C193" s="249"/>
      <c r="D193" s="272"/>
      <c r="E193" s="228"/>
      <c r="F193" s="225"/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  <c r="AO193" s="225"/>
      <c r="AP193" s="225"/>
      <c r="AQ193" s="225"/>
      <c r="AR193" s="225"/>
      <c r="AS193" s="225"/>
      <c r="AT193" s="225"/>
      <c r="AU193" s="225"/>
      <c r="AV193" s="225"/>
      <c r="AW193" s="225"/>
      <c r="AX193" s="225"/>
      <c r="AY193" s="225"/>
      <c r="AZ193" s="225"/>
      <c r="BA193" s="225"/>
      <c r="BB193" s="225"/>
      <c r="BC193" s="225"/>
      <c r="BD193" s="225"/>
      <c r="BE193" s="225"/>
      <c r="BF193" s="225"/>
      <c r="BG193" s="225"/>
      <c r="BH193" s="225"/>
      <c r="BI193" s="225"/>
      <c r="BJ193" s="225"/>
      <c r="BK193" s="225"/>
      <c r="BL193" s="225"/>
      <c r="BM193" s="225"/>
      <c r="BN193" s="225"/>
      <c r="BO193" s="225"/>
      <c r="BP193" s="225"/>
      <c r="BQ193" s="225"/>
      <c r="BR193" s="225"/>
      <c r="BS193" s="225"/>
      <c r="BT193" s="225"/>
      <c r="BU193" s="225"/>
      <c r="BV193" s="225"/>
      <c r="BW193" s="225"/>
      <c r="BX193" s="225"/>
      <c r="BY193" s="225"/>
      <c r="BZ193" s="225"/>
      <c r="CA193" s="225"/>
      <c r="CB193" s="225"/>
      <c r="CC193" s="225"/>
      <c r="CD193" s="225"/>
      <c r="CE193" s="225"/>
      <c r="CF193" s="225"/>
      <c r="CG193" s="225"/>
      <c r="CH193" s="225"/>
      <c r="CI193" s="225"/>
      <c r="CJ193" s="225"/>
      <c r="CK193" s="225"/>
      <c r="CL193" s="225"/>
      <c r="CM193" s="225"/>
      <c r="CN193" s="225"/>
      <c r="CO193" s="225"/>
      <c r="CP193" s="225"/>
      <c r="CQ193" s="225"/>
      <c r="CR193" s="225"/>
      <c r="CS193" s="225"/>
      <c r="CT193" s="225"/>
      <c r="CU193" s="225"/>
      <c r="CV193" s="225"/>
      <c r="CW193" s="225"/>
      <c r="CX193" s="225"/>
      <c r="CY193" s="225"/>
      <c r="CZ193" s="225"/>
      <c r="DA193" s="225"/>
      <c r="DB193" s="225"/>
      <c r="DC193" s="225"/>
      <c r="DD193" s="225"/>
      <c r="DE193" s="225"/>
      <c r="DF193" s="225"/>
      <c r="DG193" s="225"/>
      <c r="DH193" s="225"/>
      <c r="DI193" s="225"/>
      <c r="DJ193" s="225"/>
      <c r="DK193" s="225"/>
      <c r="DL193" s="225"/>
      <c r="DM193" s="225"/>
      <c r="DN193" s="225"/>
      <c r="DO193" s="225"/>
      <c r="DP193" s="225"/>
      <c r="DQ193" s="225"/>
      <c r="DR193" s="225"/>
      <c r="DS193" s="225"/>
      <c r="DT193" s="225"/>
      <c r="DU193" s="225"/>
      <c r="DV193" s="225"/>
      <c r="DW193" s="225"/>
      <c r="DX193" s="225"/>
      <c r="DY193" s="225"/>
      <c r="DZ193" s="225"/>
      <c r="EA193" s="225"/>
      <c r="EB193" s="225"/>
      <c r="EC193" s="225"/>
      <c r="ED193" s="225"/>
      <c r="EE193" s="225"/>
      <c r="EF193" s="225"/>
      <c r="EG193" s="225"/>
      <c r="EH193" s="225"/>
      <c r="EI193" s="225"/>
      <c r="EJ193" s="225"/>
      <c r="EK193" s="225"/>
      <c r="EL193" s="225"/>
      <c r="EM193" s="225"/>
      <c r="EN193" s="225"/>
      <c r="EO193" s="225"/>
      <c r="EP193" s="225"/>
      <c r="EQ193" s="225"/>
      <c r="ER193" s="225"/>
      <c r="ES193" s="225"/>
      <c r="ET193" s="225"/>
      <c r="EU193" s="225"/>
      <c r="EV193" s="225"/>
      <c r="EW193" s="225"/>
      <c r="EX193" s="225"/>
      <c r="EY193" s="225"/>
      <c r="EZ193" s="225"/>
      <c r="FA193" s="225"/>
      <c r="FB193" s="225"/>
      <c r="FC193" s="225"/>
      <c r="FD193" s="225"/>
      <c r="FE193" s="225"/>
      <c r="FF193" s="225"/>
      <c r="FG193" s="225"/>
      <c r="FH193" s="225"/>
      <c r="FI193" s="225"/>
      <c r="FJ193" s="225"/>
      <c r="FK193" s="225"/>
      <c r="FL193" s="225"/>
      <c r="FM193" s="225"/>
      <c r="FN193" s="225"/>
      <c r="FO193" s="225"/>
      <c r="FP193" s="225"/>
      <c r="FQ193" s="225"/>
      <c r="FR193" s="225"/>
      <c r="FS193" s="225"/>
      <c r="FT193" s="225"/>
      <c r="FU193" s="225"/>
      <c r="FV193" s="225"/>
      <c r="FW193" s="225"/>
      <c r="FX193" s="225"/>
      <c r="FY193" s="225"/>
      <c r="FZ193" s="225"/>
      <c r="GA193" s="225"/>
      <c r="GB193" s="225"/>
      <c r="GC193" s="225"/>
      <c r="GD193" s="225"/>
      <c r="GE193" s="225"/>
      <c r="GF193" s="225"/>
      <c r="GG193" s="225"/>
      <c r="GH193" s="225"/>
      <c r="GI193" s="225"/>
      <c r="GJ193" s="225"/>
      <c r="GK193" s="225"/>
      <c r="GL193" s="225"/>
      <c r="GM193" s="225"/>
      <c r="GN193" s="225"/>
      <c r="GO193" s="225"/>
      <c r="GP193" s="225"/>
      <c r="GQ193" s="225"/>
      <c r="GR193" s="225"/>
      <c r="GS193" s="225"/>
      <c r="GT193" s="225"/>
      <c r="GU193" s="225"/>
      <c r="GV193" s="225"/>
      <c r="GW193" s="225"/>
      <c r="GX193" s="225"/>
      <c r="GY193" s="225"/>
      <c r="GZ193" s="225"/>
      <c r="HA193" s="225"/>
      <c r="HB193" s="225"/>
      <c r="HC193" s="225"/>
      <c r="HD193" s="225"/>
      <c r="HE193" s="225"/>
      <c r="HF193" s="225"/>
      <c r="HG193" s="225"/>
      <c r="HH193" s="225"/>
      <c r="HI193" s="225"/>
      <c r="HJ193" s="225"/>
      <c r="HK193" s="225"/>
      <c r="HL193" s="225"/>
      <c r="HM193" s="225"/>
      <c r="HN193" s="225"/>
      <c r="HO193" s="225"/>
      <c r="HP193" s="225"/>
      <c r="HQ193" s="225"/>
      <c r="HR193" s="225"/>
      <c r="HS193" s="225"/>
      <c r="HT193" s="225"/>
      <c r="HU193" s="225"/>
      <c r="HV193" s="225"/>
      <c r="HW193" s="225"/>
      <c r="HX193" s="225"/>
      <c r="HY193" s="225"/>
      <c r="HZ193" s="225"/>
      <c r="IA193" s="225"/>
      <c r="IB193" s="225"/>
      <c r="IC193" s="225"/>
      <c r="ID193" s="225"/>
      <c r="IE193" s="225"/>
      <c r="IF193" s="225"/>
      <c r="IG193" s="225"/>
      <c r="IH193" s="225"/>
      <c r="II193" s="225"/>
      <c r="IJ193" s="225"/>
      <c r="IK193" s="225"/>
      <c r="IL193" s="225"/>
      <c r="IM193" s="225"/>
      <c r="IN193" s="225"/>
      <c r="IO193" s="225"/>
      <c r="IP193" s="225"/>
      <c r="IQ193" s="225"/>
      <c r="IR193" s="225"/>
      <c r="IS193" s="225"/>
      <c r="IT193" s="225"/>
    </row>
    <row r="194" spans="2:254" ht="12.75" customHeight="1">
      <c r="B194" s="248" t="s">
        <v>708</v>
      </c>
      <c r="C194" s="249" t="s">
        <v>492</v>
      </c>
      <c r="D194" s="273"/>
      <c r="E194" s="228">
        <f>E44+E142</f>
        <v>45554000</v>
      </c>
      <c r="F194" s="225"/>
      <c r="G194" s="225"/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  <c r="AO194" s="225"/>
      <c r="AP194" s="225"/>
      <c r="AQ194" s="225"/>
      <c r="AR194" s="225"/>
      <c r="AS194" s="225"/>
      <c r="AT194" s="225"/>
      <c r="AU194" s="225"/>
      <c r="AV194" s="225"/>
      <c r="AW194" s="225"/>
      <c r="AX194" s="225"/>
      <c r="AY194" s="225"/>
      <c r="AZ194" s="225"/>
      <c r="BA194" s="225"/>
      <c r="BB194" s="225"/>
      <c r="BC194" s="225"/>
      <c r="BD194" s="225"/>
      <c r="BE194" s="225"/>
      <c r="BF194" s="225"/>
      <c r="BG194" s="225"/>
      <c r="BH194" s="225"/>
      <c r="BI194" s="225"/>
      <c r="BJ194" s="225"/>
      <c r="BK194" s="225"/>
      <c r="BL194" s="225"/>
      <c r="BM194" s="225"/>
      <c r="BN194" s="225"/>
      <c r="BO194" s="225"/>
      <c r="BP194" s="225"/>
      <c r="BQ194" s="225"/>
      <c r="BR194" s="225"/>
      <c r="BS194" s="225"/>
      <c r="BT194" s="225"/>
      <c r="BU194" s="225"/>
      <c r="BV194" s="225"/>
      <c r="BW194" s="225"/>
      <c r="BX194" s="225"/>
      <c r="BY194" s="225"/>
      <c r="BZ194" s="225"/>
      <c r="CA194" s="225"/>
      <c r="CB194" s="225"/>
      <c r="CC194" s="225"/>
      <c r="CD194" s="225"/>
      <c r="CE194" s="225"/>
      <c r="CF194" s="225"/>
      <c r="CG194" s="225"/>
      <c r="CH194" s="225"/>
      <c r="CI194" s="225"/>
      <c r="CJ194" s="225"/>
      <c r="CK194" s="225"/>
      <c r="CL194" s="225"/>
      <c r="CM194" s="225"/>
      <c r="CN194" s="225"/>
      <c r="CO194" s="225"/>
      <c r="CP194" s="225"/>
      <c r="CQ194" s="225"/>
      <c r="CR194" s="225"/>
      <c r="CS194" s="225"/>
      <c r="CT194" s="225"/>
      <c r="CU194" s="225"/>
      <c r="CV194" s="225"/>
      <c r="CW194" s="225"/>
      <c r="CX194" s="225"/>
      <c r="CY194" s="225"/>
      <c r="CZ194" s="225"/>
      <c r="DA194" s="225"/>
      <c r="DB194" s="225"/>
      <c r="DC194" s="225"/>
      <c r="DD194" s="225"/>
      <c r="DE194" s="225"/>
      <c r="DF194" s="225"/>
      <c r="DG194" s="225"/>
      <c r="DH194" s="225"/>
      <c r="DI194" s="225"/>
      <c r="DJ194" s="225"/>
      <c r="DK194" s="225"/>
      <c r="DL194" s="225"/>
      <c r="DM194" s="225"/>
      <c r="DN194" s="225"/>
      <c r="DO194" s="225"/>
      <c r="DP194" s="225"/>
      <c r="DQ194" s="225"/>
      <c r="DR194" s="225"/>
      <c r="DS194" s="225"/>
      <c r="DT194" s="225"/>
      <c r="DU194" s="225"/>
      <c r="DV194" s="225"/>
      <c r="DW194" s="225"/>
      <c r="DX194" s="225"/>
      <c r="DY194" s="225"/>
      <c r="DZ194" s="225"/>
      <c r="EA194" s="225"/>
      <c r="EB194" s="225"/>
      <c r="EC194" s="225"/>
      <c r="ED194" s="225"/>
      <c r="EE194" s="225"/>
      <c r="EF194" s="225"/>
      <c r="EG194" s="225"/>
      <c r="EH194" s="225"/>
      <c r="EI194" s="225"/>
      <c r="EJ194" s="225"/>
      <c r="EK194" s="225"/>
      <c r="EL194" s="225"/>
      <c r="EM194" s="225"/>
      <c r="EN194" s="225"/>
      <c r="EO194" s="225"/>
      <c r="EP194" s="225"/>
      <c r="EQ194" s="225"/>
      <c r="ER194" s="225"/>
      <c r="ES194" s="225"/>
      <c r="ET194" s="225"/>
      <c r="EU194" s="225"/>
      <c r="EV194" s="225"/>
      <c r="EW194" s="225"/>
      <c r="EX194" s="225"/>
      <c r="EY194" s="225"/>
      <c r="EZ194" s="225"/>
      <c r="FA194" s="225"/>
      <c r="FB194" s="225"/>
      <c r="FC194" s="225"/>
      <c r="FD194" s="225"/>
      <c r="FE194" s="225"/>
      <c r="FF194" s="225"/>
      <c r="FG194" s="225"/>
      <c r="FH194" s="225"/>
      <c r="FI194" s="225"/>
      <c r="FJ194" s="225"/>
      <c r="FK194" s="225"/>
      <c r="FL194" s="225"/>
      <c r="FM194" s="225"/>
      <c r="FN194" s="225"/>
      <c r="FO194" s="225"/>
      <c r="FP194" s="225"/>
      <c r="FQ194" s="225"/>
      <c r="FR194" s="225"/>
      <c r="FS194" s="225"/>
      <c r="FT194" s="225"/>
      <c r="FU194" s="225"/>
      <c r="FV194" s="225"/>
      <c r="FW194" s="225"/>
      <c r="FX194" s="225"/>
      <c r="FY194" s="225"/>
      <c r="FZ194" s="225"/>
      <c r="GA194" s="225"/>
      <c r="GB194" s="225"/>
      <c r="GC194" s="225"/>
      <c r="GD194" s="225"/>
      <c r="GE194" s="225"/>
      <c r="GF194" s="225"/>
      <c r="GG194" s="225"/>
      <c r="GH194" s="225"/>
      <c r="GI194" s="225"/>
      <c r="GJ194" s="225"/>
      <c r="GK194" s="225"/>
      <c r="GL194" s="225"/>
      <c r="GM194" s="225"/>
      <c r="GN194" s="225"/>
      <c r="GO194" s="225"/>
      <c r="GP194" s="225"/>
      <c r="GQ194" s="225"/>
      <c r="GR194" s="225"/>
      <c r="GS194" s="225"/>
      <c r="GT194" s="225"/>
      <c r="GU194" s="225"/>
      <c r="GV194" s="225"/>
      <c r="GW194" s="225"/>
      <c r="GX194" s="225"/>
      <c r="GY194" s="225"/>
      <c r="GZ194" s="225"/>
      <c r="HA194" s="225"/>
      <c r="HB194" s="225"/>
      <c r="HC194" s="225"/>
      <c r="HD194" s="225"/>
      <c r="HE194" s="225"/>
      <c r="HF194" s="225"/>
      <c r="HG194" s="225"/>
      <c r="HH194" s="225"/>
      <c r="HI194" s="225"/>
      <c r="HJ194" s="225"/>
      <c r="HK194" s="225"/>
      <c r="HL194" s="225"/>
      <c r="HM194" s="225"/>
      <c r="HN194" s="225"/>
      <c r="HO194" s="225"/>
      <c r="HP194" s="225"/>
      <c r="HQ194" s="225"/>
      <c r="HR194" s="225"/>
      <c r="HS194" s="225"/>
      <c r="HT194" s="225"/>
      <c r="HU194" s="225"/>
      <c r="HV194" s="225"/>
      <c r="HW194" s="225"/>
      <c r="HX194" s="225"/>
      <c r="HY194" s="225"/>
      <c r="HZ194" s="225"/>
      <c r="IA194" s="225"/>
      <c r="IB194" s="225"/>
      <c r="IC194" s="225"/>
      <c r="ID194" s="225"/>
      <c r="IE194" s="225"/>
      <c r="IF194" s="225"/>
      <c r="IG194" s="225"/>
      <c r="IH194" s="225"/>
      <c r="II194" s="225"/>
      <c r="IJ194" s="225"/>
      <c r="IK194" s="225"/>
      <c r="IL194" s="225"/>
      <c r="IM194" s="225"/>
      <c r="IN194" s="225"/>
      <c r="IO194" s="225"/>
      <c r="IP194" s="225"/>
      <c r="IQ194" s="225"/>
      <c r="IR194" s="225"/>
      <c r="IS194" s="225"/>
      <c r="IT194" s="225"/>
    </row>
    <row r="195" spans="2:254">
      <c r="D195" s="162"/>
    </row>
    <row r="196" spans="2:254">
      <c r="D196" s="162"/>
    </row>
    <row r="197" spans="2:254">
      <c r="D197" s="162"/>
    </row>
    <row r="198" spans="2:254">
      <c r="D198" s="162"/>
    </row>
    <row r="199" spans="2:254">
      <c r="D199" s="162"/>
    </row>
    <row r="200" spans="2:254">
      <c r="D200" s="162"/>
    </row>
    <row r="201" spans="2:254">
      <c r="D201" s="162"/>
    </row>
  </sheetData>
  <sheetProtection algorithmName="SHA-512" hashValue="l2vlUHJhkFM8W8UYm7pu0EhTi6rX83ZjfQiw0sADBi/NO272Z/bzp1cSeQdWleMQGUnisanDtvmZMvDSoZXc2g==" saltValue="jQBemff6RvePrAiR0ZAHYA==" spinCount="100000" sheet="1" objects="1" scenarios="1"/>
  <mergeCells count="22">
    <mergeCell ref="A86:B86"/>
    <mergeCell ref="A5:E5"/>
    <mergeCell ref="A6:E6"/>
    <mergeCell ref="A8:A9"/>
    <mergeCell ref="B8:B9"/>
    <mergeCell ref="C8:E8"/>
    <mergeCell ref="A18:B18"/>
    <mergeCell ref="A28:B28"/>
    <mergeCell ref="A40:B40"/>
    <mergeCell ref="A48:B48"/>
    <mergeCell ref="A60:B60"/>
    <mergeCell ref="A68:B68"/>
    <mergeCell ref="A156:B156"/>
    <mergeCell ref="A166:B166"/>
    <mergeCell ref="A174:B174"/>
    <mergeCell ref="A182:B182"/>
    <mergeCell ref="A98:B98"/>
    <mergeCell ref="A108:B108"/>
    <mergeCell ref="A116:B116"/>
    <mergeCell ref="A126:B126"/>
    <mergeCell ref="A138:B138"/>
    <mergeCell ref="A144:B144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7C3D6-B803-4599-8E02-D006B0544F49}">
  <dimension ref="A1:M33"/>
  <sheetViews>
    <sheetView view="pageBreakPreview" zoomScaleNormal="100" zoomScaleSheetLayoutView="100" workbookViewId="0">
      <selection sqref="A1:E32"/>
    </sheetView>
  </sheetViews>
  <sheetFormatPr defaultRowHeight="12.75"/>
  <cols>
    <col min="1" max="1" width="7.25" style="133" customWidth="1"/>
    <col min="2" max="2" width="36.125" style="133" customWidth="1"/>
    <col min="3" max="4" width="12.5" style="133" customWidth="1"/>
    <col min="5" max="5" width="11.375" style="133" customWidth="1"/>
    <col min="6" max="6" width="2.125" style="133" customWidth="1"/>
    <col min="7" max="7" width="13.125" style="133" customWidth="1"/>
    <col min="8" max="8" width="13" style="133" customWidth="1"/>
    <col min="9" max="10" width="11.25" style="133" customWidth="1"/>
    <col min="11" max="256" width="9" style="133"/>
    <col min="257" max="257" width="7.25" style="133" customWidth="1"/>
    <col min="258" max="258" width="36.125" style="133" customWidth="1"/>
    <col min="259" max="260" width="12.5" style="133" customWidth="1"/>
    <col min="261" max="261" width="11.375" style="133" customWidth="1"/>
    <col min="262" max="262" width="2.125" style="133" customWidth="1"/>
    <col min="263" max="263" width="13.125" style="133" customWidth="1"/>
    <col min="264" max="264" width="13" style="133" customWidth="1"/>
    <col min="265" max="266" width="11.25" style="133" customWidth="1"/>
    <col min="267" max="512" width="9" style="133"/>
    <col min="513" max="513" width="7.25" style="133" customWidth="1"/>
    <col min="514" max="514" width="36.125" style="133" customWidth="1"/>
    <col min="515" max="516" width="12.5" style="133" customWidth="1"/>
    <col min="517" max="517" width="11.375" style="133" customWidth="1"/>
    <col min="518" max="518" width="2.125" style="133" customWidth="1"/>
    <col min="519" max="519" width="13.125" style="133" customWidth="1"/>
    <col min="520" max="520" width="13" style="133" customWidth="1"/>
    <col min="521" max="522" width="11.25" style="133" customWidth="1"/>
    <col min="523" max="768" width="9" style="133"/>
    <col min="769" max="769" width="7.25" style="133" customWidth="1"/>
    <col min="770" max="770" width="36.125" style="133" customWidth="1"/>
    <col min="771" max="772" width="12.5" style="133" customWidth="1"/>
    <col min="773" max="773" width="11.375" style="133" customWidth="1"/>
    <col min="774" max="774" width="2.125" style="133" customWidth="1"/>
    <col min="775" max="775" width="13.125" style="133" customWidth="1"/>
    <col min="776" max="776" width="13" style="133" customWidth="1"/>
    <col min="777" max="778" width="11.25" style="133" customWidth="1"/>
    <col min="779" max="1024" width="9" style="133"/>
    <col min="1025" max="1025" width="7.25" style="133" customWidth="1"/>
    <col min="1026" max="1026" width="36.125" style="133" customWidth="1"/>
    <col min="1027" max="1028" width="12.5" style="133" customWidth="1"/>
    <col min="1029" max="1029" width="11.375" style="133" customWidth="1"/>
    <col min="1030" max="1030" width="2.125" style="133" customWidth="1"/>
    <col min="1031" max="1031" width="13.125" style="133" customWidth="1"/>
    <col min="1032" max="1032" width="13" style="133" customWidth="1"/>
    <col min="1033" max="1034" width="11.25" style="133" customWidth="1"/>
    <col min="1035" max="1280" width="9" style="133"/>
    <col min="1281" max="1281" width="7.25" style="133" customWidth="1"/>
    <col min="1282" max="1282" width="36.125" style="133" customWidth="1"/>
    <col min="1283" max="1284" width="12.5" style="133" customWidth="1"/>
    <col min="1285" max="1285" width="11.375" style="133" customWidth="1"/>
    <col min="1286" max="1286" width="2.125" style="133" customWidth="1"/>
    <col min="1287" max="1287" width="13.125" style="133" customWidth="1"/>
    <col min="1288" max="1288" width="13" style="133" customWidth="1"/>
    <col min="1289" max="1290" width="11.25" style="133" customWidth="1"/>
    <col min="1291" max="1536" width="9" style="133"/>
    <col min="1537" max="1537" width="7.25" style="133" customWidth="1"/>
    <col min="1538" max="1538" width="36.125" style="133" customWidth="1"/>
    <col min="1539" max="1540" width="12.5" style="133" customWidth="1"/>
    <col min="1541" max="1541" width="11.375" style="133" customWidth="1"/>
    <col min="1542" max="1542" width="2.125" style="133" customWidth="1"/>
    <col min="1543" max="1543" width="13.125" style="133" customWidth="1"/>
    <col min="1544" max="1544" width="13" style="133" customWidth="1"/>
    <col min="1545" max="1546" width="11.25" style="133" customWidth="1"/>
    <col min="1547" max="1792" width="9" style="133"/>
    <col min="1793" max="1793" width="7.25" style="133" customWidth="1"/>
    <col min="1794" max="1794" width="36.125" style="133" customWidth="1"/>
    <col min="1795" max="1796" width="12.5" style="133" customWidth="1"/>
    <col min="1797" max="1797" width="11.375" style="133" customWidth="1"/>
    <col min="1798" max="1798" width="2.125" style="133" customWidth="1"/>
    <col min="1799" max="1799" width="13.125" style="133" customWidth="1"/>
    <col min="1800" max="1800" width="13" style="133" customWidth="1"/>
    <col min="1801" max="1802" width="11.25" style="133" customWidth="1"/>
    <col min="1803" max="2048" width="9" style="133"/>
    <col min="2049" max="2049" width="7.25" style="133" customWidth="1"/>
    <col min="2050" max="2050" width="36.125" style="133" customWidth="1"/>
    <col min="2051" max="2052" width="12.5" style="133" customWidth="1"/>
    <col min="2053" max="2053" width="11.375" style="133" customWidth="1"/>
    <col min="2054" max="2054" width="2.125" style="133" customWidth="1"/>
    <col min="2055" max="2055" width="13.125" style="133" customWidth="1"/>
    <col min="2056" max="2056" width="13" style="133" customWidth="1"/>
    <col min="2057" max="2058" width="11.25" style="133" customWidth="1"/>
    <col min="2059" max="2304" width="9" style="133"/>
    <col min="2305" max="2305" width="7.25" style="133" customWidth="1"/>
    <col min="2306" max="2306" width="36.125" style="133" customWidth="1"/>
    <col min="2307" max="2308" width="12.5" style="133" customWidth="1"/>
    <col min="2309" max="2309" width="11.375" style="133" customWidth="1"/>
    <col min="2310" max="2310" width="2.125" style="133" customWidth="1"/>
    <col min="2311" max="2311" width="13.125" style="133" customWidth="1"/>
    <col min="2312" max="2312" width="13" style="133" customWidth="1"/>
    <col min="2313" max="2314" width="11.25" style="133" customWidth="1"/>
    <col min="2315" max="2560" width="9" style="133"/>
    <col min="2561" max="2561" width="7.25" style="133" customWidth="1"/>
    <col min="2562" max="2562" width="36.125" style="133" customWidth="1"/>
    <col min="2563" max="2564" width="12.5" style="133" customWidth="1"/>
    <col min="2565" max="2565" width="11.375" style="133" customWidth="1"/>
    <col min="2566" max="2566" width="2.125" style="133" customWidth="1"/>
    <col min="2567" max="2567" width="13.125" style="133" customWidth="1"/>
    <col min="2568" max="2568" width="13" style="133" customWidth="1"/>
    <col min="2569" max="2570" width="11.25" style="133" customWidth="1"/>
    <col min="2571" max="2816" width="9" style="133"/>
    <col min="2817" max="2817" width="7.25" style="133" customWidth="1"/>
    <col min="2818" max="2818" width="36.125" style="133" customWidth="1"/>
    <col min="2819" max="2820" width="12.5" style="133" customWidth="1"/>
    <col min="2821" max="2821" width="11.375" style="133" customWidth="1"/>
    <col min="2822" max="2822" width="2.125" style="133" customWidth="1"/>
    <col min="2823" max="2823" width="13.125" style="133" customWidth="1"/>
    <col min="2824" max="2824" width="13" style="133" customWidth="1"/>
    <col min="2825" max="2826" width="11.25" style="133" customWidth="1"/>
    <col min="2827" max="3072" width="9" style="133"/>
    <col min="3073" max="3073" width="7.25" style="133" customWidth="1"/>
    <col min="3074" max="3074" width="36.125" style="133" customWidth="1"/>
    <col min="3075" max="3076" width="12.5" style="133" customWidth="1"/>
    <col min="3077" max="3077" width="11.375" style="133" customWidth="1"/>
    <col min="3078" max="3078" width="2.125" style="133" customWidth="1"/>
    <col min="3079" max="3079" width="13.125" style="133" customWidth="1"/>
    <col min="3080" max="3080" width="13" style="133" customWidth="1"/>
    <col min="3081" max="3082" width="11.25" style="133" customWidth="1"/>
    <col min="3083" max="3328" width="9" style="133"/>
    <col min="3329" max="3329" width="7.25" style="133" customWidth="1"/>
    <col min="3330" max="3330" width="36.125" style="133" customWidth="1"/>
    <col min="3331" max="3332" width="12.5" style="133" customWidth="1"/>
    <col min="3333" max="3333" width="11.375" style="133" customWidth="1"/>
    <col min="3334" max="3334" width="2.125" style="133" customWidth="1"/>
    <col min="3335" max="3335" width="13.125" style="133" customWidth="1"/>
    <col min="3336" max="3336" width="13" style="133" customWidth="1"/>
    <col min="3337" max="3338" width="11.25" style="133" customWidth="1"/>
    <col min="3339" max="3584" width="9" style="133"/>
    <col min="3585" max="3585" width="7.25" style="133" customWidth="1"/>
    <col min="3586" max="3586" width="36.125" style="133" customWidth="1"/>
    <col min="3587" max="3588" width="12.5" style="133" customWidth="1"/>
    <col min="3589" max="3589" width="11.375" style="133" customWidth="1"/>
    <col min="3590" max="3590" width="2.125" style="133" customWidth="1"/>
    <col min="3591" max="3591" width="13.125" style="133" customWidth="1"/>
    <col min="3592" max="3592" width="13" style="133" customWidth="1"/>
    <col min="3593" max="3594" width="11.25" style="133" customWidth="1"/>
    <col min="3595" max="3840" width="9" style="133"/>
    <col min="3841" max="3841" width="7.25" style="133" customWidth="1"/>
    <col min="3842" max="3842" width="36.125" style="133" customWidth="1"/>
    <col min="3843" max="3844" width="12.5" style="133" customWidth="1"/>
    <col min="3845" max="3845" width="11.375" style="133" customWidth="1"/>
    <col min="3846" max="3846" width="2.125" style="133" customWidth="1"/>
    <col min="3847" max="3847" width="13.125" style="133" customWidth="1"/>
    <col min="3848" max="3848" width="13" style="133" customWidth="1"/>
    <col min="3849" max="3850" width="11.25" style="133" customWidth="1"/>
    <col min="3851" max="4096" width="9" style="133"/>
    <col min="4097" max="4097" width="7.25" style="133" customWidth="1"/>
    <col min="4098" max="4098" width="36.125" style="133" customWidth="1"/>
    <col min="4099" max="4100" width="12.5" style="133" customWidth="1"/>
    <col min="4101" max="4101" width="11.375" style="133" customWidth="1"/>
    <col min="4102" max="4102" width="2.125" style="133" customWidth="1"/>
    <col min="4103" max="4103" width="13.125" style="133" customWidth="1"/>
    <col min="4104" max="4104" width="13" style="133" customWidth="1"/>
    <col min="4105" max="4106" width="11.25" style="133" customWidth="1"/>
    <col min="4107" max="4352" width="9" style="133"/>
    <col min="4353" max="4353" width="7.25" style="133" customWidth="1"/>
    <col min="4354" max="4354" width="36.125" style="133" customWidth="1"/>
    <col min="4355" max="4356" width="12.5" style="133" customWidth="1"/>
    <col min="4357" max="4357" width="11.375" style="133" customWidth="1"/>
    <col min="4358" max="4358" width="2.125" style="133" customWidth="1"/>
    <col min="4359" max="4359" width="13.125" style="133" customWidth="1"/>
    <col min="4360" max="4360" width="13" style="133" customWidth="1"/>
    <col min="4361" max="4362" width="11.25" style="133" customWidth="1"/>
    <col min="4363" max="4608" width="9" style="133"/>
    <col min="4609" max="4609" width="7.25" style="133" customWidth="1"/>
    <col min="4610" max="4610" width="36.125" style="133" customWidth="1"/>
    <col min="4611" max="4612" width="12.5" style="133" customWidth="1"/>
    <col min="4613" max="4613" width="11.375" style="133" customWidth="1"/>
    <col min="4614" max="4614" width="2.125" style="133" customWidth="1"/>
    <col min="4615" max="4615" width="13.125" style="133" customWidth="1"/>
    <col min="4616" max="4616" width="13" style="133" customWidth="1"/>
    <col min="4617" max="4618" width="11.25" style="133" customWidth="1"/>
    <col min="4619" max="4864" width="9" style="133"/>
    <col min="4865" max="4865" width="7.25" style="133" customWidth="1"/>
    <col min="4866" max="4866" width="36.125" style="133" customWidth="1"/>
    <col min="4867" max="4868" width="12.5" style="133" customWidth="1"/>
    <col min="4869" max="4869" width="11.375" style="133" customWidth="1"/>
    <col min="4870" max="4870" width="2.125" style="133" customWidth="1"/>
    <col min="4871" max="4871" width="13.125" style="133" customWidth="1"/>
    <col min="4872" max="4872" width="13" style="133" customWidth="1"/>
    <col min="4873" max="4874" width="11.25" style="133" customWidth="1"/>
    <col min="4875" max="5120" width="9" style="133"/>
    <col min="5121" max="5121" width="7.25" style="133" customWidth="1"/>
    <col min="5122" max="5122" width="36.125" style="133" customWidth="1"/>
    <col min="5123" max="5124" width="12.5" style="133" customWidth="1"/>
    <col min="5125" max="5125" width="11.375" style="133" customWidth="1"/>
    <col min="5126" max="5126" width="2.125" style="133" customWidth="1"/>
    <col min="5127" max="5127" width="13.125" style="133" customWidth="1"/>
    <col min="5128" max="5128" width="13" style="133" customWidth="1"/>
    <col min="5129" max="5130" width="11.25" style="133" customWidth="1"/>
    <col min="5131" max="5376" width="9" style="133"/>
    <col min="5377" max="5377" width="7.25" style="133" customWidth="1"/>
    <col min="5378" max="5378" width="36.125" style="133" customWidth="1"/>
    <col min="5379" max="5380" width="12.5" style="133" customWidth="1"/>
    <col min="5381" max="5381" width="11.375" style="133" customWidth="1"/>
    <col min="5382" max="5382" width="2.125" style="133" customWidth="1"/>
    <col min="5383" max="5383" width="13.125" style="133" customWidth="1"/>
    <col min="5384" max="5384" width="13" style="133" customWidth="1"/>
    <col min="5385" max="5386" width="11.25" style="133" customWidth="1"/>
    <col min="5387" max="5632" width="9" style="133"/>
    <col min="5633" max="5633" width="7.25" style="133" customWidth="1"/>
    <col min="5634" max="5634" width="36.125" style="133" customWidth="1"/>
    <col min="5635" max="5636" width="12.5" style="133" customWidth="1"/>
    <col min="5637" max="5637" width="11.375" style="133" customWidth="1"/>
    <col min="5638" max="5638" width="2.125" style="133" customWidth="1"/>
    <col min="5639" max="5639" width="13.125" style="133" customWidth="1"/>
    <col min="5640" max="5640" width="13" style="133" customWidth="1"/>
    <col min="5641" max="5642" width="11.25" style="133" customWidth="1"/>
    <col min="5643" max="5888" width="9" style="133"/>
    <col min="5889" max="5889" width="7.25" style="133" customWidth="1"/>
    <col min="5890" max="5890" width="36.125" style="133" customWidth="1"/>
    <col min="5891" max="5892" width="12.5" style="133" customWidth="1"/>
    <col min="5893" max="5893" width="11.375" style="133" customWidth="1"/>
    <col min="5894" max="5894" width="2.125" style="133" customWidth="1"/>
    <col min="5895" max="5895" width="13.125" style="133" customWidth="1"/>
    <col min="5896" max="5896" width="13" style="133" customWidth="1"/>
    <col min="5897" max="5898" width="11.25" style="133" customWidth="1"/>
    <col min="5899" max="6144" width="9" style="133"/>
    <col min="6145" max="6145" width="7.25" style="133" customWidth="1"/>
    <col min="6146" max="6146" width="36.125" style="133" customWidth="1"/>
    <col min="6147" max="6148" width="12.5" style="133" customWidth="1"/>
    <col min="6149" max="6149" width="11.375" style="133" customWidth="1"/>
    <col min="6150" max="6150" width="2.125" style="133" customWidth="1"/>
    <col min="6151" max="6151" width="13.125" style="133" customWidth="1"/>
    <col min="6152" max="6152" width="13" style="133" customWidth="1"/>
    <col min="6153" max="6154" width="11.25" style="133" customWidth="1"/>
    <col min="6155" max="6400" width="9" style="133"/>
    <col min="6401" max="6401" width="7.25" style="133" customWidth="1"/>
    <col min="6402" max="6402" width="36.125" style="133" customWidth="1"/>
    <col min="6403" max="6404" width="12.5" style="133" customWidth="1"/>
    <col min="6405" max="6405" width="11.375" style="133" customWidth="1"/>
    <col min="6406" max="6406" width="2.125" style="133" customWidth="1"/>
    <col min="6407" max="6407" width="13.125" style="133" customWidth="1"/>
    <col min="6408" max="6408" width="13" style="133" customWidth="1"/>
    <col min="6409" max="6410" width="11.25" style="133" customWidth="1"/>
    <col min="6411" max="6656" width="9" style="133"/>
    <col min="6657" max="6657" width="7.25" style="133" customWidth="1"/>
    <col min="6658" max="6658" width="36.125" style="133" customWidth="1"/>
    <col min="6659" max="6660" width="12.5" style="133" customWidth="1"/>
    <col min="6661" max="6661" width="11.375" style="133" customWidth="1"/>
    <col min="6662" max="6662" width="2.125" style="133" customWidth="1"/>
    <col min="6663" max="6663" width="13.125" style="133" customWidth="1"/>
    <col min="6664" max="6664" width="13" style="133" customWidth="1"/>
    <col min="6665" max="6666" width="11.25" style="133" customWidth="1"/>
    <col min="6667" max="6912" width="9" style="133"/>
    <col min="6913" max="6913" width="7.25" style="133" customWidth="1"/>
    <col min="6914" max="6914" width="36.125" style="133" customWidth="1"/>
    <col min="6915" max="6916" width="12.5" style="133" customWidth="1"/>
    <col min="6917" max="6917" width="11.375" style="133" customWidth="1"/>
    <col min="6918" max="6918" width="2.125" style="133" customWidth="1"/>
    <col min="6919" max="6919" width="13.125" style="133" customWidth="1"/>
    <col min="6920" max="6920" width="13" style="133" customWidth="1"/>
    <col min="6921" max="6922" width="11.25" style="133" customWidth="1"/>
    <col min="6923" max="7168" width="9" style="133"/>
    <col min="7169" max="7169" width="7.25" style="133" customWidth="1"/>
    <col min="7170" max="7170" width="36.125" style="133" customWidth="1"/>
    <col min="7171" max="7172" width="12.5" style="133" customWidth="1"/>
    <col min="7173" max="7173" width="11.375" style="133" customWidth="1"/>
    <col min="7174" max="7174" width="2.125" style="133" customWidth="1"/>
    <col min="7175" max="7175" width="13.125" style="133" customWidth="1"/>
    <col min="7176" max="7176" width="13" style="133" customWidth="1"/>
    <col min="7177" max="7178" width="11.25" style="133" customWidth="1"/>
    <col min="7179" max="7424" width="9" style="133"/>
    <col min="7425" max="7425" width="7.25" style="133" customWidth="1"/>
    <col min="7426" max="7426" width="36.125" style="133" customWidth="1"/>
    <col min="7427" max="7428" width="12.5" style="133" customWidth="1"/>
    <col min="7429" max="7429" width="11.375" style="133" customWidth="1"/>
    <col min="7430" max="7430" width="2.125" style="133" customWidth="1"/>
    <col min="7431" max="7431" width="13.125" style="133" customWidth="1"/>
    <col min="7432" max="7432" width="13" style="133" customWidth="1"/>
    <col min="7433" max="7434" width="11.25" style="133" customWidth="1"/>
    <col min="7435" max="7680" width="9" style="133"/>
    <col min="7681" max="7681" width="7.25" style="133" customWidth="1"/>
    <col min="7682" max="7682" width="36.125" style="133" customWidth="1"/>
    <col min="7683" max="7684" width="12.5" style="133" customWidth="1"/>
    <col min="7685" max="7685" width="11.375" style="133" customWidth="1"/>
    <col min="7686" max="7686" width="2.125" style="133" customWidth="1"/>
    <col min="7687" max="7687" width="13.125" style="133" customWidth="1"/>
    <col min="7688" max="7688" width="13" style="133" customWidth="1"/>
    <col min="7689" max="7690" width="11.25" style="133" customWidth="1"/>
    <col min="7691" max="7936" width="9" style="133"/>
    <col min="7937" max="7937" width="7.25" style="133" customWidth="1"/>
    <col min="7938" max="7938" width="36.125" style="133" customWidth="1"/>
    <col min="7939" max="7940" width="12.5" style="133" customWidth="1"/>
    <col min="7941" max="7941" width="11.375" style="133" customWidth="1"/>
    <col min="7942" max="7942" width="2.125" style="133" customWidth="1"/>
    <col min="7943" max="7943" width="13.125" style="133" customWidth="1"/>
    <col min="7944" max="7944" width="13" style="133" customWidth="1"/>
    <col min="7945" max="7946" width="11.25" style="133" customWidth="1"/>
    <col min="7947" max="8192" width="9" style="133"/>
    <col min="8193" max="8193" width="7.25" style="133" customWidth="1"/>
    <col min="8194" max="8194" width="36.125" style="133" customWidth="1"/>
    <col min="8195" max="8196" width="12.5" style="133" customWidth="1"/>
    <col min="8197" max="8197" width="11.375" style="133" customWidth="1"/>
    <col min="8198" max="8198" width="2.125" style="133" customWidth="1"/>
    <col min="8199" max="8199" width="13.125" style="133" customWidth="1"/>
    <col min="8200" max="8200" width="13" style="133" customWidth="1"/>
    <col min="8201" max="8202" width="11.25" style="133" customWidth="1"/>
    <col min="8203" max="8448" width="9" style="133"/>
    <col min="8449" max="8449" width="7.25" style="133" customWidth="1"/>
    <col min="8450" max="8450" width="36.125" style="133" customWidth="1"/>
    <col min="8451" max="8452" width="12.5" style="133" customWidth="1"/>
    <col min="8453" max="8453" width="11.375" style="133" customWidth="1"/>
    <col min="8454" max="8454" width="2.125" style="133" customWidth="1"/>
    <col min="8455" max="8455" width="13.125" style="133" customWidth="1"/>
    <col min="8456" max="8456" width="13" style="133" customWidth="1"/>
    <col min="8457" max="8458" width="11.25" style="133" customWidth="1"/>
    <col min="8459" max="8704" width="9" style="133"/>
    <col min="8705" max="8705" width="7.25" style="133" customWidth="1"/>
    <col min="8706" max="8706" width="36.125" style="133" customWidth="1"/>
    <col min="8707" max="8708" width="12.5" style="133" customWidth="1"/>
    <col min="8709" max="8709" width="11.375" style="133" customWidth="1"/>
    <col min="8710" max="8710" width="2.125" style="133" customWidth="1"/>
    <col min="8711" max="8711" width="13.125" style="133" customWidth="1"/>
    <col min="8712" max="8712" width="13" style="133" customWidth="1"/>
    <col min="8713" max="8714" width="11.25" style="133" customWidth="1"/>
    <col min="8715" max="8960" width="9" style="133"/>
    <col min="8961" max="8961" width="7.25" style="133" customWidth="1"/>
    <col min="8962" max="8962" width="36.125" style="133" customWidth="1"/>
    <col min="8963" max="8964" width="12.5" style="133" customWidth="1"/>
    <col min="8965" max="8965" width="11.375" style="133" customWidth="1"/>
    <col min="8966" max="8966" width="2.125" style="133" customWidth="1"/>
    <col min="8967" max="8967" width="13.125" style="133" customWidth="1"/>
    <col min="8968" max="8968" width="13" style="133" customWidth="1"/>
    <col min="8969" max="8970" width="11.25" style="133" customWidth="1"/>
    <col min="8971" max="9216" width="9" style="133"/>
    <col min="9217" max="9217" width="7.25" style="133" customWidth="1"/>
    <col min="9218" max="9218" width="36.125" style="133" customWidth="1"/>
    <col min="9219" max="9220" width="12.5" style="133" customWidth="1"/>
    <col min="9221" max="9221" width="11.375" style="133" customWidth="1"/>
    <col min="9222" max="9222" width="2.125" style="133" customWidth="1"/>
    <col min="9223" max="9223" width="13.125" style="133" customWidth="1"/>
    <col min="9224" max="9224" width="13" style="133" customWidth="1"/>
    <col min="9225" max="9226" width="11.25" style="133" customWidth="1"/>
    <col min="9227" max="9472" width="9" style="133"/>
    <col min="9473" max="9473" width="7.25" style="133" customWidth="1"/>
    <col min="9474" max="9474" width="36.125" style="133" customWidth="1"/>
    <col min="9475" max="9476" width="12.5" style="133" customWidth="1"/>
    <col min="9477" max="9477" width="11.375" style="133" customWidth="1"/>
    <col min="9478" max="9478" width="2.125" style="133" customWidth="1"/>
    <col min="9479" max="9479" width="13.125" style="133" customWidth="1"/>
    <col min="9480" max="9480" width="13" style="133" customWidth="1"/>
    <col min="9481" max="9482" width="11.25" style="133" customWidth="1"/>
    <col min="9483" max="9728" width="9" style="133"/>
    <col min="9729" max="9729" width="7.25" style="133" customWidth="1"/>
    <col min="9730" max="9730" width="36.125" style="133" customWidth="1"/>
    <col min="9731" max="9732" width="12.5" style="133" customWidth="1"/>
    <col min="9733" max="9733" width="11.375" style="133" customWidth="1"/>
    <col min="9734" max="9734" width="2.125" style="133" customWidth="1"/>
    <col min="9735" max="9735" width="13.125" style="133" customWidth="1"/>
    <col min="9736" max="9736" width="13" style="133" customWidth="1"/>
    <col min="9737" max="9738" width="11.25" style="133" customWidth="1"/>
    <col min="9739" max="9984" width="9" style="133"/>
    <col min="9985" max="9985" width="7.25" style="133" customWidth="1"/>
    <col min="9986" max="9986" width="36.125" style="133" customWidth="1"/>
    <col min="9987" max="9988" width="12.5" style="133" customWidth="1"/>
    <col min="9989" max="9989" width="11.375" style="133" customWidth="1"/>
    <col min="9990" max="9990" width="2.125" style="133" customWidth="1"/>
    <col min="9991" max="9991" width="13.125" style="133" customWidth="1"/>
    <col min="9992" max="9992" width="13" style="133" customWidth="1"/>
    <col min="9993" max="9994" width="11.25" style="133" customWidth="1"/>
    <col min="9995" max="10240" width="9" style="133"/>
    <col min="10241" max="10241" width="7.25" style="133" customWidth="1"/>
    <col min="10242" max="10242" width="36.125" style="133" customWidth="1"/>
    <col min="10243" max="10244" width="12.5" style="133" customWidth="1"/>
    <col min="10245" max="10245" width="11.375" style="133" customWidth="1"/>
    <col min="10246" max="10246" width="2.125" style="133" customWidth="1"/>
    <col min="10247" max="10247" width="13.125" style="133" customWidth="1"/>
    <col min="10248" max="10248" width="13" style="133" customWidth="1"/>
    <col min="10249" max="10250" width="11.25" style="133" customWidth="1"/>
    <col min="10251" max="10496" width="9" style="133"/>
    <col min="10497" max="10497" width="7.25" style="133" customWidth="1"/>
    <col min="10498" max="10498" width="36.125" style="133" customWidth="1"/>
    <col min="10499" max="10500" width="12.5" style="133" customWidth="1"/>
    <col min="10501" max="10501" width="11.375" style="133" customWidth="1"/>
    <col min="10502" max="10502" width="2.125" style="133" customWidth="1"/>
    <col min="10503" max="10503" width="13.125" style="133" customWidth="1"/>
    <col min="10504" max="10504" width="13" style="133" customWidth="1"/>
    <col min="10505" max="10506" width="11.25" style="133" customWidth="1"/>
    <col min="10507" max="10752" width="9" style="133"/>
    <col min="10753" max="10753" width="7.25" style="133" customWidth="1"/>
    <col min="10754" max="10754" width="36.125" style="133" customWidth="1"/>
    <col min="10755" max="10756" width="12.5" style="133" customWidth="1"/>
    <col min="10757" max="10757" width="11.375" style="133" customWidth="1"/>
    <col min="10758" max="10758" width="2.125" style="133" customWidth="1"/>
    <col min="10759" max="10759" width="13.125" style="133" customWidth="1"/>
    <col min="10760" max="10760" width="13" style="133" customWidth="1"/>
    <col min="10761" max="10762" width="11.25" style="133" customWidth="1"/>
    <col min="10763" max="11008" width="9" style="133"/>
    <col min="11009" max="11009" width="7.25" style="133" customWidth="1"/>
    <col min="11010" max="11010" width="36.125" style="133" customWidth="1"/>
    <col min="11011" max="11012" width="12.5" style="133" customWidth="1"/>
    <col min="11013" max="11013" width="11.375" style="133" customWidth="1"/>
    <col min="11014" max="11014" width="2.125" style="133" customWidth="1"/>
    <col min="11015" max="11015" width="13.125" style="133" customWidth="1"/>
    <col min="11016" max="11016" width="13" style="133" customWidth="1"/>
    <col min="11017" max="11018" width="11.25" style="133" customWidth="1"/>
    <col min="11019" max="11264" width="9" style="133"/>
    <col min="11265" max="11265" width="7.25" style="133" customWidth="1"/>
    <col min="11266" max="11266" width="36.125" style="133" customWidth="1"/>
    <col min="11267" max="11268" width="12.5" style="133" customWidth="1"/>
    <col min="11269" max="11269" width="11.375" style="133" customWidth="1"/>
    <col min="11270" max="11270" width="2.125" style="133" customWidth="1"/>
    <col min="11271" max="11271" width="13.125" style="133" customWidth="1"/>
    <col min="11272" max="11272" width="13" style="133" customWidth="1"/>
    <col min="11273" max="11274" width="11.25" style="133" customWidth="1"/>
    <col min="11275" max="11520" width="9" style="133"/>
    <col min="11521" max="11521" width="7.25" style="133" customWidth="1"/>
    <col min="11522" max="11522" width="36.125" style="133" customWidth="1"/>
    <col min="11523" max="11524" width="12.5" style="133" customWidth="1"/>
    <col min="11525" max="11525" width="11.375" style="133" customWidth="1"/>
    <col min="11526" max="11526" width="2.125" style="133" customWidth="1"/>
    <col min="11527" max="11527" width="13.125" style="133" customWidth="1"/>
    <col min="11528" max="11528" width="13" style="133" customWidth="1"/>
    <col min="11529" max="11530" width="11.25" style="133" customWidth="1"/>
    <col min="11531" max="11776" width="9" style="133"/>
    <col min="11777" max="11777" width="7.25" style="133" customWidth="1"/>
    <col min="11778" max="11778" width="36.125" style="133" customWidth="1"/>
    <col min="11779" max="11780" width="12.5" style="133" customWidth="1"/>
    <col min="11781" max="11781" width="11.375" style="133" customWidth="1"/>
    <col min="11782" max="11782" width="2.125" style="133" customWidth="1"/>
    <col min="11783" max="11783" width="13.125" style="133" customWidth="1"/>
    <col min="11784" max="11784" width="13" style="133" customWidth="1"/>
    <col min="11785" max="11786" width="11.25" style="133" customWidth="1"/>
    <col min="11787" max="12032" width="9" style="133"/>
    <col min="12033" max="12033" width="7.25" style="133" customWidth="1"/>
    <col min="12034" max="12034" width="36.125" style="133" customWidth="1"/>
    <col min="12035" max="12036" width="12.5" style="133" customWidth="1"/>
    <col min="12037" max="12037" width="11.375" style="133" customWidth="1"/>
    <col min="12038" max="12038" width="2.125" style="133" customWidth="1"/>
    <col min="12039" max="12039" width="13.125" style="133" customWidth="1"/>
    <col min="12040" max="12040" width="13" style="133" customWidth="1"/>
    <col min="12041" max="12042" width="11.25" style="133" customWidth="1"/>
    <col min="12043" max="12288" width="9" style="133"/>
    <col min="12289" max="12289" width="7.25" style="133" customWidth="1"/>
    <col min="12290" max="12290" width="36.125" style="133" customWidth="1"/>
    <col min="12291" max="12292" width="12.5" style="133" customWidth="1"/>
    <col min="12293" max="12293" width="11.375" style="133" customWidth="1"/>
    <col min="12294" max="12294" width="2.125" style="133" customWidth="1"/>
    <col min="12295" max="12295" width="13.125" style="133" customWidth="1"/>
    <col min="12296" max="12296" width="13" style="133" customWidth="1"/>
    <col min="12297" max="12298" width="11.25" style="133" customWidth="1"/>
    <col min="12299" max="12544" width="9" style="133"/>
    <col min="12545" max="12545" width="7.25" style="133" customWidth="1"/>
    <col min="12546" max="12546" width="36.125" style="133" customWidth="1"/>
    <col min="12547" max="12548" width="12.5" style="133" customWidth="1"/>
    <col min="12549" max="12549" width="11.375" style="133" customWidth="1"/>
    <col min="12550" max="12550" width="2.125" style="133" customWidth="1"/>
    <col min="12551" max="12551" width="13.125" style="133" customWidth="1"/>
    <col min="12552" max="12552" width="13" style="133" customWidth="1"/>
    <col min="12553" max="12554" width="11.25" style="133" customWidth="1"/>
    <col min="12555" max="12800" width="9" style="133"/>
    <col min="12801" max="12801" width="7.25" style="133" customWidth="1"/>
    <col min="12802" max="12802" width="36.125" style="133" customWidth="1"/>
    <col min="12803" max="12804" width="12.5" style="133" customWidth="1"/>
    <col min="12805" max="12805" width="11.375" style="133" customWidth="1"/>
    <col min="12806" max="12806" width="2.125" style="133" customWidth="1"/>
    <col min="12807" max="12807" width="13.125" style="133" customWidth="1"/>
    <col min="12808" max="12808" width="13" style="133" customWidth="1"/>
    <col min="12809" max="12810" width="11.25" style="133" customWidth="1"/>
    <col min="12811" max="13056" width="9" style="133"/>
    <col min="13057" max="13057" width="7.25" style="133" customWidth="1"/>
    <col min="13058" max="13058" width="36.125" style="133" customWidth="1"/>
    <col min="13059" max="13060" width="12.5" style="133" customWidth="1"/>
    <col min="13061" max="13061" width="11.375" style="133" customWidth="1"/>
    <col min="13062" max="13062" width="2.125" style="133" customWidth="1"/>
    <col min="13063" max="13063" width="13.125" style="133" customWidth="1"/>
    <col min="13064" max="13064" width="13" style="133" customWidth="1"/>
    <col min="13065" max="13066" width="11.25" style="133" customWidth="1"/>
    <col min="13067" max="13312" width="9" style="133"/>
    <col min="13313" max="13313" width="7.25" style="133" customWidth="1"/>
    <col min="13314" max="13314" width="36.125" style="133" customWidth="1"/>
    <col min="13315" max="13316" width="12.5" style="133" customWidth="1"/>
    <col min="13317" max="13317" width="11.375" style="133" customWidth="1"/>
    <col min="13318" max="13318" width="2.125" style="133" customWidth="1"/>
    <col min="13319" max="13319" width="13.125" style="133" customWidth="1"/>
    <col min="13320" max="13320" width="13" style="133" customWidth="1"/>
    <col min="13321" max="13322" width="11.25" style="133" customWidth="1"/>
    <col min="13323" max="13568" width="9" style="133"/>
    <col min="13569" max="13569" width="7.25" style="133" customWidth="1"/>
    <col min="13570" max="13570" width="36.125" style="133" customWidth="1"/>
    <col min="13571" max="13572" width="12.5" style="133" customWidth="1"/>
    <col min="13573" max="13573" width="11.375" style="133" customWidth="1"/>
    <col min="13574" max="13574" width="2.125" style="133" customWidth="1"/>
    <col min="13575" max="13575" width="13.125" style="133" customWidth="1"/>
    <col min="13576" max="13576" width="13" style="133" customWidth="1"/>
    <col min="13577" max="13578" width="11.25" style="133" customWidth="1"/>
    <col min="13579" max="13824" width="9" style="133"/>
    <col min="13825" max="13825" width="7.25" style="133" customWidth="1"/>
    <col min="13826" max="13826" width="36.125" style="133" customWidth="1"/>
    <col min="13827" max="13828" width="12.5" style="133" customWidth="1"/>
    <col min="13829" max="13829" width="11.375" style="133" customWidth="1"/>
    <col min="13830" max="13830" width="2.125" style="133" customWidth="1"/>
    <col min="13831" max="13831" width="13.125" style="133" customWidth="1"/>
    <col min="13832" max="13832" width="13" style="133" customWidth="1"/>
    <col min="13833" max="13834" width="11.25" style="133" customWidth="1"/>
    <col min="13835" max="14080" width="9" style="133"/>
    <col min="14081" max="14081" width="7.25" style="133" customWidth="1"/>
    <col min="14082" max="14082" width="36.125" style="133" customWidth="1"/>
    <col min="14083" max="14084" width="12.5" style="133" customWidth="1"/>
    <col min="14085" max="14085" width="11.375" style="133" customWidth="1"/>
    <col min="14086" max="14086" width="2.125" style="133" customWidth="1"/>
    <col min="14087" max="14087" width="13.125" style="133" customWidth="1"/>
    <col min="14088" max="14088" width="13" style="133" customWidth="1"/>
    <col min="14089" max="14090" width="11.25" style="133" customWidth="1"/>
    <col min="14091" max="14336" width="9" style="133"/>
    <col min="14337" max="14337" width="7.25" style="133" customWidth="1"/>
    <col min="14338" max="14338" width="36.125" style="133" customWidth="1"/>
    <col min="14339" max="14340" width="12.5" style="133" customWidth="1"/>
    <col min="14341" max="14341" width="11.375" style="133" customWidth="1"/>
    <col min="14342" max="14342" width="2.125" style="133" customWidth="1"/>
    <col min="14343" max="14343" width="13.125" style="133" customWidth="1"/>
    <col min="14344" max="14344" width="13" style="133" customWidth="1"/>
    <col min="14345" max="14346" width="11.25" style="133" customWidth="1"/>
    <col min="14347" max="14592" width="9" style="133"/>
    <col min="14593" max="14593" width="7.25" style="133" customWidth="1"/>
    <col min="14594" max="14594" width="36.125" style="133" customWidth="1"/>
    <col min="14595" max="14596" width="12.5" style="133" customWidth="1"/>
    <col min="14597" max="14597" width="11.375" style="133" customWidth="1"/>
    <col min="14598" max="14598" width="2.125" style="133" customWidth="1"/>
    <col min="14599" max="14599" width="13.125" style="133" customWidth="1"/>
    <col min="14600" max="14600" width="13" style="133" customWidth="1"/>
    <col min="14601" max="14602" width="11.25" style="133" customWidth="1"/>
    <col min="14603" max="14848" width="9" style="133"/>
    <col min="14849" max="14849" width="7.25" style="133" customWidth="1"/>
    <col min="14850" max="14850" width="36.125" style="133" customWidth="1"/>
    <col min="14851" max="14852" width="12.5" style="133" customWidth="1"/>
    <col min="14853" max="14853" width="11.375" style="133" customWidth="1"/>
    <col min="14854" max="14854" width="2.125" style="133" customWidth="1"/>
    <col min="14855" max="14855" width="13.125" style="133" customWidth="1"/>
    <col min="14856" max="14856" width="13" style="133" customWidth="1"/>
    <col min="14857" max="14858" width="11.25" style="133" customWidth="1"/>
    <col min="14859" max="15104" width="9" style="133"/>
    <col min="15105" max="15105" width="7.25" style="133" customWidth="1"/>
    <col min="15106" max="15106" width="36.125" style="133" customWidth="1"/>
    <col min="15107" max="15108" width="12.5" style="133" customWidth="1"/>
    <col min="15109" max="15109" width="11.375" style="133" customWidth="1"/>
    <col min="15110" max="15110" width="2.125" style="133" customWidth="1"/>
    <col min="15111" max="15111" width="13.125" style="133" customWidth="1"/>
    <col min="15112" max="15112" width="13" style="133" customWidth="1"/>
    <col min="15113" max="15114" width="11.25" style="133" customWidth="1"/>
    <col min="15115" max="15360" width="9" style="133"/>
    <col min="15361" max="15361" width="7.25" style="133" customWidth="1"/>
    <col min="15362" max="15362" width="36.125" style="133" customWidth="1"/>
    <col min="15363" max="15364" width="12.5" style="133" customWidth="1"/>
    <col min="15365" max="15365" width="11.375" style="133" customWidth="1"/>
    <col min="15366" max="15366" width="2.125" style="133" customWidth="1"/>
    <col min="15367" max="15367" width="13.125" style="133" customWidth="1"/>
    <col min="15368" max="15368" width="13" style="133" customWidth="1"/>
    <col min="15369" max="15370" width="11.25" style="133" customWidth="1"/>
    <col min="15371" max="15616" width="9" style="133"/>
    <col min="15617" max="15617" width="7.25" style="133" customWidth="1"/>
    <col min="15618" max="15618" width="36.125" style="133" customWidth="1"/>
    <col min="15619" max="15620" width="12.5" style="133" customWidth="1"/>
    <col min="15621" max="15621" width="11.375" style="133" customWidth="1"/>
    <col min="15622" max="15622" width="2.125" style="133" customWidth="1"/>
    <col min="15623" max="15623" width="13.125" style="133" customWidth="1"/>
    <col min="15624" max="15624" width="13" style="133" customWidth="1"/>
    <col min="15625" max="15626" width="11.25" style="133" customWidth="1"/>
    <col min="15627" max="15872" width="9" style="133"/>
    <col min="15873" max="15873" width="7.25" style="133" customWidth="1"/>
    <col min="15874" max="15874" width="36.125" style="133" customWidth="1"/>
    <col min="15875" max="15876" width="12.5" style="133" customWidth="1"/>
    <col min="15877" max="15877" width="11.375" style="133" customWidth="1"/>
    <col min="15878" max="15878" width="2.125" style="133" customWidth="1"/>
    <col min="15879" max="15879" width="13.125" style="133" customWidth="1"/>
    <col min="15880" max="15880" width="13" style="133" customWidth="1"/>
    <col min="15881" max="15882" width="11.25" style="133" customWidth="1"/>
    <col min="15883" max="16128" width="9" style="133"/>
    <col min="16129" max="16129" width="7.25" style="133" customWidth="1"/>
    <col min="16130" max="16130" width="36.125" style="133" customWidth="1"/>
    <col min="16131" max="16132" width="12.5" style="133" customWidth="1"/>
    <col min="16133" max="16133" width="11.375" style="133" customWidth="1"/>
    <col min="16134" max="16134" width="2.125" style="133" customWidth="1"/>
    <col min="16135" max="16135" width="13.125" style="133" customWidth="1"/>
    <col min="16136" max="16136" width="13" style="133" customWidth="1"/>
    <col min="16137" max="16138" width="11.25" style="133" customWidth="1"/>
    <col min="16139" max="16384" width="9" style="133"/>
  </cols>
  <sheetData>
    <row r="1" spans="1:13" s="278" customFormat="1" ht="37.9" customHeight="1">
      <c r="A1" s="932" t="s">
        <v>709</v>
      </c>
      <c r="B1" s="932"/>
      <c r="C1" s="932"/>
      <c r="D1" s="932"/>
      <c r="E1" s="932"/>
      <c r="F1" s="274"/>
      <c r="G1" s="275"/>
      <c r="H1" s="276"/>
      <c r="I1" s="277"/>
      <c r="J1" s="277"/>
      <c r="K1" s="277"/>
      <c r="L1" s="277"/>
      <c r="M1" s="277"/>
    </row>
    <row r="2" spans="1:13" s="283" customFormat="1" ht="15" customHeight="1">
      <c r="A2" s="933"/>
      <c r="B2" s="933"/>
      <c r="C2" s="933"/>
      <c r="D2" s="933"/>
      <c r="E2" s="933"/>
      <c r="F2" s="279"/>
      <c r="G2" s="280"/>
      <c r="H2" s="281"/>
      <c r="I2" s="282"/>
      <c r="J2" s="282"/>
      <c r="K2" s="282"/>
      <c r="L2" s="282"/>
      <c r="M2" s="282"/>
    </row>
    <row r="3" spans="1:13" s="278" customFormat="1" ht="15" customHeight="1">
      <c r="A3" s="284" t="s">
        <v>710</v>
      </c>
      <c r="B3" s="284"/>
      <c r="C3" s="274"/>
      <c r="D3" s="285"/>
      <c r="E3" s="286" t="s">
        <v>15</v>
      </c>
      <c r="F3" s="287"/>
      <c r="G3" s="275"/>
      <c r="H3" s="276"/>
      <c r="I3" s="277"/>
      <c r="J3" s="277"/>
      <c r="K3" s="277"/>
      <c r="L3" s="277"/>
      <c r="M3" s="277"/>
    </row>
    <row r="4" spans="1:13" s="278" customFormat="1" ht="15" customHeight="1">
      <c r="A4" s="934" t="s">
        <v>711</v>
      </c>
      <c r="B4" s="934" t="s">
        <v>712</v>
      </c>
      <c r="C4" s="934" t="s">
        <v>17</v>
      </c>
      <c r="D4" s="935" t="s">
        <v>713</v>
      </c>
      <c r="E4" s="935"/>
      <c r="F4" s="285"/>
      <c r="G4" s="275"/>
      <c r="H4" s="276"/>
      <c r="I4" s="277"/>
      <c r="J4" s="277"/>
      <c r="K4" s="277"/>
      <c r="L4" s="277"/>
      <c r="M4" s="277"/>
    </row>
    <row r="5" spans="1:13" s="278" customFormat="1" ht="29.25" customHeight="1">
      <c r="A5" s="934"/>
      <c r="B5" s="934"/>
      <c r="C5" s="934"/>
      <c r="D5" s="288" t="s">
        <v>714</v>
      </c>
      <c r="E5" s="288" t="s">
        <v>715</v>
      </c>
      <c r="F5" s="289"/>
      <c r="G5" s="275"/>
      <c r="H5" s="276"/>
      <c r="I5" s="277"/>
      <c r="J5" s="277"/>
      <c r="K5" s="277"/>
      <c r="L5" s="290"/>
      <c r="M5" s="290"/>
    </row>
    <row r="6" spans="1:13" s="278" customFormat="1" ht="16.5" customHeight="1">
      <c r="A6" s="196">
        <v>1</v>
      </c>
      <c r="B6" s="196">
        <v>2</v>
      </c>
      <c r="C6" s="196">
        <v>3</v>
      </c>
      <c r="D6" s="196" t="s">
        <v>716</v>
      </c>
      <c r="E6" s="196" t="s">
        <v>717</v>
      </c>
      <c r="F6" s="291"/>
      <c r="G6" s="275"/>
      <c r="H6" s="276"/>
      <c r="I6" s="277"/>
      <c r="J6" s="277"/>
      <c r="K6" s="277"/>
      <c r="L6" s="290"/>
      <c r="M6" s="290"/>
    </row>
    <row r="7" spans="1:13" s="278" customFormat="1" ht="9.9499999999999993" customHeight="1">
      <c r="A7" s="193"/>
      <c r="B7" s="193"/>
      <c r="C7" s="193"/>
      <c r="D7" s="193"/>
      <c r="E7" s="193"/>
      <c r="F7" s="289"/>
      <c r="G7" s="275"/>
      <c r="H7" s="276"/>
      <c r="I7" s="277"/>
      <c r="J7" s="277"/>
      <c r="K7" s="277"/>
      <c r="L7" s="290"/>
      <c r="M7" s="290"/>
    </row>
    <row r="8" spans="1:13" s="298" customFormat="1" ht="15" customHeight="1">
      <c r="A8" s="193"/>
      <c r="B8" s="208" t="s">
        <v>315</v>
      </c>
      <c r="C8" s="292">
        <f>C16+C22+C28+C10</f>
        <v>133000</v>
      </c>
      <c r="D8" s="292">
        <f>D16+D22+D28+D10</f>
        <v>126350</v>
      </c>
      <c r="E8" s="292">
        <f>E16+E22+E28+E10</f>
        <v>6650</v>
      </c>
      <c r="F8" s="293"/>
      <c r="G8" s="294"/>
      <c r="H8" s="295"/>
      <c r="I8" s="296"/>
      <c r="J8" s="296"/>
      <c r="K8" s="296"/>
      <c r="L8" s="297"/>
      <c r="M8" s="297"/>
    </row>
    <row r="9" spans="1:13" s="298" customFormat="1" ht="9.9499999999999993" customHeight="1">
      <c r="A9" s="299"/>
      <c r="B9" s="208"/>
      <c r="C9" s="292"/>
      <c r="D9" s="292"/>
      <c r="E9" s="292"/>
      <c r="F9" s="293"/>
      <c r="G9" s="294"/>
      <c r="H9" s="295"/>
      <c r="I9" s="296"/>
      <c r="J9" s="296"/>
      <c r="K9" s="296"/>
      <c r="L9" s="297"/>
      <c r="M9" s="297"/>
    </row>
    <row r="10" spans="1:13" s="298" customFormat="1" ht="15" customHeight="1">
      <c r="A10" s="299" t="s">
        <v>258</v>
      </c>
      <c r="B10" s="208" t="s">
        <v>259</v>
      </c>
      <c r="C10" s="292">
        <f>C12</f>
        <v>25000</v>
      </c>
      <c r="D10" s="292">
        <f>D12</f>
        <v>23750</v>
      </c>
      <c r="E10" s="292">
        <f>E12</f>
        <v>1250</v>
      </c>
      <c r="F10" s="293"/>
      <c r="G10" s="294"/>
      <c r="H10" s="295"/>
      <c r="I10" s="296"/>
      <c r="J10" s="296"/>
      <c r="K10" s="296"/>
      <c r="L10" s="297"/>
      <c r="M10" s="297"/>
    </row>
    <row r="11" spans="1:13" s="278" customFormat="1" ht="9.9499999999999993" customHeight="1">
      <c r="A11" s="300"/>
      <c r="B11" s="204"/>
      <c r="C11" s="301"/>
      <c r="D11" s="301"/>
      <c r="E11" s="301"/>
      <c r="F11" s="302"/>
      <c r="G11" s="275"/>
      <c r="H11" s="276"/>
      <c r="I11" s="277"/>
      <c r="J11" s="277"/>
      <c r="K11" s="277"/>
      <c r="L11" s="290"/>
      <c r="M11" s="290"/>
    </row>
    <row r="12" spans="1:13" s="298" customFormat="1" ht="24.95" customHeight="1">
      <c r="A12" s="303" t="s">
        <v>319</v>
      </c>
      <c r="B12" s="304" t="s">
        <v>718</v>
      </c>
      <c r="C12" s="305">
        <f>C14</f>
        <v>25000</v>
      </c>
      <c r="D12" s="305">
        <f>D14</f>
        <v>23750</v>
      </c>
      <c r="E12" s="305">
        <f>E14</f>
        <v>1250</v>
      </c>
      <c r="F12" s="306"/>
      <c r="G12" s="294"/>
      <c r="H12" s="295"/>
      <c r="I12" s="296"/>
      <c r="J12" s="296"/>
      <c r="K12" s="296"/>
      <c r="L12" s="297"/>
      <c r="M12" s="297"/>
    </row>
    <row r="13" spans="1:13" s="298" customFormat="1" ht="9.9499999999999993" customHeight="1">
      <c r="A13" s="303"/>
      <c r="B13" s="304"/>
      <c r="C13" s="305"/>
      <c r="D13" s="307"/>
      <c r="E13" s="307"/>
      <c r="F13" s="308"/>
      <c r="G13" s="294"/>
      <c r="H13" s="295"/>
      <c r="I13" s="296"/>
      <c r="J13" s="296"/>
      <c r="K13" s="296"/>
      <c r="L13" s="297"/>
      <c r="M13" s="297"/>
    </row>
    <row r="14" spans="1:13" s="278" customFormat="1">
      <c r="A14" s="300" t="s">
        <v>4</v>
      </c>
      <c r="B14" s="204" t="s">
        <v>5</v>
      </c>
      <c r="C14" s="301">
        <f>D14+E14</f>
        <v>25000</v>
      </c>
      <c r="D14" s="301">
        <v>23750</v>
      </c>
      <c r="E14" s="301">
        <v>1250</v>
      </c>
      <c r="F14" s="302"/>
      <c r="G14" s="275"/>
      <c r="H14" s="276"/>
      <c r="I14" s="277"/>
      <c r="J14" s="277"/>
      <c r="K14" s="277"/>
      <c r="L14" s="290"/>
      <c r="M14" s="290"/>
    </row>
    <row r="15" spans="1:13" s="298" customFormat="1" ht="9.9499999999999993" customHeight="1">
      <c r="A15" s="299"/>
      <c r="B15" s="208"/>
      <c r="C15" s="292"/>
      <c r="D15" s="292"/>
      <c r="E15" s="292"/>
      <c r="F15" s="293"/>
      <c r="G15" s="294"/>
      <c r="H15" s="295"/>
      <c r="I15" s="296"/>
      <c r="J15" s="296"/>
      <c r="K15" s="296"/>
      <c r="L15" s="297"/>
      <c r="M15" s="297"/>
    </row>
    <row r="16" spans="1:13" s="298" customFormat="1" ht="15" customHeight="1">
      <c r="A16" s="299" t="s">
        <v>23</v>
      </c>
      <c r="B16" s="208" t="s">
        <v>24</v>
      </c>
      <c r="C16" s="292">
        <f>C18</f>
        <v>80000</v>
      </c>
      <c r="D16" s="292">
        <f>D18</f>
        <v>76000</v>
      </c>
      <c r="E16" s="292">
        <f>E18</f>
        <v>4000</v>
      </c>
      <c r="F16" s="293"/>
      <c r="G16" s="294"/>
      <c r="H16" s="295"/>
      <c r="I16" s="296"/>
      <c r="J16" s="296"/>
      <c r="K16" s="296"/>
      <c r="L16" s="297"/>
      <c r="M16" s="297"/>
    </row>
    <row r="17" spans="1:13" s="298" customFormat="1" ht="9.9499999999999993" customHeight="1">
      <c r="A17" s="299"/>
      <c r="B17" s="208"/>
      <c r="C17" s="292"/>
      <c r="D17" s="292"/>
      <c r="E17" s="292"/>
      <c r="F17" s="293"/>
      <c r="G17" s="294"/>
      <c r="H17" s="295"/>
      <c r="I17" s="296"/>
      <c r="J17" s="296"/>
      <c r="K17" s="296"/>
      <c r="L17" s="297"/>
      <c r="M17" s="297"/>
    </row>
    <row r="18" spans="1:13" s="298" customFormat="1" ht="24.95" customHeight="1">
      <c r="A18" s="303" t="s">
        <v>331</v>
      </c>
      <c r="B18" s="304" t="s">
        <v>719</v>
      </c>
      <c r="C18" s="305">
        <f>C20</f>
        <v>80000</v>
      </c>
      <c r="D18" s="305">
        <f>D20</f>
        <v>76000</v>
      </c>
      <c r="E18" s="305">
        <f>E20</f>
        <v>4000</v>
      </c>
      <c r="F18" s="306"/>
      <c r="G18" s="294"/>
      <c r="H18" s="295"/>
      <c r="I18" s="296"/>
      <c r="J18" s="296"/>
      <c r="K18" s="296"/>
      <c r="L18" s="297"/>
      <c r="M18" s="297"/>
    </row>
    <row r="19" spans="1:13" s="298" customFormat="1" ht="9.9499999999999993" customHeight="1">
      <c r="A19" s="303"/>
      <c r="B19" s="304"/>
      <c r="C19" s="305"/>
      <c r="D19" s="307"/>
      <c r="E19" s="307"/>
      <c r="F19" s="308"/>
      <c r="G19" s="294"/>
      <c r="H19" s="295"/>
      <c r="I19" s="296"/>
      <c r="J19" s="296"/>
      <c r="K19" s="296"/>
      <c r="L19" s="297"/>
      <c r="M19" s="297"/>
    </row>
    <row r="20" spans="1:13" s="278" customFormat="1">
      <c r="A20" s="300" t="s">
        <v>47</v>
      </c>
      <c r="B20" s="204" t="s">
        <v>48</v>
      </c>
      <c r="C20" s="301">
        <f>D20+E20</f>
        <v>80000</v>
      </c>
      <c r="D20" s="301">
        <v>76000</v>
      </c>
      <c r="E20" s="301">
        <v>4000</v>
      </c>
      <c r="F20" s="302"/>
      <c r="G20" s="275"/>
      <c r="H20" s="276"/>
      <c r="I20" s="277"/>
      <c r="J20" s="277"/>
      <c r="K20" s="277"/>
      <c r="L20" s="290"/>
      <c r="M20" s="290"/>
    </row>
    <row r="21" spans="1:13" s="278" customFormat="1" ht="9.9499999999999993" customHeight="1">
      <c r="A21" s="300"/>
      <c r="B21" s="204"/>
      <c r="C21" s="301"/>
      <c r="D21" s="301"/>
      <c r="E21" s="301"/>
      <c r="F21" s="302"/>
      <c r="G21" s="275"/>
      <c r="H21" s="276"/>
      <c r="I21" s="277"/>
      <c r="J21" s="277"/>
      <c r="K21" s="277"/>
      <c r="L21" s="290"/>
      <c r="M21" s="290"/>
    </row>
    <row r="22" spans="1:13" s="298" customFormat="1" ht="15" customHeight="1">
      <c r="A22" s="299" t="s">
        <v>54</v>
      </c>
      <c r="B22" s="208" t="s">
        <v>55</v>
      </c>
      <c r="C22" s="292">
        <f>C24</f>
        <v>8000</v>
      </c>
      <c r="D22" s="292">
        <f>D24</f>
        <v>7600</v>
      </c>
      <c r="E22" s="292">
        <f>E24</f>
        <v>400</v>
      </c>
      <c r="F22" s="293"/>
      <c r="G22" s="294"/>
      <c r="H22" s="295"/>
      <c r="I22" s="296"/>
      <c r="J22" s="296"/>
      <c r="K22" s="296"/>
      <c r="L22" s="297"/>
      <c r="M22" s="297"/>
    </row>
    <row r="23" spans="1:13" s="298" customFormat="1" ht="9.9499999999999993" customHeight="1">
      <c r="A23" s="299"/>
      <c r="B23" s="208"/>
      <c r="C23" s="292"/>
      <c r="D23" s="292"/>
      <c r="E23" s="292"/>
      <c r="F23" s="293"/>
      <c r="G23" s="294"/>
      <c r="H23" s="295"/>
      <c r="I23" s="296"/>
      <c r="J23" s="296"/>
      <c r="K23" s="296"/>
      <c r="L23" s="297"/>
      <c r="M23" s="297"/>
    </row>
    <row r="24" spans="1:13" s="298" customFormat="1" ht="24.95" customHeight="1">
      <c r="A24" s="303" t="s">
        <v>332</v>
      </c>
      <c r="B24" s="304" t="s">
        <v>720</v>
      </c>
      <c r="C24" s="305">
        <f>C26</f>
        <v>8000</v>
      </c>
      <c r="D24" s="305">
        <f>D26</f>
        <v>7600</v>
      </c>
      <c r="E24" s="305">
        <f>E26</f>
        <v>400</v>
      </c>
      <c r="F24" s="306"/>
      <c r="G24" s="294"/>
      <c r="H24" s="295"/>
      <c r="I24" s="296"/>
      <c r="J24" s="296"/>
      <c r="K24" s="296"/>
      <c r="L24" s="297"/>
      <c r="M24" s="297"/>
    </row>
    <row r="25" spans="1:13" s="298" customFormat="1" ht="9.9499999999999993" customHeight="1">
      <c r="A25" s="303"/>
      <c r="B25" s="304"/>
      <c r="C25" s="305"/>
      <c r="D25" s="307"/>
      <c r="E25" s="307"/>
      <c r="F25" s="308"/>
      <c r="G25" s="294"/>
      <c r="H25" s="295"/>
      <c r="I25" s="296"/>
      <c r="J25" s="296"/>
      <c r="K25" s="296"/>
      <c r="L25" s="297"/>
      <c r="M25" s="297"/>
    </row>
    <row r="26" spans="1:13" s="278" customFormat="1">
      <c r="A26" s="300" t="s">
        <v>47</v>
      </c>
      <c r="B26" s="204" t="s">
        <v>48</v>
      </c>
      <c r="C26" s="301">
        <f>D26+E26</f>
        <v>8000</v>
      </c>
      <c r="D26" s="301">
        <v>7600</v>
      </c>
      <c r="E26" s="301">
        <v>400</v>
      </c>
      <c r="F26" s="302"/>
      <c r="G26" s="275"/>
      <c r="H26" s="276"/>
      <c r="I26" s="277"/>
      <c r="J26" s="277"/>
      <c r="K26" s="277"/>
      <c r="L26" s="290"/>
      <c r="M26" s="290"/>
    </row>
    <row r="27" spans="1:13" s="278" customFormat="1" ht="9.9499999999999993" customHeight="1">
      <c r="A27" s="300"/>
      <c r="B27" s="204"/>
      <c r="C27" s="301"/>
      <c r="D27" s="301"/>
      <c r="E27" s="301"/>
      <c r="F27" s="302"/>
      <c r="G27" s="275"/>
      <c r="H27" s="276"/>
      <c r="I27" s="277"/>
      <c r="J27" s="277"/>
      <c r="K27" s="277"/>
      <c r="L27" s="290"/>
      <c r="M27" s="290"/>
    </row>
    <row r="28" spans="1:13" s="298" customFormat="1" ht="15" customHeight="1">
      <c r="A28" s="299" t="s">
        <v>29</v>
      </c>
      <c r="B28" s="208" t="s">
        <v>30</v>
      </c>
      <c r="C28" s="292">
        <f>C30</f>
        <v>20000</v>
      </c>
      <c r="D28" s="292">
        <f>D30</f>
        <v>19000</v>
      </c>
      <c r="E28" s="292">
        <f>E30</f>
        <v>1000</v>
      </c>
      <c r="F28" s="293"/>
      <c r="G28" s="294"/>
      <c r="H28" s="295"/>
      <c r="I28" s="296"/>
      <c r="J28" s="296"/>
      <c r="K28" s="296"/>
      <c r="L28" s="297"/>
      <c r="M28" s="297"/>
    </row>
    <row r="29" spans="1:13" s="278" customFormat="1" ht="9.9499999999999993" customHeight="1">
      <c r="A29" s="300"/>
      <c r="B29" s="204"/>
      <c r="C29" s="301"/>
      <c r="D29" s="301"/>
      <c r="E29" s="301"/>
      <c r="F29" s="302"/>
      <c r="G29" s="275"/>
      <c r="H29" s="276"/>
      <c r="I29" s="277"/>
      <c r="J29" s="277"/>
      <c r="K29" s="277"/>
      <c r="L29" s="290"/>
      <c r="M29" s="290"/>
    </row>
    <row r="30" spans="1:13" s="298" customFormat="1" ht="24.95" customHeight="1">
      <c r="A30" s="303" t="s">
        <v>721</v>
      </c>
      <c r="B30" s="304" t="s">
        <v>722</v>
      </c>
      <c r="C30" s="305">
        <f>C32</f>
        <v>20000</v>
      </c>
      <c r="D30" s="305">
        <f>D32</f>
        <v>19000</v>
      </c>
      <c r="E30" s="305">
        <f>E32</f>
        <v>1000</v>
      </c>
      <c r="F30" s="306"/>
      <c r="G30" s="294"/>
      <c r="H30" s="295"/>
      <c r="I30" s="296"/>
      <c r="J30" s="296"/>
      <c r="K30" s="296"/>
      <c r="L30" s="297"/>
      <c r="M30" s="297"/>
    </row>
    <row r="31" spans="1:13" s="298" customFormat="1" ht="9.9499999999999993" customHeight="1">
      <c r="A31" s="303"/>
      <c r="B31" s="304"/>
      <c r="C31" s="305"/>
      <c r="D31" s="307"/>
      <c r="E31" s="307"/>
      <c r="F31" s="308"/>
      <c r="G31" s="294"/>
      <c r="H31" s="295"/>
      <c r="I31" s="296"/>
      <c r="J31" s="296"/>
      <c r="K31" s="296"/>
      <c r="L31" s="297"/>
      <c r="M31" s="297"/>
    </row>
    <row r="32" spans="1:13" s="278" customFormat="1">
      <c r="A32" s="300" t="s">
        <v>47</v>
      </c>
      <c r="B32" s="204" t="s">
        <v>48</v>
      </c>
      <c r="C32" s="301">
        <f>D32+E32</f>
        <v>20000</v>
      </c>
      <c r="D32" s="301">
        <v>19000</v>
      </c>
      <c r="E32" s="301">
        <v>1000</v>
      </c>
      <c r="F32" s="302"/>
      <c r="G32" s="275"/>
      <c r="H32" s="276"/>
      <c r="I32" s="277"/>
      <c r="J32" s="277"/>
      <c r="K32" s="277"/>
      <c r="L32" s="290"/>
      <c r="M32" s="290"/>
    </row>
    <row r="33" spans="1:13" s="278" customFormat="1" ht="9.9499999999999993" customHeight="1">
      <c r="A33" s="566"/>
      <c r="B33" s="567"/>
      <c r="C33" s="568"/>
      <c r="D33" s="568"/>
      <c r="E33" s="568"/>
      <c r="F33" s="302"/>
      <c r="G33" s="275"/>
      <c r="H33" s="276"/>
      <c r="I33" s="277"/>
      <c r="J33" s="277"/>
      <c r="K33" s="277"/>
      <c r="L33" s="290"/>
      <c r="M33" s="290"/>
    </row>
  </sheetData>
  <sheetProtection algorithmName="SHA-512" hashValue="+8svkAQ4qQcd1bLhd+OLGZ6wuRcCCzHGvihMtSmPP3wwpNyPptnO9xqtLstEh97/fNl7dy9tK46TvRvjGhFurw==" saltValue="b9HttL9P0enW3ACA21Rn1Q==" spinCount="100000" sheet="1" objects="1" scenarios="1"/>
  <mergeCells count="6">
    <mergeCell ref="A1:E1"/>
    <mergeCell ref="A2:E2"/>
    <mergeCell ref="A4:A5"/>
    <mergeCell ref="B4:B5"/>
    <mergeCell ref="C4:C5"/>
    <mergeCell ref="D4:E4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273E-3BBD-476B-A0A8-A463E285E095}">
  <dimension ref="A1:G51"/>
  <sheetViews>
    <sheetView view="pageBreakPreview" zoomScaleNormal="100" workbookViewId="0">
      <selection activeCell="D15" sqref="D15"/>
    </sheetView>
  </sheetViews>
  <sheetFormatPr defaultColWidth="8" defaultRowHeight="12.75"/>
  <cols>
    <col min="1" max="1" width="5.375" style="516" customWidth="1"/>
    <col min="2" max="2" width="7.625" style="516" customWidth="1"/>
    <col min="3" max="3" width="16" style="512" customWidth="1"/>
    <col min="4" max="4" width="34.625" style="512" customWidth="1"/>
    <col min="5" max="5" width="12.875" style="513" customWidth="1"/>
    <col min="6" max="6" width="14.375" style="512" customWidth="1"/>
    <col min="7" max="7" width="8.25" style="512" bestFit="1" customWidth="1"/>
    <col min="8" max="16384" width="8" style="3"/>
  </cols>
  <sheetData>
    <row r="1" spans="1:7" s="412" customFormat="1" ht="15" customHeight="1">
      <c r="A1" s="419"/>
      <c r="B1" s="419"/>
      <c r="C1" s="417"/>
      <c r="D1" s="417"/>
      <c r="E1" s="902" t="s">
        <v>1172</v>
      </c>
      <c r="F1" s="902"/>
      <c r="G1" s="418"/>
    </row>
    <row r="2" spans="1:7" s="412" customFormat="1" ht="15" customHeight="1">
      <c r="A2" s="419"/>
      <c r="B2" s="419"/>
      <c r="C2" s="417"/>
      <c r="D2" s="417"/>
      <c r="E2" s="939" t="s">
        <v>1173</v>
      </c>
      <c r="F2" s="939"/>
      <c r="G2" s="418"/>
    </row>
    <row r="3" spans="1:7" s="412" customFormat="1" ht="15" customHeight="1">
      <c r="A3" s="419"/>
      <c r="B3" s="419"/>
      <c r="C3" s="418"/>
      <c r="D3" s="418"/>
      <c r="E3" s="939" t="s">
        <v>1174</v>
      </c>
      <c r="F3" s="939"/>
      <c r="G3" s="418"/>
    </row>
    <row r="4" spans="1:7" ht="20.100000000000001" customHeight="1">
      <c r="A4" s="903" t="s">
        <v>1175</v>
      </c>
      <c r="B4" s="903"/>
      <c r="C4" s="903"/>
      <c r="D4" s="903"/>
      <c r="E4" s="903"/>
      <c r="F4" s="903"/>
    </row>
    <row r="5" spans="1:7" ht="20.100000000000001" customHeight="1">
      <c r="A5" s="903" t="s">
        <v>1176</v>
      </c>
      <c r="B5" s="903"/>
      <c r="C5" s="903"/>
      <c r="D5" s="903"/>
      <c r="E5" s="903"/>
      <c r="F5" s="903"/>
    </row>
    <row r="6" spans="1:7" ht="20.100000000000001" customHeight="1">
      <c r="A6" s="903" t="s">
        <v>281</v>
      </c>
      <c r="B6" s="903"/>
      <c r="C6" s="903"/>
      <c r="D6" s="903"/>
      <c r="E6" s="903"/>
      <c r="F6" s="903"/>
    </row>
    <row r="7" spans="1:7" s="412" customFormat="1" ht="15" customHeight="1">
      <c r="A7" s="419"/>
      <c r="B7" s="419"/>
      <c r="C7" s="418"/>
      <c r="D7" s="418"/>
      <c r="E7" s="417"/>
      <c r="F7" s="413" t="s">
        <v>15</v>
      </c>
      <c r="G7" s="418"/>
    </row>
    <row r="8" spans="1:7" s="424" customFormat="1" ht="25.5" customHeight="1">
      <c r="A8" s="940" t="s">
        <v>92</v>
      </c>
      <c r="B8" s="940" t="s">
        <v>988</v>
      </c>
      <c r="C8" s="942" t="s">
        <v>678</v>
      </c>
      <c r="D8" s="943"/>
      <c r="E8" s="944" t="s">
        <v>1177</v>
      </c>
      <c r="F8" s="946" t="s">
        <v>1178</v>
      </c>
      <c r="G8" s="519"/>
    </row>
    <row r="9" spans="1:7" s="424" customFormat="1" ht="29.25" customHeight="1">
      <c r="A9" s="941"/>
      <c r="B9" s="941"/>
      <c r="C9" s="518" t="s">
        <v>1179</v>
      </c>
      <c r="D9" s="518" t="s">
        <v>1180</v>
      </c>
      <c r="E9" s="945"/>
      <c r="F9" s="947"/>
      <c r="G9" s="519"/>
    </row>
    <row r="10" spans="1:7" s="442" customFormat="1" ht="11.25">
      <c r="A10" s="520">
        <v>1</v>
      </c>
      <c r="B10" s="520">
        <v>2</v>
      </c>
      <c r="C10" s="521">
        <v>3</v>
      </c>
      <c r="D10" s="521">
        <v>4</v>
      </c>
      <c r="E10" s="522">
        <v>5</v>
      </c>
      <c r="F10" s="521">
        <v>6</v>
      </c>
      <c r="G10" s="443"/>
    </row>
    <row r="11" spans="1:7" s="524" customFormat="1" ht="22.5" customHeight="1">
      <c r="A11" s="936" t="s">
        <v>315</v>
      </c>
      <c r="B11" s="937"/>
      <c r="C11" s="937"/>
      <c r="D11" s="938"/>
      <c r="E11" s="523">
        <f>SUM(E12:E19)</f>
        <v>11825000</v>
      </c>
      <c r="F11" s="523">
        <f>SUM(F12:F19)</f>
        <v>11825000</v>
      </c>
    </row>
    <row r="12" spans="1:7" s="477" customFormat="1" ht="54.95" customHeight="1">
      <c r="A12" s="525" t="s">
        <v>60</v>
      </c>
      <c r="B12" s="525" t="s">
        <v>262</v>
      </c>
      <c r="C12" s="526" t="s">
        <v>1181</v>
      </c>
      <c r="D12" s="527" t="s">
        <v>1182</v>
      </c>
      <c r="E12" s="528">
        <v>7700000</v>
      </c>
      <c r="F12" s="459">
        <v>7700000</v>
      </c>
      <c r="G12" s="529"/>
    </row>
    <row r="13" spans="1:7" s="477" customFormat="1" ht="54.95" customHeight="1">
      <c r="A13" s="530"/>
      <c r="B13" s="530"/>
      <c r="C13" s="526" t="s">
        <v>1181</v>
      </c>
      <c r="D13" s="527" t="s">
        <v>1183</v>
      </c>
      <c r="E13" s="528">
        <v>400000</v>
      </c>
      <c r="F13" s="459">
        <v>400000</v>
      </c>
      <c r="G13" s="529"/>
    </row>
    <row r="14" spans="1:7" s="477" customFormat="1" ht="45" customHeight="1">
      <c r="A14" s="530"/>
      <c r="B14" s="530"/>
      <c r="C14" s="526" t="s">
        <v>1181</v>
      </c>
      <c r="D14" s="527" t="s">
        <v>1184</v>
      </c>
      <c r="E14" s="528">
        <v>100000</v>
      </c>
      <c r="F14" s="459">
        <v>100000</v>
      </c>
      <c r="G14" s="529"/>
    </row>
    <row r="15" spans="1:7" s="477" customFormat="1" ht="45" customHeight="1">
      <c r="A15" s="530"/>
      <c r="B15" s="530"/>
      <c r="C15" s="526" t="s">
        <v>1181</v>
      </c>
      <c r="D15" s="527" t="s">
        <v>1185</v>
      </c>
      <c r="E15" s="528">
        <v>1000000</v>
      </c>
      <c r="F15" s="459">
        <v>1000000</v>
      </c>
      <c r="G15" s="529"/>
    </row>
    <row r="16" spans="1:7" s="477" customFormat="1" ht="30.75" customHeight="1">
      <c r="A16" s="531" t="s">
        <v>21</v>
      </c>
      <c r="B16" s="531" t="s">
        <v>64</v>
      </c>
      <c r="C16" s="532" t="s">
        <v>1181</v>
      </c>
      <c r="D16" s="527" t="s">
        <v>956</v>
      </c>
      <c r="E16" s="528">
        <v>140000</v>
      </c>
      <c r="F16" s="459">
        <v>140000</v>
      </c>
      <c r="G16" s="529"/>
    </row>
    <row r="17" spans="1:7" s="477" customFormat="1" ht="28.5" customHeight="1">
      <c r="A17" s="525" t="s">
        <v>29</v>
      </c>
      <c r="B17" s="525" t="s">
        <v>355</v>
      </c>
      <c r="C17" s="532" t="s">
        <v>1186</v>
      </c>
      <c r="D17" s="527" t="s">
        <v>1187</v>
      </c>
      <c r="E17" s="528">
        <v>1325000</v>
      </c>
      <c r="F17" s="459">
        <v>1325000</v>
      </c>
      <c r="G17" s="529"/>
    </row>
    <row r="18" spans="1:7" s="477" customFormat="1" ht="28.5" customHeight="1">
      <c r="A18" s="533"/>
      <c r="B18" s="533"/>
      <c r="C18" s="532" t="s">
        <v>1186</v>
      </c>
      <c r="D18" s="527" t="s">
        <v>975</v>
      </c>
      <c r="E18" s="528">
        <v>290000</v>
      </c>
      <c r="F18" s="459">
        <v>290000</v>
      </c>
      <c r="G18" s="529"/>
    </row>
    <row r="19" spans="1:7" s="477" customFormat="1" ht="34.5" customHeight="1">
      <c r="A19" s="531" t="s">
        <v>33</v>
      </c>
      <c r="B19" s="531" t="s">
        <v>378</v>
      </c>
      <c r="C19" s="532" t="s">
        <v>1181</v>
      </c>
      <c r="D19" s="527" t="s">
        <v>1188</v>
      </c>
      <c r="E19" s="528">
        <v>870000</v>
      </c>
      <c r="F19" s="459">
        <v>870000</v>
      </c>
      <c r="G19" s="529"/>
    </row>
    <row r="20" spans="1:7" s="534" customFormat="1" ht="27" customHeight="1">
      <c r="A20" s="516"/>
      <c r="B20" s="516"/>
      <c r="C20" s="512"/>
      <c r="D20" s="512"/>
      <c r="E20" s="513"/>
      <c r="F20" s="421"/>
      <c r="G20" s="421"/>
    </row>
    <row r="21" spans="1:7" ht="27" customHeight="1"/>
    <row r="22" spans="1:7" s="535" customFormat="1" ht="24.75" customHeight="1">
      <c r="A22" s="516"/>
      <c r="B22" s="516"/>
      <c r="C22" s="512"/>
      <c r="D22" s="512"/>
      <c r="E22" s="513"/>
      <c r="F22" s="511"/>
      <c r="G22" s="511"/>
    </row>
    <row r="23" spans="1:7" ht="30" customHeight="1"/>
    <row r="24" spans="1:7" ht="30" customHeight="1"/>
    <row r="25" spans="1:7" s="515" customFormat="1" ht="22.5" customHeight="1">
      <c r="A25" s="516"/>
      <c r="B25" s="516"/>
      <c r="C25" s="512"/>
      <c r="D25" s="512"/>
      <c r="E25" s="513"/>
      <c r="F25" s="536"/>
      <c r="G25" s="536"/>
    </row>
    <row r="26" spans="1:7" ht="30" customHeight="1"/>
    <row r="27" spans="1:7" ht="28.5" customHeight="1"/>
    <row r="28" spans="1:7" s="534" customFormat="1" ht="24.75" customHeight="1">
      <c r="A28" s="516"/>
      <c r="B28" s="516"/>
      <c r="C28" s="512"/>
      <c r="D28" s="512"/>
      <c r="E28" s="513"/>
      <c r="F28" s="421"/>
      <c r="G28" s="421"/>
    </row>
    <row r="29" spans="1:7" ht="24.75" customHeight="1"/>
    <row r="30" spans="1:7" s="535" customFormat="1" ht="21" customHeight="1">
      <c r="A30" s="516"/>
      <c r="B30" s="516"/>
      <c r="C30" s="512"/>
      <c r="D30" s="512"/>
      <c r="E30" s="513"/>
      <c r="F30" s="511"/>
      <c r="G30" s="511"/>
    </row>
    <row r="32" spans="1:7" ht="9" customHeight="1"/>
    <row r="33" spans="1:7" s="475" customFormat="1" ht="35.25" customHeight="1">
      <c r="A33" s="516"/>
      <c r="B33" s="516"/>
      <c r="C33" s="512"/>
      <c r="D33" s="512"/>
      <c r="E33" s="513"/>
    </row>
    <row r="34" spans="1:7" s="534" customFormat="1" ht="22.5" customHeight="1">
      <c r="A34" s="516"/>
      <c r="B34" s="516"/>
      <c r="C34" s="512"/>
      <c r="D34" s="512"/>
      <c r="E34" s="513"/>
      <c r="F34" s="421"/>
      <c r="G34" s="421"/>
    </row>
    <row r="35" spans="1:7" ht="41.25" customHeight="1"/>
    <row r="36" spans="1:7" s="475" customFormat="1" ht="21.75" customHeight="1">
      <c r="A36" s="516"/>
      <c r="B36" s="516"/>
      <c r="C36" s="512"/>
      <c r="D36" s="512"/>
      <c r="E36" s="513"/>
    </row>
    <row r="37" spans="1:7" ht="21.75" customHeight="1">
      <c r="F37" s="3"/>
      <c r="G37" s="3"/>
    </row>
    <row r="38" spans="1:7" ht="24.75" customHeight="1">
      <c r="F38" s="3"/>
      <c r="G38" s="3"/>
    </row>
    <row r="39" spans="1:7" ht="12" customHeight="1">
      <c r="F39" s="3"/>
      <c r="G39" s="3"/>
    </row>
    <row r="40" spans="1:7" s="537" customFormat="1" ht="30.75" customHeight="1">
      <c r="A40" s="516"/>
      <c r="B40" s="516"/>
      <c r="C40" s="512"/>
      <c r="D40" s="512"/>
      <c r="E40" s="513"/>
    </row>
    <row r="41" spans="1:7" s="475" customFormat="1" ht="21.75" customHeight="1">
      <c r="A41" s="516"/>
      <c r="B41" s="516"/>
      <c r="C41" s="512"/>
      <c r="D41" s="512"/>
      <c r="E41" s="513"/>
    </row>
    <row r="42" spans="1:7" s="538" customFormat="1" ht="21.75" customHeight="1">
      <c r="A42" s="516"/>
      <c r="B42" s="516"/>
      <c r="C42" s="512"/>
      <c r="D42" s="512"/>
      <c r="E42" s="513"/>
    </row>
    <row r="43" spans="1:7" s="538" customFormat="1" ht="21.75" customHeight="1">
      <c r="A43" s="516"/>
      <c r="B43" s="516"/>
      <c r="C43" s="512"/>
      <c r="D43" s="512"/>
      <c r="E43" s="513"/>
    </row>
    <row r="45" spans="1:7" s="424" customFormat="1" ht="24" customHeight="1">
      <c r="A45" s="516"/>
      <c r="B45" s="516"/>
      <c r="C45" s="512"/>
      <c r="D45" s="512"/>
      <c r="E45" s="513"/>
      <c r="F45" s="519"/>
      <c r="G45" s="519"/>
    </row>
    <row r="46" spans="1:7" s="424" customFormat="1" ht="24" customHeight="1">
      <c r="A46" s="516"/>
      <c r="B46" s="516"/>
      <c r="C46" s="512"/>
      <c r="D46" s="512"/>
      <c r="E46" s="513"/>
      <c r="F46" s="519"/>
      <c r="G46" s="519"/>
    </row>
    <row r="47" spans="1:7" s="412" customFormat="1" ht="24" customHeight="1">
      <c r="A47" s="516"/>
      <c r="B47" s="516"/>
      <c r="C47" s="512"/>
      <c r="D47" s="512"/>
      <c r="E47" s="513"/>
      <c r="F47" s="418"/>
      <c r="G47" s="418"/>
    </row>
    <row r="48" spans="1:7" s="412" customFormat="1" ht="24" customHeight="1">
      <c r="A48" s="516"/>
      <c r="B48" s="516"/>
      <c r="C48" s="512"/>
      <c r="D48" s="512"/>
      <c r="E48" s="513"/>
      <c r="F48" s="418"/>
      <c r="G48" s="418"/>
    </row>
    <row r="49" spans="1:7" s="424" customFormat="1" ht="21" customHeight="1">
      <c r="A49" s="516"/>
      <c r="B49" s="516"/>
      <c r="C49" s="512"/>
      <c r="D49" s="512"/>
      <c r="E49" s="513"/>
      <c r="F49" s="519"/>
      <c r="G49" s="519"/>
    </row>
    <row r="50" spans="1:7" ht="19.5" customHeight="1"/>
    <row r="51" spans="1:7" ht="21.75" customHeight="1"/>
  </sheetData>
  <sheetProtection algorithmName="SHA-512" hashValue="rxDsZz+hYoRWp3+uwjbgi9Q2MP1PoHGJMVBK0BemnOnWzTSGretd4Wprk1Fct5iGtJNDJxUdy8K5P2Q0HZl0Xw==" saltValue="7oc2jbxCmlHwcqVJlbS54g==" spinCount="100000" sheet="1" objects="1" scenarios="1"/>
  <mergeCells count="12">
    <mergeCell ref="A11:D11"/>
    <mergeCell ref="E1:F1"/>
    <mergeCell ref="E2:F2"/>
    <mergeCell ref="E3:F3"/>
    <mergeCell ref="A4:F4"/>
    <mergeCell ref="A5:F5"/>
    <mergeCell ref="A6:F6"/>
    <mergeCell ref="A8:A9"/>
    <mergeCell ref="B8:B9"/>
    <mergeCell ref="C8:D8"/>
    <mergeCell ref="E8:E9"/>
    <mergeCell ref="F8:F9"/>
  </mergeCells>
  <printOptions horizontalCentered="1"/>
  <pageMargins left="0.70866141732283472" right="0.70866141732283472" top="0.98425196850393704" bottom="0.74803149606299213" header="0" footer="0.19685039370078741"/>
  <pageSetup paperSize="9" scale="8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0A2B4-A1D2-4110-8039-5BE814C05E60}">
  <dimension ref="A1:G55"/>
  <sheetViews>
    <sheetView view="pageBreakPreview" zoomScaleNormal="100" zoomScaleSheetLayoutView="100" workbookViewId="0">
      <selection activeCell="C31" sqref="C31"/>
    </sheetView>
  </sheetViews>
  <sheetFormatPr defaultColWidth="8" defaultRowHeight="12.75"/>
  <cols>
    <col min="1" max="1" width="4.625" style="516" customWidth="1"/>
    <col min="2" max="2" width="6.625" style="516" customWidth="1"/>
    <col min="3" max="3" width="21.625" style="512" customWidth="1"/>
    <col min="4" max="4" width="42" style="512" customWidth="1"/>
    <col min="5" max="5" width="13.75" style="513" customWidth="1"/>
    <col min="6" max="6" width="16.125" style="512" customWidth="1"/>
    <col min="7" max="7" width="2.875" style="512" customWidth="1"/>
    <col min="8" max="16384" width="8" style="3"/>
  </cols>
  <sheetData>
    <row r="1" spans="1:7" s="412" customFormat="1" ht="15" customHeight="1">
      <c r="A1" s="419"/>
      <c r="B1" s="419"/>
      <c r="C1" s="417"/>
      <c r="D1" s="415" t="s">
        <v>1189</v>
      </c>
      <c r="E1" s="415" t="s">
        <v>1190</v>
      </c>
      <c r="F1" s="415"/>
      <c r="G1" s="418"/>
    </row>
    <row r="2" spans="1:7" s="412" customFormat="1" ht="15" customHeight="1">
      <c r="A2" s="419"/>
      <c r="B2" s="419"/>
      <c r="C2" s="417"/>
      <c r="D2" s="417" t="s">
        <v>1191</v>
      </c>
      <c r="E2" s="939" t="s">
        <v>1192</v>
      </c>
      <c r="F2" s="939"/>
      <c r="G2" s="418"/>
    </row>
    <row r="3" spans="1:7" s="412" customFormat="1" ht="15" customHeight="1">
      <c r="A3" s="419"/>
      <c r="B3" s="419"/>
      <c r="C3" s="418"/>
      <c r="D3" s="417" t="s">
        <v>1193</v>
      </c>
      <c r="E3" s="939" t="s">
        <v>1194</v>
      </c>
      <c r="F3" s="939"/>
      <c r="G3" s="418"/>
    </row>
    <row r="4" spans="1:7" ht="20.100000000000001" customHeight="1">
      <c r="A4" s="903" t="s">
        <v>1195</v>
      </c>
      <c r="B4" s="903"/>
      <c r="C4" s="903"/>
      <c r="D4" s="903"/>
      <c r="E4" s="903"/>
      <c r="F4" s="903"/>
    </row>
    <row r="5" spans="1:7" ht="20.100000000000001" customHeight="1">
      <c r="A5" s="903" t="s">
        <v>1196</v>
      </c>
      <c r="B5" s="903"/>
      <c r="C5" s="903"/>
      <c r="D5" s="903"/>
      <c r="E5" s="903"/>
      <c r="F5" s="903"/>
    </row>
    <row r="6" spans="1:7" ht="20.100000000000001" customHeight="1">
      <c r="A6" s="903" t="s">
        <v>281</v>
      </c>
      <c r="B6" s="903"/>
      <c r="C6" s="903"/>
      <c r="D6" s="903"/>
      <c r="E6" s="903"/>
      <c r="F6" s="903"/>
    </row>
    <row r="7" spans="1:7" s="412" customFormat="1" ht="15" customHeight="1">
      <c r="A7" s="419"/>
      <c r="B7" s="419"/>
      <c r="C7" s="418"/>
      <c r="D7" s="418"/>
      <c r="E7" s="417"/>
      <c r="F7" s="413" t="s">
        <v>15</v>
      </c>
      <c r="G7" s="418"/>
    </row>
    <row r="8" spans="1:7" s="424" customFormat="1" ht="15.75" customHeight="1">
      <c r="A8" s="940" t="s">
        <v>92</v>
      </c>
      <c r="B8" s="940" t="s">
        <v>988</v>
      </c>
      <c r="C8" s="942" t="s">
        <v>678</v>
      </c>
      <c r="D8" s="943"/>
      <c r="E8" s="944" t="s">
        <v>1197</v>
      </c>
      <c r="F8" s="946" t="s">
        <v>1178</v>
      </c>
      <c r="G8" s="519"/>
    </row>
    <row r="9" spans="1:7" s="424" customFormat="1" ht="38.25" customHeight="1">
      <c r="A9" s="941"/>
      <c r="B9" s="941"/>
      <c r="C9" s="518" t="s">
        <v>1198</v>
      </c>
      <c r="D9" s="518" t="s">
        <v>1180</v>
      </c>
      <c r="E9" s="945"/>
      <c r="F9" s="947"/>
      <c r="G9" s="519"/>
    </row>
    <row r="10" spans="1:7" s="442" customFormat="1" ht="11.25">
      <c r="A10" s="520">
        <v>1</v>
      </c>
      <c r="B10" s="520">
        <v>2</v>
      </c>
      <c r="C10" s="521">
        <v>3</v>
      </c>
      <c r="D10" s="521">
        <v>4</v>
      </c>
      <c r="E10" s="522">
        <v>5</v>
      </c>
      <c r="F10" s="521">
        <v>6</v>
      </c>
      <c r="G10" s="443"/>
    </row>
    <row r="11" spans="1:7" s="524" customFormat="1" ht="22.5" customHeight="1">
      <c r="A11" s="936" t="s">
        <v>315</v>
      </c>
      <c r="B11" s="937"/>
      <c r="C11" s="937"/>
      <c r="D11" s="938"/>
      <c r="E11" s="523">
        <f>SUM(E13:E32)</f>
        <v>12898705</v>
      </c>
      <c r="F11" s="523">
        <f>SUM(F13:F32)</f>
        <v>76027463</v>
      </c>
    </row>
    <row r="12" spans="1:7" s="524" customFormat="1" ht="9" customHeight="1">
      <c r="A12" s="936"/>
      <c r="B12" s="937"/>
      <c r="C12" s="937"/>
      <c r="D12" s="937"/>
      <c r="E12" s="937"/>
      <c r="F12" s="938"/>
    </row>
    <row r="13" spans="1:7" s="546" customFormat="1" ht="30" customHeight="1">
      <c r="A13" s="539">
        <v>600</v>
      </c>
      <c r="B13" s="540">
        <v>60001</v>
      </c>
      <c r="C13" s="541" t="s">
        <v>1199</v>
      </c>
      <c r="D13" s="542" t="s">
        <v>1000</v>
      </c>
      <c r="E13" s="543">
        <v>1350000</v>
      </c>
      <c r="F13" s="544">
        <v>1350000</v>
      </c>
      <c r="G13" s="545"/>
    </row>
    <row r="14" spans="1:7" s="546" customFormat="1" ht="69.95" customHeight="1">
      <c r="A14" s="539"/>
      <c r="B14" s="540"/>
      <c r="C14" s="541" t="s">
        <v>1200</v>
      </c>
      <c r="D14" s="542" t="s">
        <v>1000</v>
      </c>
      <c r="E14" s="543">
        <v>255000</v>
      </c>
      <c r="F14" s="544">
        <v>255000</v>
      </c>
      <c r="G14" s="545"/>
    </row>
    <row r="15" spans="1:7" s="546" customFormat="1" ht="30" customHeight="1">
      <c r="A15" s="539"/>
      <c r="B15" s="540"/>
      <c r="C15" s="541" t="s">
        <v>1199</v>
      </c>
      <c r="D15" s="542" t="s">
        <v>1004</v>
      </c>
      <c r="E15" s="543">
        <v>160000</v>
      </c>
      <c r="F15" s="544">
        <v>160000</v>
      </c>
      <c r="G15" s="545"/>
    </row>
    <row r="16" spans="1:7" s="546" customFormat="1" ht="69.95" customHeight="1">
      <c r="A16" s="539"/>
      <c r="B16" s="540"/>
      <c r="C16" s="541" t="s">
        <v>1200</v>
      </c>
      <c r="D16" s="542" t="s">
        <v>1004</v>
      </c>
      <c r="E16" s="543">
        <v>35000</v>
      </c>
      <c r="F16" s="544">
        <v>35000</v>
      </c>
      <c r="G16" s="545"/>
    </row>
    <row r="17" spans="1:7" s="546" customFormat="1" ht="41.1" customHeight="1">
      <c r="A17" s="547">
        <v>600</v>
      </c>
      <c r="B17" s="548">
        <v>60013</v>
      </c>
      <c r="C17" s="541" t="s">
        <v>1201</v>
      </c>
      <c r="D17" s="542" t="s">
        <v>600</v>
      </c>
      <c r="E17" s="543">
        <v>255072</v>
      </c>
      <c r="F17" s="544">
        <v>290895</v>
      </c>
      <c r="G17" s="545"/>
    </row>
    <row r="18" spans="1:7" s="546" customFormat="1" ht="57" customHeight="1">
      <c r="A18" s="539"/>
      <c r="B18" s="540"/>
      <c r="C18" s="541" t="s">
        <v>1202</v>
      </c>
      <c r="D18" s="542" t="s">
        <v>1203</v>
      </c>
      <c r="E18" s="543">
        <v>154980</v>
      </c>
      <c r="F18" s="544">
        <v>206640</v>
      </c>
      <c r="G18" s="545"/>
    </row>
    <row r="19" spans="1:7" s="546" customFormat="1" ht="41.1" customHeight="1">
      <c r="A19" s="539"/>
      <c r="B19" s="540"/>
      <c r="C19" s="541" t="s">
        <v>1204</v>
      </c>
      <c r="D19" s="542" t="s">
        <v>597</v>
      </c>
      <c r="E19" s="543">
        <v>354240</v>
      </c>
      <c r="F19" s="544">
        <v>495936</v>
      </c>
      <c r="G19" s="545"/>
    </row>
    <row r="20" spans="1:7" s="546" customFormat="1" ht="30" customHeight="1">
      <c r="A20" s="539"/>
      <c r="B20" s="540"/>
      <c r="C20" s="541" t="s">
        <v>1205</v>
      </c>
      <c r="D20" s="542" t="s">
        <v>599</v>
      </c>
      <c r="E20" s="543">
        <v>326360</v>
      </c>
      <c r="F20" s="544">
        <v>477240</v>
      </c>
      <c r="G20" s="545"/>
    </row>
    <row r="21" spans="1:7" s="546" customFormat="1" ht="30" customHeight="1">
      <c r="A21" s="539"/>
      <c r="B21" s="540"/>
      <c r="C21" s="541" t="s">
        <v>1206</v>
      </c>
      <c r="D21" s="542" t="s">
        <v>598</v>
      </c>
      <c r="E21" s="543">
        <v>112744</v>
      </c>
      <c r="F21" s="544">
        <v>169116</v>
      </c>
      <c r="G21" s="545"/>
    </row>
    <row r="22" spans="1:7" s="546" customFormat="1" ht="30" customHeight="1">
      <c r="A22" s="539"/>
      <c r="B22" s="540"/>
      <c r="C22" s="541" t="s">
        <v>1207</v>
      </c>
      <c r="D22" s="542" t="s">
        <v>596</v>
      </c>
      <c r="E22" s="543">
        <v>410738</v>
      </c>
      <c r="F22" s="544">
        <v>616107</v>
      </c>
      <c r="G22" s="545"/>
    </row>
    <row r="23" spans="1:7" s="546" customFormat="1" ht="30" customHeight="1">
      <c r="A23" s="539"/>
      <c r="B23" s="540"/>
      <c r="C23" s="541" t="s">
        <v>1208</v>
      </c>
      <c r="D23" s="542" t="s">
        <v>595</v>
      </c>
      <c r="E23" s="543">
        <v>298583</v>
      </c>
      <c r="F23" s="544">
        <v>447874</v>
      </c>
      <c r="G23" s="545"/>
    </row>
    <row r="24" spans="1:7" s="546" customFormat="1" ht="41.1" customHeight="1">
      <c r="A24" s="549"/>
      <c r="B24" s="540"/>
      <c r="C24" s="541" t="s">
        <v>1209</v>
      </c>
      <c r="D24" s="542" t="s">
        <v>580</v>
      </c>
      <c r="E24" s="543">
        <v>2617535</v>
      </c>
      <c r="F24" s="544">
        <v>25397655</v>
      </c>
      <c r="G24" s="545"/>
    </row>
    <row r="25" spans="1:7" s="477" customFormat="1" ht="41.1" customHeight="1">
      <c r="A25" s="531" t="s">
        <v>33</v>
      </c>
      <c r="B25" s="531" t="s">
        <v>377</v>
      </c>
      <c r="C25" s="532" t="s">
        <v>1210</v>
      </c>
      <c r="D25" s="527" t="s">
        <v>1211</v>
      </c>
      <c r="E25" s="528">
        <v>850000</v>
      </c>
      <c r="F25" s="459">
        <v>850000</v>
      </c>
      <c r="G25" s="529"/>
    </row>
    <row r="26" spans="1:7" s="477" customFormat="1" ht="30" customHeight="1">
      <c r="A26" s="531" t="s">
        <v>93</v>
      </c>
      <c r="B26" s="531" t="s">
        <v>1099</v>
      </c>
      <c r="C26" s="532" t="s">
        <v>1210</v>
      </c>
      <c r="D26" s="527" t="s">
        <v>1100</v>
      </c>
      <c r="E26" s="528">
        <v>79000</v>
      </c>
      <c r="F26" s="459">
        <v>550000</v>
      </c>
      <c r="G26" s="529"/>
    </row>
    <row r="27" spans="1:7" s="477" customFormat="1" ht="27" customHeight="1">
      <c r="A27" s="530" t="s">
        <v>40</v>
      </c>
      <c r="B27" s="550" t="s">
        <v>1212</v>
      </c>
      <c r="C27" s="532" t="s">
        <v>1213</v>
      </c>
      <c r="D27" s="527" t="s">
        <v>1214</v>
      </c>
      <c r="E27" s="528">
        <v>340000</v>
      </c>
      <c r="F27" s="459">
        <v>1190000</v>
      </c>
      <c r="G27" s="529"/>
    </row>
    <row r="28" spans="1:7" s="477" customFormat="1" ht="27" customHeight="1">
      <c r="A28" s="530"/>
      <c r="B28" s="550" t="s">
        <v>1212</v>
      </c>
      <c r="C28" s="532" t="s">
        <v>1213</v>
      </c>
      <c r="D28" s="527" t="s">
        <v>1215</v>
      </c>
      <c r="E28" s="528">
        <v>260000</v>
      </c>
      <c r="F28" s="459">
        <v>1010000</v>
      </c>
      <c r="G28" s="529"/>
    </row>
    <row r="29" spans="1:7" s="477" customFormat="1" ht="27" customHeight="1">
      <c r="A29" s="530"/>
      <c r="B29" s="550" t="s">
        <v>1216</v>
      </c>
      <c r="C29" s="532" t="s">
        <v>1213</v>
      </c>
      <c r="D29" s="527" t="s">
        <v>1217</v>
      </c>
      <c r="E29" s="528">
        <v>40000</v>
      </c>
      <c r="F29" s="459">
        <v>80000</v>
      </c>
      <c r="G29" s="529"/>
    </row>
    <row r="30" spans="1:7" s="477" customFormat="1" ht="30" customHeight="1">
      <c r="A30" s="530"/>
      <c r="B30" s="531" t="s">
        <v>543</v>
      </c>
      <c r="C30" s="532" t="s">
        <v>1218</v>
      </c>
      <c r="D30" s="527" t="s">
        <v>1219</v>
      </c>
      <c r="E30" s="528">
        <v>93002</v>
      </c>
      <c r="F30" s="459">
        <v>1761000</v>
      </c>
      <c r="G30" s="529"/>
    </row>
    <row r="31" spans="1:7" s="477" customFormat="1" ht="30" customHeight="1">
      <c r="A31" s="530"/>
      <c r="B31" s="525" t="s">
        <v>554</v>
      </c>
      <c r="C31" s="532" t="s">
        <v>1213</v>
      </c>
      <c r="D31" s="527" t="s">
        <v>1220</v>
      </c>
      <c r="E31" s="528">
        <v>2806451</v>
      </c>
      <c r="F31" s="459">
        <v>19319000</v>
      </c>
      <c r="G31" s="529"/>
    </row>
    <row r="32" spans="1:7" s="477" customFormat="1" ht="30" customHeight="1">
      <c r="A32" s="533"/>
      <c r="B32" s="533"/>
      <c r="C32" s="532" t="s">
        <v>1221</v>
      </c>
      <c r="D32" s="527" t="s">
        <v>1222</v>
      </c>
      <c r="E32" s="528">
        <v>2100000</v>
      </c>
      <c r="F32" s="459">
        <v>21366000</v>
      </c>
      <c r="G32" s="529"/>
    </row>
    <row r="33" spans="1:7" ht="24.75" customHeight="1"/>
    <row r="34" spans="1:7" s="535" customFormat="1" ht="21" customHeight="1">
      <c r="A34" s="516"/>
      <c r="B34" s="516"/>
      <c r="C34" s="512"/>
      <c r="D34" s="512"/>
      <c r="E34" s="513"/>
      <c r="F34" s="511"/>
      <c r="G34" s="511"/>
    </row>
    <row r="36" spans="1:7" ht="9" customHeight="1"/>
    <row r="37" spans="1:7" s="475" customFormat="1" ht="35.25" customHeight="1">
      <c r="A37" s="516"/>
      <c r="B37" s="516"/>
      <c r="C37" s="512"/>
      <c r="D37" s="512"/>
      <c r="E37" s="513"/>
    </row>
    <row r="38" spans="1:7" s="534" customFormat="1" ht="22.5" customHeight="1">
      <c r="A38" s="516"/>
      <c r="B38" s="516"/>
      <c r="C38" s="512"/>
      <c r="D38" s="512"/>
      <c r="E38" s="513"/>
      <c r="F38" s="421"/>
      <c r="G38" s="421"/>
    </row>
    <row r="39" spans="1:7" ht="41.25" customHeight="1"/>
    <row r="40" spans="1:7" s="475" customFormat="1" ht="21.75" customHeight="1">
      <c r="A40" s="516"/>
      <c r="B40" s="516"/>
      <c r="C40" s="512"/>
      <c r="D40" s="512"/>
      <c r="E40" s="513"/>
    </row>
    <row r="41" spans="1:7" ht="21.75" customHeight="1">
      <c r="F41" s="3"/>
      <c r="G41" s="3"/>
    </row>
    <row r="42" spans="1:7" ht="24.75" customHeight="1">
      <c r="F42" s="3"/>
      <c r="G42" s="3"/>
    </row>
    <row r="43" spans="1:7" ht="12" customHeight="1">
      <c r="F43" s="3"/>
      <c r="G43" s="3"/>
    </row>
    <row r="44" spans="1:7" s="537" customFormat="1" ht="30.75" customHeight="1">
      <c r="A44" s="516"/>
      <c r="B44" s="516"/>
      <c r="C44" s="512"/>
      <c r="D44" s="512"/>
      <c r="E44" s="513"/>
    </row>
    <row r="45" spans="1:7" s="475" customFormat="1" ht="21.75" customHeight="1">
      <c r="A45" s="516"/>
      <c r="B45" s="516"/>
      <c r="C45" s="512"/>
      <c r="D45" s="512"/>
      <c r="E45" s="513"/>
    </row>
    <row r="46" spans="1:7" s="538" customFormat="1" ht="21.75" customHeight="1">
      <c r="A46" s="516"/>
      <c r="B46" s="516"/>
      <c r="C46" s="512"/>
      <c r="D46" s="512"/>
      <c r="E46" s="513"/>
    </row>
    <row r="47" spans="1:7" s="538" customFormat="1" ht="21.75" customHeight="1">
      <c r="A47" s="516"/>
      <c r="B47" s="516"/>
      <c r="C47" s="512"/>
      <c r="D47" s="512"/>
      <c r="E47" s="513"/>
    </row>
    <row r="49" spans="1:7" s="424" customFormat="1" ht="24" customHeight="1">
      <c r="A49" s="516"/>
      <c r="B49" s="516"/>
      <c r="C49" s="512"/>
      <c r="D49" s="512"/>
      <c r="E49" s="513"/>
      <c r="F49" s="519"/>
      <c r="G49" s="519"/>
    </row>
    <row r="50" spans="1:7" s="424" customFormat="1" ht="24" customHeight="1">
      <c r="A50" s="516"/>
      <c r="B50" s="516"/>
      <c r="C50" s="512"/>
      <c r="D50" s="512"/>
      <c r="E50" s="513"/>
      <c r="F50" s="519"/>
      <c r="G50" s="519"/>
    </row>
    <row r="51" spans="1:7" s="412" customFormat="1" ht="24" customHeight="1">
      <c r="A51" s="516"/>
      <c r="B51" s="516"/>
      <c r="C51" s="512"/>
      <c r="D51" s="512"/>
      <c r="E51" s="513"/>
      <c r="F51" s="418"/>
      <c r="G51" s="418"/>
    </row>
    <row r="52" spans="1:7" s="412" customFormat="1" ht="24" customHeight="1">
      <c r="A52" s="516"/>
      <c r="B52" s="516"/>
      <c r="C52" s="512"/>
      <c r="D52" s="512"/>
      <c r="E52" s="513"/>
      <c r="F52" s="418"/>
      <c r="G52" s="418"/>
    </row>
    <row r="53" spans="1:7" s="424" customFormat="1" ht="21" customHeight="1">
      <c r="A53" s="516"/>
      <c r="B53" s="516"/>
      <c r="C53" s="512"/>
      <c r="D53" s="512"/>
      <c r="E53" s="513"/>
      <c r="F53" s="519"/>
      <c r="G53" s="519"/>
    </row>
    <row r="54" spans="1:7" ht="19.5" customHeight="1"/>
    <row r="55" spans="1:7" ht="21.75" customHeight="1"/>
  </sheetData>
  <sheetProtection algorithmName="SHA-512" hashValue="IdMCiqfXlHzLK17WTCDL2/L+EJNY+s5CUCp9cuzjSUUltkmzS5xiuZVfMqKDwRmDmDdl3D+oH8YhmnP1Y2Areg==" saltValue="c00TB4E0W6U9ONtePBziGw==" spinCount="100000" sheet="1" objects="1" scenarios="1"/>
  <mergeCells count="12">
    <mergeCell ref="A11:D11"/>
    <mergeCell ref="A12:F12"/>
    <mergeCell ref="E2:F2"/>
    <mergeCell ref="E3:F3"/>
    <mergeCell ref="A4:F4"/>
    <mergeCell ref="A5:F5"/>
    <mergeCell ref="A6:F6"/>
    <mergeCell ref="A8:A9"/>
    <mergeCell ref="B8:B9"/>
    <mergeCell ref="C8:D8"/>
    <mergeCell ref="E8:E9"/>
    <mergeCell ref="F8:F9"/>
  </mergeCells>
  <printOptions horizontalCentered="1"/>
  <pageMargins left="0.70866141732283472" right="0.70866141732283472" top="0.98425196850393704" bottom="0.74803149606299213" header="0" footer="0.19685039370078741"/>
  <pageSetup paperSize="9" scale="7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4D51F-3A49-43C2-88F0-9D4F16BC21C5}">
  <sheetPr>
    <pageSetUpPr fitToPage="1"/>
  </sheetPr>
  <dimension ref="A1:G32"/>
  <sheetViews>
    <sheetView tabSelected="1" view="pageBreakPreview" topLeftCell="A10" zoomScaleNormal="100" zoomScaleSheetLayoutView="100" workbookViewId="0">
      <selection activeCell="F18" sqref="F18"/>
    </sheetView>
  </sheetViews>
  <sheetFormatPr defaultRowHeight="12.75"/>
  <cols>
    <col min="1" max="1" width="3.875" style="4" customWidth="1"/>
    <col min="2" max="2" width="52.375" style="569" customWidth="1"/>
    <col min="3" max="3" width="7.125" style="570" customWidth="1"/>
    <col min="4" max="4" width="11.875" style="570" customWidth="1"/>
    <col min="5" max="6" width="9.375" style="571" customWidth="1"/>
    <col min="7" max="7" width="12.375" style="571" customWidth="1"/>
    <col min="8" max="256" width="9" style="571"/>
    <col min="257" max="257" width="3.875" style="571" customWidth="1"/>
    <col min="258" max="258" width="52.375" style="571" customWidth="1"/>
    <col min="259" max="259" width="7.125" style="571" customWidth="1"/>
    <col min="260" max="260" width="11.875" style="571" customWidth="1"/>
    <col min="261" max="262" width="9.375" style="571" customWidth="1"/>
    <col min="263" max="263" width="12.375" style="571" customWidth="1"/>
    <col min="264" max="512" width="9" style="571"/>
    <col min="513" max="513" width="3.875" style="571" customWidth="1"/>
    <col min="514" max="514" width="52.375" style="571" customWidth="1"/>
    <col min="515" max="515" width="7.125" style="571" customWidth="1"/>
    <col min="516" max="516" width="11.875" style="571" customWidth="1"/>
    <col min="517" max="518" width="9.375" style="571" customWidth="1"/>
    <col min="519" max="519" width="12.375" style="571" customWidth="1"/>
    <col min="520" max="768" width="9" style="571"/>
    <col min="769" max="769" width="3.875" style="571" customWidth="1"/>
    <col min="770" max="770" width="52.375" style="571" customWidth="1"/>
    <col min="771" max="771" width="7.125" style="571" customWidth="1"/>
    <col min="772" max="772" width="11.875" style="571" customWidth="1"/>
    <col min="773" max="774" width="9.375" style="571" customWidth="1"/>
    <col min="775" max="775" width="12.375" style="571" customWidth="1"/>
    <col min="776" max="1024" width="9" style="571"/>
    <col min="1025" max="1025" width="3.875" style="571" customWidth="1"/>
    <col min="1026" max="1026" width="52.375" style="571" customWidth="1"/>
    <col min="1027" max="1027" width="7.125" style="571" customWidth="1"/>
    <col min="1028" max="1028" width="11.875" style="571" customWidth="1"/>
    <col min="1029" max="1030" width="9.375" style="571" customWidth="1"/>
    <col min="1031" max="1031" width="12.375" style="571" customWidth="1"/>
    <col min="1032" max="1280" width="9" style="571"/>
    <col min="1281" max="1281" width="3.875" style="571" customWidth="1"/>
    <col min="1282" max="1282" width="52.375" style="571" customWidth="1"/>
    <col min="1283" max="1283" width="7.125" style="571" customWidth="1"/>
    <col min="1284" max="1284" width="11.875" style="571" customWidth="1"/>
    <col min="1285" max="1286" width="9.375" style="571" customWidth="1"/>
    <col min="1287" max="1287" width="12.375" style="571" customWidth="1"/>
    <col min="1288" max="1536" width="9" style="571"/>
    <col min="1537" max="1537" width="3.875" style="571" customWidth="1"/>
    <col min="1538" max="1538" width="52.375" style="571" customWidth="1"/>
    <col min="1539" max="1539" width="7.125" style="571" customWidth="1"/>
    <col min="1540" max="1540" width="11.875" style="571" customWidth="1"/>
    <col min="1541" max="1542" width="9.375" style="571" customWidth="1"/>
    <col min="1543" max="1543" width="12.375" style="571" customWidth="1"/>
    <col min="1544" max="1792" width="9" style="571"/>
    <col min="1793" max="1793" width="3.875" style="571" customWidth="1"/>
    <col min="1794" max="1794" width="52.375" style="571" customWidth="1"/>
    <col min="1795" max="1795" width="7.125" style="571" customWidth="1"/>
    <col min="1796" max="1796" width="11.875" style="571" customWidth="1"/>
    <col min="1797" max="1798" width="9.375" style="571" customWidth="1"/>
    <col min="1799" max="1799" width="12.375" style="571" customWidth="1"/>
    <col min="1800" max="2048" width="9" style="571"/>
    <col min="2049" max="2049" width="3.875" style="571" customWidth="1"/>
    <col min="2050" max="2050" width="52.375" style="571" customWidth="1"/>
    <col min="2051" max="2051" width="7.125" style="571" customWidth="1"/>
    <col min="2052" max="2052" width="11.875" style="571" customWidth="1"/>
    <col min="2053" max="2054" width="9.375" style="571" customWidth="1"/>
    <col min="2055" max="2055" width="12.375" style="571" customWidth="1"/>
    <col min="2056" max="2304" width="9" style="571"/>
    <col min="2305" max="2305" width="3.875" style="571" customWidth="1"/>
    <col min="2306" max="2306" width="52.375" style="571" customWidth="1"/>
    <col min="2307" max="2307" width="7.125" style="571" customWidth="1"/>
    <col min="2308" max="2308" width="11.875" style="571" customWidth="1"/>
    <col min="2309" max="2310" width="9.375" style="571" customWidth="1"/>
    <col min="2311" max="2311" width="12.375" style="571" customWidth="1"/>
    <col min="2312" max="2560" width="9" style="571"/>
    <col min="2561" max="2561" width="3.875" style="571" customWidth="1"/>
    <col min="2562" max="2562" width="52.375" style="571" customWidth="1"/>
    <col min="2563" max="2563" width="7.125" style="571" customWidth="1"/>
    <col min="2564" max="2564" width="11.875" style="571" customWidth="1"/>
    <col min="2565" max="2566" width="9.375" style="571" customWidth="1"/>
    <col min="2567" max="2567" width="12.375" style="571" customWidth="1"/>
    <col min="2568" max="2816" width="9" style="571"/>
    <col min="2817" max="2817" width="3.875" style="571" customWidth="1"/>
    <col min="2818" max="2818" width="52.375" style="571" customWidth="1"/>
    <col min="2819" max="2819" width="7.125" style="571" customWidth="1"/>
    <col min="2820" max="2820" width="11.875" style="571" customWidth="1"/>
    <col min="2821" max="2822" width="9.375" style="571" customWidth="1"/>
    <col min="2823" max="2823" width="12.375" style="571" customWidth="1"/>
    <col min="2824" max="3072" width="9" style="571"/>
    <col min="3073" max="3073" width="3.875" style="571" customWidth="1"/>
    <col min="3074" max="3074" width="52.375" style="571" customWidth="1"/>
    <col min="3075" max="3075" width="7.125" style="571" customWidth="1"/>
    <col min="3076" max="3076" width="11.875" style="571" customWidth="1"/>
    <col min="3077" max="3078" width="9.375" style="571" customWidth="1"/>
    <col min="3079" max="3079" width="12.375" style="571" customWidth="1"/>
    <col min="3080" max="3328" width="9" style="571"/>
    <col min="3329" max="3329" width="3.875" style="571" customWidth="1"/>
    <col min="3330" max="3330" width="52.375" style="571" customWidth="1"/>
    <col min="3331" max="3331" width="7.125" style="571" customWidth="1"/>
    <col min="3332" max="3332" width="11.875" style="571" customWidth="1"/>
    <col min="3333" max="3334" width="9.375" style="571" customWidth="1"/>
    <col min="3335" max="3335" width="12.375" style="571" customWidth="1"/>
    <col min="3336" max="3584" width="9" style="571"/>
    <col min="3585" max="3585" width="3.875" style="571" customWidth="1"/>
    <col min="3586" max="3586" width="52.375" style="571" customWidth="1"/>
    <col min="3587" max="3587" width="7.125" style="571" customWidth="1"/>
    <col min="3588" max="3588" width="11.875" style="571" customWidth="1"/>
    <col min="3589" max="3590" width="9.375" style="571" customWidth="1"/>
    <col min="3591" max="3591" width="12.375" style="571" customWidth="1"/>
    <col min="3592" max="3840" width="9" style="571"/>
    <col min="3841" max="3841" width="3.875" style="571" customWidth="1"/>
    <col min="3842" max="3842" width="52.375" style="571" customWidth="1"/>
    <col min="3843" max="3843" width="7.125" style="571" customWidth="1"/>
    <col min="3844" max="3844" width="11.875" style="571" customWidth="1"/>
    <col min="3845" max="3846" width="9.375" style="571" customWidth="1"/>
    <col min="3847" max="3847" width="12.375" style="571" customWidth="1"/>
    <col min="3848" max="4096" width="9" style="571"/>
    <col min="4097" max="4097" width="3.875" style="571" customWidth="1"/>
    <col min="4098" max="4098" width="52.375" style="571" customWidth="1"/>
    <col min="4099" max="4099" width="7.125" style="571" customWidth="1"/>
    <col min="4100" max="4100" width="11.875" style="571" customWidth="1"/>
    <col min="4101" max="4102" width="9.375" style="571" customWidth="1"/>
    <col min="4103" max="4103" width="12.375" style="571" customWidth="1"/>
    <col min="4104" max="4352" width="9" style="571"/>
    <col min="4353" max="4353" width="3.875" style="571" customWidth="1"/>
    <col min="4354" max="4354" width="52.375" style="571" customWidth="1"/>
    <col min="4355" max="4355" width="7.125" style="571" customWidth="1"/>
    <col min="4356" max="4356" width="11.875" style="571" customWidth="1"/>
    <col min="4357" max="4358" width="9.375" style="571" customWidth="1"/>
    <col min="4359" max="4359" width="12.375" style="571" customWidth="1"/>
    <col min="4360" max="4608" width="9" style="571"/>
    <col min="4609" max="4609" width="3.875" style="571" customWidth="1"/>
    <col min="4610" max="4610" width="52.375" style="571" customWidth="1"/>
    <col min="4611" max="4611" width="7.125" style="571" customWidth="1"/>
    <col min="4612" max="4612" width="11.875" style="571" customWidth="1"/>
    <col min="4613" max="4614" width="9.375" style="571" customWidth="1"/>
    <col min="4615" max="4615" width="12.375" style="571" customWidth="1"/>
    <col min="4616" max="4864" width="9" style="571"/>
    <col min="4865" max="4865" width="3.875" style="571" customWidth="1"/>
    <col min="4866" max="4866" width="52.375" style="571" customWidth="1"/>
    <col min="4867" max="4867" width="7.125" style="571" customWidth="1"/>
    <col min="4868" max="4868" width="11.875" style="571" customWidth="1"/>
    <col min="4869" max="4870" width="9.375" style="571" customWidth="1"/>
    <col min="4871" max="4871" width="12.375" style="571" customWidth="1"/>
    <col min="4872" max="5120" width="9" style="571"/>
    <col min="5121" max="5121" width="3.875" style="571" customWidth="1"/>
    <col min="5122" max="5122" width="52.375" style="571" customWidth="1"/>
    <col min="5123" max="5123" width="7.125" style="571" customWidth="1"/>
    <col min="5124" max="5124" width="11.875" style="571" customWidth="1"/>
    <col min="5125" max="5126" width="9.375" style="571" customWidth="1"/>
    <col min="5127" max="5127" width="12.375" style="571" customWidth="1"/>
    <col min="5128" max="5376" width="9" style="571"/>
    <col min="5377" max="5377" width="3.875" style="571" customWidth="1"/>
    <col min="5378" max="5378" width="52.375" style="571" customWidth="1"/>
    <col min="5379" max="5379" width="7.125" style="571" customWidth="1"/>
    <col min="5380" max="5380" width="11.875" style="571" customWidth="1"/>
    <col min="5381" max="5382" width="9.375" style="571" customWidth="1"/>
    <col min="5383" max="5383" width="12.375" style="571" customWidth="1"/>
    <col min="5384" max="5632" width="9" style="571"/>
    <col min="5633" max="5633" width="3.875" style="571" customWidth="1"/>
    <col min="5634" max="5634" width="52.375" style="571" customWidth="1"/>
    <col min="5635" max="5635" width="7.125" style="571" customWidth="1"/>
    <col min="5636" max="5636" width="11.875" style="571" customWidth="1"/>
    <col min="5637" max="5638" width="9.375" style="571" customWidth="1"/>
    <col min="5639" max="5639" width="12.375" style="571" customWidth="1"/>
    <col min="5640" max="5888" width="9" style="571"/>
    <col min="5889" max="5889" width="3.875" style="571" customWidth="1"/>
    <col min="5890" max="5890" width="52.375" style="571" customWidth="1"/>
    <col min="5891" max="5891" width="7.125" style="571" customWidth="1"/>
    <col min="5892" max="5892" width="11.875" style="571" customWidth="1"/>
    <col min="5893" max="5894" width="9.375" style="571" customWidth="1"/>
    <col min="5895" max="5895" width="12.375" style="571" customWidth="1"/>
    <col min="5896" max="6144" width="9" style="571"/>
    <col min="6145" max="6145" width="3.875" style="571" customWidth="1"/>
    <col min="6146" max="6146" width="52.375" style="571" customWidth="1"/>
    <col min="6147" max="6147" width="7.125" style="571" customWidth="1"/>
    <col min="6148" max="6148" width="11.875" style="571" customWidth="1"/>
    <col min="6149" max="6150" width="9.375" style="571" customWidth="1"/>
    <col min="6151" max="6151" width="12.375" style="571" customWidth="1"/>
    <col min="6152" max="6400" width="9" style="571"/>
    <col min="6401" max="6401" width="3.875" style="571" customWidth="1"/>
    <col min="6402" max="6402" width="52.375" style="571" customWidth="1"/>
    <col min="6403" max="6403" width="7.125" style="571" customWidth="1"/>
    <col min="6404" max="6404" width="11.875" style="571" customWidth="1"/>
    <col min="6405" max="6406" width="9.375" style="571" customWidth="1"/>
    <col min="6407" max="6407" width="12.375" style="571" customWidth="1"/>
    <col min="6408" max="6656" width="9" style="571"/>
    <col min="6657" max="6657" width="3.875" style="571" customWidth="1"/>
    <col min="6658" max="6658" width="52.375" style="571" customWidth="1"/>
    <col min="6659" max="6659" width="7.125" style="571" customWidth="1"/>
    <col min="6660" max="6660" width="11.875" style="571" customWidth="1"/>
    <col min="6661" max="6662" width="9.375" style="571" customWidth="1"/>
    <col min="6663" max="6663" width="12.375" style="571" customWidth="1"/>
    <col min="6664" max="6912" width="9" style="571"/>
    <col min="6913" max="6913" width="3.875" style="571" customWidth="1"/>
    <col min="6914" max="6914" width="52.375" style="571" customWidth="1"/>
    <col min="6915" max="6915" width="7.125" style="571" customWidth="1"/>
    <col min="6916" max="6916" width="11.875" style="571" customWidth="1"/>
    <col min="6917" max="6918" width="9.375" style="571" customWidth="1"/>
    <col min="6919" max="6919" width="12.375" style="571" customWidth="1"/>
    <col min="6920" max="7168" width="9" style="571"/>
    <col min="7169" max="7169" width="3.875" style="571" customWidth="1"/>
    <col min="7170" max="7170" width="52.375" style="571" customWidth="1"/>
    <col min="7171" max="7171" width="7.125" style="571" customWidth="1"/>
    <col min="7172" max="7172" width="11.875" style="571" customWidth="1"/>
    <col min="7173" max="7174" width="9.375" style="571" customWidth="1"/>
    <col min="7175" max="7175" width="12.375" style="571" customWidth="1"/>
    <col min="7176" max="7424" width="9" style="571"/>
    <col min="7425" max="7425" width="3.875" style="571" customWidth="1"/>
    <col min="7426" max="7426" width="52.375" style="571" customWidth="1"/>
    <col min="7427" max="7427" width="7.125" style="571" customWidth="1"/>
    <col min="7428" max="7428" width="11.875" style="571" customWidth="1"/>
    <col min="7429" max="7430" width="9.375" style="571" customWidth="1"/>
    <col min="7431" max="7431" width="12.375" style="571" customWidth="1"/>
    <col min="7432" max="7680" width="9" style="571"/>
    <col min="7681" max="7681" width="3.875" style="571" customWidth="1"/>
    <col min="7682" max="7682" width="52.375" style="571" customWidth="1"/>
    <col min="7683" max="7683" width="7.125" style="571" customWidth="1"/>
    <col min="7684" max="7684" width="11.875" style="571" customWidth="1"/>
    <col min="7685" max="7686" width="9.375" style="571" customWidth="1"/>
    <col min="7687" max="7687" width="12.375" style="571" customWidth="1"/>
    <col min="7688" max="7936" width="9" style="571"/>
    <col min="7937" max="7937" width="3.875" style="571" customWidth="1"/>
    <col min="7938" max="7938" width="52.375" style="571" customWidth="1"/>
    <col min="7939" max="7939" width="7.125" style="571" customWidth="1"/>
    <col min="7940" max="7940" width="11.875" style="571" customWidth="1"/>
    <col min="7941" max="7942" width="9.375" style="571" customWidth="1"/>
    <col min="7943" max="7943" width="12.375" style="571" customWidth="1"/>
    <col min="7944" max="8192" width="9" style="571"/>
    <col min="8193" max="8193" width="3.875" style="571" customWidth="1"/>
    <col min="8194" max="8194" width="52.375" style="571" customWidth="1"/>
    <col min="8195" max="8195" width="7.125" style="571" customWidth="1"/>
    <col min="8196" max="8196" width="11.875" style="571" customWidth="1"/>
    <col min="8197" max="8198" width="9.375" style="571" customWidth="1"/>
    <col min="8199" max="8199" width="12.375" style="571" customWidth="1"/>
    <col min="8200" max="8448" width="9" style="571"/>
    <col min="8449" max="8449" width="3.875" style="571" customWidth="1"/>
    <col min="8450" max="8450" width="52.375" style="571" customWidth="1"/>
    <col min="8451" max="8451" width="7.125" style="571" customWidth="1"/>
    <col min="8452" max="8452" width="11.875" style="571" customWidth="1"/>
    <col min="8453" max="8454" width="9.375" style="571" customWidth="1"/>
    <col min="8455" max="8455" width="12.375" style="571" customWidth="1"/>
    <col min="8456" max="8704" width="9" style="571"/>
    <col min="8705" max="8705" width="3.875" style="571" customWidth="1"/>
    <col min="8706" max="8706" width="52.375" style="571" customWidth="1"/>
    <col min="8707" max="8707" width="7.125" style="571" customWidth="1"/>
    <col min="8708" max="8708" width="11.875" style="571" customWidth="1"/>
    <col min="8709" max="8710" width="9.375" style="571" customWidth="1"/>
    <col min="8711" max="8711" width="12.375" style="571" customWidth="1"/>
    <col min="8712" max="8960" width="9" style="571"/>
    <col min="8961" max="8961" width="3.875" style="571" customWidth="1"/>
    <col min="8962" max="8962" width="52.375" style="571" customWidth="1"/>
    <col min="8963" max="8963" width="7.125" style="571" customWidth="1"/>
    <col min="8964" max="8964" width="11.875" style="571" customWidth="1"/>
    <col min="8965" max="8966" width="9.375" style="571" customWidth="1"/>
    <col min="8967" max="8967" width="12.375" style="571" customWidth="1"/>
    <col min="8968" max="9216" width="9" style="571"/>
    <col min="9217" max="9217" width="3.875" style="571" customWidth="1"/>
    <col min="9218" max="9218" width="52.375" style="571" customWidth="1"/>
    <col min="9219" max="9219" width="7.125" style="571" customWidth="1"/>
    <col min="9220" max="9220" width="11.875" style="571" customWidth="1"/>
    <col min="9221" max="9222" width="9.375" style="571" customWidth="1"/>
    <col min="9223" max="9223" width="12.375" style="571" customWidth="1"/>
    <col min="9224" max="9472" width="9" style="571"/>
    <col min="9473" max="9473" width="3.875" style="571" customWidth="1"/>
    <col min="9474" max="9474" width="52.375" style="571" customWidth="1"/>
    <col min="9475" max="9475" width="7.125" style="571" customWidth="1"/>
    <col min="9476" max="9476" width="11.875" style="571" customWidth="1"/>
    <col min="9477" max="9478" width="9.375" style="571" customWidth="1"/>
    <col min="9479" max="9479" width="12.375" style="571" customWidth="1"/>
    <col min="9480" max="9728" width="9" style="571"/>
    <col min="9729" max="9729" width="3.875" style="571" customWidth="1"/>
    <col min="9730" max="9730" width="52.375" style="571" customWidth="1"/>
    <col min="9731" max="9731" width="7.125" style="571" customWidth="1"/>
    <col min="9732" max="9732" width="11.875" style="571" customWidth="1"/>
    <col min="9733" max="9734" width="9.375" style="571" customWidth="1"/>
    <col min="9735" max="9735" width="12.375" style="571" customWidth="1"/>
    <col min="9736" max="9984" width="9" style="571"/>
    <col min="9985" max="9985" width="3.875" style="571" customWidth="1"/>
    <col min="9986" max="9986" width="52.375" style="571" customWidth="1"/>
    <col min="9987" max="9987" width="7.125" style="571" customWidth="1"/>
    <col min="9988" max="9988" width="11.875" style="571" customWidth="1"/>
    <col min="9989" max="9990" width="9.375" style="571" customWidth="1"/>
    <col min="9991" max="9991" width="12.375" style="571" customWidth="1"/>
    <col min="9992" max="10240" width="9" style="571"/>
    <col min="10241" max="10241" width="3.875" style="571" customWidth="1"/>
    <col min="10242" max="10242" width="52.375" style="571" customWidth="1"/>
    <col min="10243" max="10243" width="7.125" style="571" customWidth="1"/>
    <col min="10244" max="10244" width="11.875" style="571" customWidth="1"/>
    <col min="10245" max="10246" width="9.375" style="571" customWidth="1"/>
    <col min="10247" max="10247" width="12.375" style="571" customWidth="1"/>
    <col min="10248" max="10496" width="9" style="571"/>
    <col min="10497" max="10497" width="3.875" style="571" customWidth="1"/>
    <col min="10498" max="10498" width="52.375" style="571" customWidth="1"/>
    <col min="10499" max="10499" width="7.125" style="571" customWidth="1"/>
    <col min="10500" max="10500" width="11.875" style="571" customWidth="1"/>
    <col min="10501" max="10502" width="9.375" style="571" customWidth="1"/>
    <col min="10503" max="10503" width="12.375" style="571" customWidth="1"/>
    <col min="10504" max="10752" width="9" style="571"/>
    <col min="10753" max="10753" width="3.875" style="571" customWidth="1"/>
    <col min="10754" max="10754" width="52.375" style="571" customWidth="1"/>
    <col min="10755" max="10755" width="7.125" style="571" customWidth="1"/>
    <col min="10756" max="10756" width="11.875" style="571" customWidth="1"/>
    <col min="10757" max="10758" width="9.375" style="571" customWidth="1"/>
    <col min="10759" max="10759" width="12.375" style="571" customWidth="1"/>
    <col min="10760" max="11008" width="9" style="571"/>
    <col min="11009" max="11009" width="3.875" style="571" customWidth="1"/>
    <col min="11010" max="11010" width="52.375" style="571" customWidth="1"/>
    <col min="11011" max="11011" width="7.125" style="571" customWidth="1"/>
    <col min="11012" max="11012" width="11.875" style="571" customWidth="1"/>
    <col min="11013" max="11014" width="9.375" style="571" customWidth="1"/>
    <col min="11015" max="11015" width="12.375" style="571" customWidth="1"/>
    <col min="11016" max="11264" width="9" style="571"/>
    <col min="11265" max="11265" width="3.875" style="571" customWidth="1"/>
    <col min="11266" max="11266" width="52.375" style="571" customWidth="1"/>
    <col min="11267" max="11267" width="7.125" style="571" customWidth="1"/>
    <col min="11268" max="11268" width="11.875" style="571" customWidth="1"/>
    <col min="11269" max="11270" width="9.375" style="571" customWidth="1"/>
    <col min="11271" max="11271" width="12.375" style="571" customWidth="1"/>
    <col min="11272" max="11520" width="9" style="571"/>
    <col min="11521" max="11521" width="3.875" style="571" customWidth="1"/>
    <col min="11522" max="11522" width="52.375" style="571" customWidth="1"/>
    <col min="11523" max="11523" width="7.125" style="571" customWidth="1"/>
    <col min="11524" max="11524" width="11.875" style="571" customWidth="1"/>
    <col min="11525" max="11526" width="9.375" style="571" customWidth="1"/>
    <col min="11527" max="11527" width="12.375" style="571" customWidth="1"/>
    <col min="11528" max="11776" width="9" style="571"/>
    <col min="11777" max="11777" width="3.875" style="571" customWidth="1"/>
    <col min="11778" max="11778" width="52.375" style="571" customWidth="1"/>
    <col min="11779" max="11779" width="7.125" style="571" customWidth="1"/>
    <col min="11780" max="11780" width="11.875" style="571" customWidth="1"/>
    <col min="11781" max="11782" width="9.375" style="571" customWidth="1"/>
    <col min="11783" max="11783" width="12.375" style="571" customWidth="1"/>
    <col min="11784" max="12032" width="9" style="571"/>
    <col min="12033" max="12033" width="3.875" style="571" customWidth="1"/>
    <col min="12034" max="12034" width="52.375" style="571" customWidth="1"/>
    <col min="12035" max="12035" width="7.125" style="571" customWidth="1"/>
    <col min="12036" max="12036" width="11.875" style="571" customWidth="1"/>
    <col min="12037" max="12038" width="9.375" style="571" customWidth="1"/>
    <col min="12039" max="12039" width="12.375" style="571" customWidth="1"/>
    <col min="12040" max="12288" width="9" style="571"/>
    <col min="12289" max="12289" width="3.875" style="571" customWidth="1"/>
    <col min="12290" max="12290" width="52.375" style="571" customWidth="1"/>
    <col min="12291" max="12291" width="7.125" style="571" customWidth="1"/>
    <col min="12292" max="12292" width="11.875" style="571" customWidth="1"/>
    <col min="12293" max="12294" width="9.375" style="571" customWidth="1"/>
    <col min="12295" max="12295" width="12.375" style="571" customWidth="1"/>
    <col min="12296" max="12544" width="9" style="571"/>
    <col min="12545" max="12545" width="3.875" style="571" customWidth="1"/>
    <col min="12546" max="12546" width="52.375" style="571" customWidth="1"/>
    <col min="12547" max="12547" width="7.125" style="571" customWidth="1"/>
    <col min="12548" max="12548" width="11.875" style="571" customWidth="1"/>
    <col min="12549" max="12550" width="9.375" style="571" customWidth="1"/>
    <col min="12551" max="12551" width="12.375" style="571" customWidth="1"/>
    <col min="12552" max="12800" width="9" style="571"/>
    <col min="12801" max="12801" width="3.875" style="571" customWidth="1"/>
    <col min="12802" max="12802" width="52.375" style="571" customWidth="1"/>
    <col min="12803" max="12803" width="7.125" style="571" customWidth="1"/>
    <col min="12804" max="12804" width="11.875" style="571" customWidth="1"/>
    <col min="12805" max="12806" width="9.375" style="571" customWidth="1"/>
    <col min="12807" max="12807" width="12.375" style="571" customWidth="1"/>
    <col min="12808" max="13056" width="9" style="571"/>
    <col min="13057" max="13057" width="3.875" style="571" customWidth="1"/>
    <col min="13058" max="13058" width="52.375" style="571" customWidth="1"/>
    <col min="13059" max="13059" width="7.125" style="571" customWidth="1"/>
    <col min="13060" max="13060" width="11.875" style="571" customWidth="1"/>
    <col min="13061" max="13062" width="9.375" style="571" customWidth="1"/>
    <col min="13063" max="13063" width="12.375" style="571" customWidth="1"/>
    <col min="13064" max="13312" width="9" style="571"/>
    <col min="13313" max="13313" width="3.875" style="571" customWidth="1"/>
    <col min="13314" max="13314" width="52.375" style="571" customWidth="1"/>
    <col min="13315" max="13315" width="7.125" style="571" customWidth="1"/>
    <col min="13316" max="13316" width="11.875" style="571" customWidth="1"/>
    <col min="13317" max="13318" width="9.375" style="571" customWidth="1"/>
    <col min="13319" max="13319" width="12.375" style="571" customWidth="1"/>
    <col min="13320" max="13568" width="9" style="571"/>
    <col min="13569" max="13569" width="3.875" style="571" customWidth="1"/>
    <col min="13570" max="13570" width="52.375" style="571" customWidth="1"/>
    <col min="13571" max="13571" width="7.125" style="571" customWidth="1"/>
    <col min="13572" max="13572" width="11.875" style="571" customWidth="1"/>
    <col min="13573" max="13574" width="9.375" style="571" customWidth="1"/>
    <col min="13575" max="13575" width="12.375" style="571" customWidth="1"/>
    <col min="13576" max="13824" width="9" style="571"/>
    <col min="13825" max="13825" width="3.875" style="571" customWidth="1"/>
    <col min="13826" max="13826" width="52.375" style="571" customWidth="1"/>
    <col min="13827" max="13827" width="7.125" style="571" customWidth="1"/>
    <col min="13828" max="13828" width="11.875" style="571" customWidth="1"/>
    <col min="13829" max="13830" width="9.375" style="571" customWidth="1"/>
    <col min="13831" max="13831" width="12.375" style="571" customWidth="1"/>
    <col min="13832" max="14080" width="9" style="571"/>
    <col min="14081" max="14081" width="3.875" style="571" customWidth="1"/>
    <col min="14082" max="14082" width="52.375" style="571" customWidth="1"/>
    <col min="14083" max="14083" width="7.125" style="571" customWidth="1"/>
    <col min="14084" max="14084" width="11.875" style="571" customWidth="1"/>
    <col min="14085" max="14086" width="9.375" style="571" customWidth="1"/>
    <col min="14087" max="14087" width="12.375" style="571" customWidth="1"/>
    <col min="14088" max="14336" width="9" style="571"/>
    <col min="14337" max="14337" width="3.875" style="571" customWidth="1"/>
    <col min="14338" max="14338" width="52.375" style="571" customWidth="1"/>
    <col min="14339" max="14339" width="7.125" style="571" customWidth="1"/>
    <col min="14340" max="14340" width="11.875" style="571" customWidth="1"/>
    <col min="14341" max="14342" width="9.375" style="571" customWidth="1"/>
    <col min="14343" max="14343" width="12.375" style="571" customWidth="1"/>
    <col min="14344" max="14592" width="9" style="571"/>
    <col min="14593" max="14593" width="3.875" style="571" customWidth="1"/>
    <col min="14594" max="14594" width="52.375" style="571" customWidth="1"/>
    <col min="14595" max="14595" width="7.125" style="571" customWidth="1"/>
    <col min="14596" max="14596" width="11.875" style="571" customWidth="1"/>
    <col min="14597" max="14598" width="9.375" style="571" customWidth="1"/>
    <col min="14599" max="14599" width="12.375" style="571" customWidth="1"/>
    <col min="14600" max="14848" width="9" style="571"/>
    <col min="14849" max="14849" width="3.875" style="571" customWidth="1"/>
    <col min="14850" max="14850" width="52.375" style="571" customWidth="1"/>
    <col min="14851" max="14851" width="7.125" style="571" customWidth="1"/>
    <col min="14852" max="14852" width="11.875" style="571" customWidth="1"/>
    <col min="14853" max="14854" width="9.375" style="571" customWidth="1"/>
    <col min="14855" max="14855" width="12.375" style="571" customWidth="1"/>
    <col min="14856" max="15104" width="9" style="571"/>
    <col min="15105" max="15105" width="3.875" style="571" customWidth="1"/>
    <col min="15106" max="15106" width="52.375" style="571" customWidth="1"/>
    <col min="15107" max="15107" width="7.125" style="571" customWidth="1"/>
    <col min="15108" max="15108" width="11.875" style="571" customWidth="1"/>
    <col min="15109" max="15110" width="9.375" style="571" customWidth="1"/>
    <col min="15111" max="15111" width="12.375" style="571" customWidth="1"/>
    <col min="15112" max="15360" width="9" style="571"/>
    <col min="15361" max="15361" width="3.875" style="571" customWidth="1"/>
    <col min="15362" max="15362" width="52.375" style="571" customWidth="1"/>
    <col min="15363" max="15363" width="7.125" style="571" customWidth="1"/>
    <col min="15364" max="15364" width="11.875" style="571" customWidth="1"/>
    <col min="15365" max="15366" width="9.375" style="571" customWidth="1"/>
    <col min="15367" max="15367" width="12.375" style="571" customWidth="1"/>
    <col min="15368" max="15616" width="9" style="571"/>
    <col min="15617" max="15617" width="3.875" style="571" customWidth="1"/>
    <col min="15618" max="15618" width="52.375" style="571" customWidth="1"/>
    <col min="15619" max="15619" width="7.125" style="571" customWidth="1"/>
    <col min="15620" max="15620" width="11.875" style="571" customWidth="1"/>
    <col min="15621" max="15622" width="9.375" style="571" customWidth="1"/>
    <col min="15623" max="15623" width="12.375" style="571" customWidth="1"/>
    <col min="15624" max="15872" width="9" style="571"/>
    <col min="15873" max="15873" width="3.875" style="571" customWidth="1"/>
    <col min="15874" max="15874" width="52.375" style="571" customWidth="1"/>
    <col min="15875" max="15875" width="7.125" style="571" customWidth="1"/>
    <col min="15876" max="15876" width="11.875" style="571" customWidth="1"/>
    <col min="15877" max="15878" width="9.375" style="571" customWidth="1"/>
    <col min="15879" max="15879" width="12.375" style="571" customWidth="1"/>
    <col min="15880" max="16128" width="9" style="571"/>
    <col min="16129" max="16129" width="3.875" style="571" customWidth="1"/>
    <col min="16130" max="16130" width="52.375" style="571" customWidth="1"/>
    <col min="16131" max="16131" width="7.125" style="571" customWidth="1"/>
    <col min="16132" max="16132" width="11.875" style="571" customWidth="1"/>
    <col min="16133" max="16134" width="9.375" style="571" customWidth="1"/>
    <col min="16135" max="16135" width="12.375" style="571" customWidth="1"/>
    <col min="16136" max="16384" width="9" style="571"/>
  </cols>
  <sheetData>
    <row r="1" spans="1:7" s="600" customFormat="1" ht="15" customHeight="1">
      <c r="A1" s="556"/>
      <c r="B1" s="570"/>
      <c r="C1" s="570"/>
      <c r="E1" s="600" t="s">
        <v>1253</v>
      </c>
    </row>
    <row r="2" spans="1:7" s="600" customFormat="1" ht="15" customHeight="1">
      <c r="A2" s="556"/>
      <c r="B2" s="570"/>
      <c r="C2" s="570"/>
      <c r="D2" s="601"/>
      <c r="E2" s="601" t="s">
        <v>1226</v>
      </c>
    </row>
    <row r="3" spans="1:7" s="600" customFormat="1" ht="15" customHeight="1">
      <c r="A3" s="556"/>
      <c r="B3" s="570"/>
      <c r="C3" s="570"/>
      <c r="E3" s="600" t="s">
        <v>1254</v>
      </c>
    </row>
    <row r="4" spans="1:7" s="602" customFormat="1" ht="20.100000000000001" customHeight="1">
      <c r="A4" s="948" t="s">
        <v>1227</v>
      </c>
      <c r="B4" s="948"/>
      <c r="C4" s="948"/>
      <c r="D4" s="948"/>
      <c r="E4" s="948"/>
      <c r="F4" s="948"/>
      <c r="G4" s="948"/>
    </row>
    <row r="5" spans="1:7" s="602" customFormat="1" ht="20.100000000000001" customHeight="1">
      <c r="A5" s="948" t="s">
        <v>281</v>
      </c>
      <c r="B5" s="948"/>
      <c r="C5" s="948"/>
      <c r="D5" s="948"/>
      <c r="E5" s="948"/>
      <c r="F5" s="948"/>
      <c r="G5" s="948"/>
    </row>
    <row r="6" spans="1:7" s="600" customFormat="1" ht="15" customHeight="1">
      <c r="A6" s="556"/>
      <c r="B6" s="570"/>
      <c r="C6" s="570"/>
      <c r="D6" s="570"/>
      <c r="G6" s="556" t="s">
        <v>15</v>
      </c>
    </row>
    <row r="7" spans="1:7" s="570" customFormat="1" ht="44.25" customHeight="1">
      <c r="A7" s="572" t="s">
        <v>725</v>
      </c>
      <c r="B7" s="572" t="s">
        <v>1228</v>
      </c>
      <c r="C7" s="572" t="s">
        <v>988</v>
      </c>
      <c r="D7" s="572" t="s">
        <v>1229</v>
      </c>
      <c r="E7" s="572" t="s">
        <v>190</v>
      </c>
      <c r="F7" s="572" t="s">
        <v>191</v>
      </c>
      <c r="G7" s="572" t="s">
        <v>1230</v>
      </c>
    </row>
    <row r="8" spans="1:7" s="574" customFormat="1">
      <c r="A8" s="573" t="s">
        <v>1231</v>
      </c>
      <c r="B8" s="573" t="s">
        <v>1232</v>
      </c>
      <c r="C8" s="573" t="s">
        <v>1233</v>
      </c>
      <c r="D8" s="573" t="s">
        <v>1234</v>
      </c>
      <c r="E8" s="573" t="s">
        <v>1235</v>
      </c>
      <c r="F8" s="573" t="s">
        <v>1236</v>
      </c>
      <c r="G8" s="573" t="s">
        <v>1237</v>
      </c>
    </row>
    <row r="9" spans="1:7" s="575" customFormat="1" ht="30" customHeight="1">
      <c r="A9" s="577" t="s">
        <v>1231</v>
      </c>
      <c r="B9" s="578" t="s">
        <v>1238</v>
      </c>
      <c r="C9" s="579">
        <v>80147</v>
      </c>
      <c r="D9" s="580">
        <v>0</v>
      </c>
      <c r="E9" s="581">
        <v>19000</v>
      </c>
      <c r="F9" s="581">
        <v>19000</v>
      </c>
      <c r="G9" s="582">
        <f>D9+E9-F9</f>
        <v>0</v>
      </c>
    </row>
    <row r="10" spans="1:7" s="575" customFormat="1" ht="15" customHeight="1">
      <c r="A10" s="577" t="s">
        <v>1232</v>
      </c>
      <c r="B10" s="578" t="s">
        <v>512</v>
      </c>
      <c r="C10" s="579">
        <v>80146</v>
      </c>
      <c r="D10" s="580">
        <v>0</v>
      </c>
      <c r="E10" s="581">
        <v>400000</v>
      </c>
      <c r="F10" s="581">
        <v>400000</v>
      </c>
      <c r="G10" s="582">
        <f>D10+E10-F10</f>
        <v>0</v>
      </c>
    </row>
    <row r="11" spans="1:7" s="575" customFormat="1" ht="15" customHeight="1">
      <c r="A11" s="577" t="s">
        <v>1233</v>
      </c>
      <c r="B11" s="578" t="s">
        <v>1239</v>
      </c>
      <c r="C11" s="579">
        <v>80146</v>
      </c>
      <c r="D11" s="580">
        <v>0</v>
      </c>
      <c r="E11" s="581">
        <v>300000</v>
      </c>
      <c r="F11" s="581">
        <v>300000</v>
      </c>
      <c r="G11" s="582">
        <f>D11+E11-F11</f>
        <v>0</v>
      </c>
    </row>
    <row r="12" spans="1:7" s="575" customFormat="1" ht="15" customHeight="1">
      <c r="A12" s="583" t="s">
        <v>1234</v>
      </c>
      <c r="B12" s="584" t="s">
        <v>514</v>
      </c>
      <c r="C12" s="579" t="s">
        <v>492</v>
      </c>
      <c r="D12" s="581">
        <f>D13+D14</f>
        <v>0</v>
      </c>
      <c r="E12" s="581">
        <f>E13+E14</f>
        <v>127500</v>
      </c>
      <c r="F12" s="581">
        <f>F13+F14</f>
        <v>127500</v>
      </c>
      <c r="G12" s="581">
        <f>G13+G14</f>
        <v>0</v>
      </c>
    </row>
    <row r="13" spans="1:7" s="591" customFormat="1" ht="15" customHeight="1">
      <c r="A13" s="585"/>
      <c r="B13" s="586"/>
      <c r="C13" s="587">
        <v>80146</v>
      </c>
      <c r="D13" s="588">
        <v>0</v>
      </c>
      <c r="E13" s="589">
        <v>123100</v>
      </c>
      <c r="F13" s="589">
        <v>123100</v>
      </c>
      <c r="G13" s="590">
        <v>0</v>
      </c>
    </row>
    <row r="14" spans="1:7" s="591" customFormat="1" ht="15" customHeight="1">
      <c r="A14" s="592"/>
      <c r="B14" s="593"/>
      <c r="C14" s="587">
        <v>80147</v>
      </c>
      <c r="D14" s="588">
        <v>0</v>
      </c>
      <c r="E14" s="589">
        <v>4400</v>
      </c>
      <c r="F14" s="589">
        <v>4400</v>
      </c>
      <c r="G14" s="590">
        <v>0</v>
      </c>
    </row>
    <row r="15" spans="1:7" s="575" customFormat="1" ht="15" customHeight="1">
      <c r="A15" s="583" t="s">
        <v>1235</v>
      </c>
      <c r="B15" s="584" t="s">
        <v>1240</v>
      </c>
      <c r="C15" s="579" t="s">
        <v>492</v>
      </c>
      <c r="D15" s="580">
        <v>0</v>
      </c>
      <c r="E15" s="581">
        <f>E16+E17</f>
        <v>784465</v>
      </c>
      <c r="F15" s="581">
        <f>F16+F17</f>
        <v>784465</v>
      </c>
      <c r="G15" s="582">
        <f>D15+E15-F15</f>
        <v>0</v>
      </c>
    </row>
    <row r="16" spans="1:7" s="591" customFormat="1" ht="15" customHeight="1">
      <c r="A16" s="585"/>
      <c r="B16" s="586"/>
      <c r="C16" s="587">
        <v>80140</v>
      </c>
      <c r="D16" s="588">
        <v>0</v>
      </c>
      <c r="E16" s="589">
        <v>4145</v>
      </c>
      <c r="F16" s="589">
        <v>4145</v>
      </c>
      <c r="G16" s="590">
        <v>0</v>
      </c>
    </row>
    <row r="17" spans="1:7" s="591" customFormat="1" ht="15" customHeight="1">
      <c r="A17" s="592"/>
      <c r="B17" s="593"/>
      <c r="C17" s="587">
        <v>85410</v>
      </c>
      <c r="D17" s="588">
        <v>0</v>
      </c>
      <c r="E17" s="589">
        <v>780320</v>
      </c>
      <c r="F17" s="589">
        <v>780320</v>
      </c>
      <c r="G17" s="590">
        <v>0</v>
      </c>
    </row>
    <row r="18" spans="1:7" s="575" customFormat="1" ht="30" customHeight="1">
      <c r="A18" s="577" t="s">
        <v>1236</v>
      </c>
      <c r="B18" s="578" t="s">
        <v>1241</v>
      </c>
      <c r="C18" s="579">
        <v>85403</v>
      </c>
      <c r="D18" s="580">
        <v>0</v>
      </c>
      <c r="E18" s="581">
        <v>284000</v>
      </c>
      <c r="F18" s="581">
        <v>284000</v>
      </c>
      <c r="G18" s="582">
        <f>D18+E18-F18</f>
        <v>0</v>
      </c>
    </row>
    <row r="19" spans="1:7" s="576" customFormat="1" ht="42.95" customHeight="1">
      <c r="A19" s="583" t="s">
        <v>1237</v>
      </c>
      <c r="B19" s="594" t="s">
        <v>1242</v>
      </c>
      <c r="C19" s="579" t="s">
        <v>492</v>
      </c>
      <c r="D19" s="580">
        <v>0</v>
      </c>
      <c r="E19" s="581">
        <f>E20+E21+E22</f>
        <v>524000</v>
      </c>
      <c r="F19" s="581">
        <f>F20+F21+F22</f>
        <v>524000</v>
      </c>
      <c r="G19" s="582">
        <f>D19+E19-F19</f>
        <v>0</v>
      </c>
    </row>
    <row r="20" spans="1:7" s="591" customFormat="1" ht="15" customHeight="1">
      <c r="A20" s="585"/>
      <c r="B20" s="586"/>
      <c r="C20" s="587">
        <v>80134</v>
      </c>
      <c r="D20" s="588">
        <v>0</v>
      </c>
      <c r="E20" s="589">
        <v>1500</v>
      </c>
      <c r="F20" s="589">
        <v>1500</v>
      </c>
      <c r="G20" s="590">
        <v>0</v>
      </c>
    </row>
    <row r="21" spans="1:7" s="591" customFormat="1" ht="15" customHeight="1">
      <c r="A21" s="585"/>
      <c r="B21" s="586"/>
      <c r="C21" s="587">
        <v>80149</v>
      </c>
      <c r="D21" s="588">
        <v>0</v>
      </c>
      <c r="E21" s="589">
        <v>500</v>
      </c>
      <c r="F21" s="589">
        <v>500</v>
      </c>
      <c r="G21" s="590">
        <v>0</v>
      </c>
    </row>
    <row r="22" spans="1:7" s="591" customFormat="1" ht="15" customHeight="1">
      <c r="A22" s="592"/>
      <c r="B22" s="593"/>
      <c r="C22" s="587">
        <v>85403</v>
      </c>
      <c r="D22" s="588">
        <v>0</v>
      </c>
      <c r="E22" s="589">
        <v>522000</v>
      </c>
      <c r="F22" s="589">
        <v>522000</v>
      </c>
      <c r="G22" s="590">
        <v>0</v>
      </c>
    </row>
    <row r="23" spans="1:7" s="576" customFormat="1" ht="42.95" customHeight="1">
      <c r="A23" s="577" t="s">
        <v>1243</v>
      </c>
      <c r="B23" s="595" t="s">
        <v>1244</v>
      </c>
      <c r="C23" s="579">
        <v>85403</v>
      </c>
      <c r="D23" s="580">
        <v>0</v>
      </c>
      <c r="E23" s="581">
        <v>260000</v>
      </c>
      <c r="F23" s="581">
        <v>260000</v>
      </c>
      <c r="G23" s="582">
        <f>D23+E23-F23</f>
        <v>0</v>
      </c>
    </row>
    <row r="24" spans="1:7" s="575" customFormat="1" ht="30" customHeight="1">
      <c r="A24" s="583" t="s">
        <v>1245</v>
      </c>
      <c r="B24" s="584" t="s">
        <v>1246</v>
      </c>
      <c r="C24" s="579" t="s">
        <v>492</v>
      </c>
      <c r="D24" s="581">
        <f>D25+D26</f>
        <v>0</v>
      </c>
      <c r="E24" s="581">
        <f>E25+E26</f>
        <v>36700</v>
      </c>
      <c r="F24" s="581">
        <f>F25+F26</f>
        <v>36700</v>
      </c>
      <c r="G24" s="581">
        <f>G25+G26</f>
        <v>0</v>
      </c>
    </row>
    <row r="25" spans="1:7" s="591" customFormat="1" ht="15" customHeight="1">
      <c r="A25" s="585"/>
      <c r="B25" s="586"/>
      <c r="C25" s="587">
        <v>80116</v>
      </c>
      <c r="D25" s="588">
        <v>0</v>
      </c>
      <c r="E25" s="589">
        <v>1700</v>
      </c>
      <c r="F25" s="589">
        <v>1700</v>
      </c>
      <c r="G25" s="590">
        <v>0</v>
      </c>
    </row>
    <row r="26" spans="1:7" s="591" customFormat="1" ht="15" customHeight="1">
      <c r="A26" s="592"/>
      <c r="B26" s="593"/>
      <c r="C26" s="587">
        <v>80140</v>
      </c>
      <c r="D26" s="588">
        <v>0</v>
      </c>
      <c r="E26" s="589">
        <v>35000</v>
      </c>
      <c r="F26" s="589">
        <v>35000</v>
      </c>
      <c r="G26" s="590">
        <v>0</v>
      </c>
    </row>
    <row r="27" spans="1:7" s="575" customFormat="1" ht="30" customHeight="1">
      <c r="A27" s="583" t="s">
        <v>1247</v>
      </c>
      <c r="B27" s="584" t="s">
        <v>1248</v>
      </c>
      <c r="C27" s="579" t="s">
        <v>492</v>
      </c>
      <c r="D27" s="581">
        <f>D28+D29</f>
        <v>0</v>
      </c>
      <c r="E27" s="581">
        <f>E28+E29</f>
        <v>75600</v>
      </c>
      <c r="F27" s="581">
        <f>F28+F29</f>
        <v>75600</v>
      </c>
      <c r="G27" s="581">
        <f>G28+G29</f>
        <v>0</v>
      </c>
    </row>
    <row r="28" spans="1:7" s="591" customFormat="1" ht="15" customHeight="1">
      <c r="A28" s="585"/>
      <c r="B28" s="586"/>
      <c r="C28" s="587">
        <v>80116</v>
      </c>
      <c r="D28" s="588">
        <v>0</v>
      </c>
      <c r="E28" s="589">
        <v>5600</v>
      </c>
      <c r="F28" s="589">
        <v>5600</v>
      </c>
      <c r="G28" s="590">
        <v>0</v>
      </c>
    </row>
    <row r="29" spans="1:7" s="591" customFormat="1" ht="15" customHeight="1">
      <c r="A29" s="592"/>
      <c r="B29" s="593"/>
      <c r="C29" s="587">
        <v>80140</v>
      </c>
      <c r="D29" s="588">
        <v>0</v>
      </c>
      <c r="E29" s="589">
        <v>70000</v>
      </c>
      <c r="F29" s="589">
        <v>70000</v>
      </c>
      <c r="G29" s="590">
        <v>0</v>
      </c>
    </row>
    <row r="30" spans="1:7" s="575" customFormat="1" ht="30" customHeight="1">
      <c r="A30" s="577" t="s">
        <v>1249</v>
      </c>
      <c r="B30" s="578" t="s">
        <v>1250</v>
      </c>
      <c r="C30" s="579">
        <v>80147</v>
      </c>
      <c r="D30" s="580">
        <v>0</v>
      </c>
      <c r="E30" s="581">
        <v>25300</v>
      </c>
      <c r="F30" s="581">
        <v>25300</v>
      </c>
      <c r="G30" s="582">
        <f>D30+E30-F30</f>
        <v>0</v>
      </c>
    </row>
    <row r="31" spans="1:7" s="575" customFormat="1" ht="30" customHeight="1">
      <c r="A31" s="577" t="s">
        <v>1251</v>
      </c>
      <c r="B31" s="578" t="s">
        <v>1252</v>
      </c>
      <c r="C31" s="579">
        <v>80102</v>
      </c>
      <c r="D31" s="580">
        <v>0</v>
      </c>
      <c r="E31" s="581">
        <v>10100</v>
      </c>
      <c r="F31" s="581">
        <v>10100</v>
      </c>
      <c r="G31" s="582">
        <f>D31+E31-F31</f>
        <v>0</v>
      </c>
    </row>
    <row r="32" spans="1:7" s="575" customFormat="1" ht="27" customHeight="1">
      <c r="A32" s="596"/>
      <c r="B32" s="597" t="s">
        <v>572</v>
      </c>
      <c r="C32" s="598"/>
      <c r="D32" s="599">
        <f>D9+D10+D11+D12+D15+D30+D18+D19+D23+D24+D27</f>
        <v>0</v>
      </c>
      <c r="E32" s="599">
        <f>E9+E10+E11+E12+E15+E30+E18+E19+E23+E24+E27+E31</f>
        <v>2846665</v>
      </c>
      <c r="F32" s="599">
        <f>F9+F10+F11+F12+F15+F30+F18+F19+F23+F24+F27+F31</f>
        <v>2846665</v>
      </c>
      <c r="G32" s="599">
        <f>G9+G10+G11+G12+G15+G30+G18+G19+G23+G24+G27</f>
        <v>0</v>
      </c>
    </row>
  </sheetData>
  <sheetProtection algorithmName="SHA-512" hashValue="RaTQfp6bUdA/L36klFfUQ2yibOn+4ggUbtr1Bjtl7xoQ7vKYiurmbAKI8FCADQsuA0A2QzBu1EN3L1TIZFMYBQ==" saltValue="BiuM2jBw/Z2j9CrEtNaB/w==" spinCount="100000" sheet="1" objects="1" scenarios="1"/>
  <mergeCells count="2">
    <mergeCell ref="A4:G4"/>
    <mergeCell ref="A5:G5"/>
  </mergeCells>
  <printOptions horizontalCentered="1"/>
  <pageMargins left="0.62992125984251968" right="0.6692913385826772" top="0.98425196850393704" bottom="0.74803149606299213" header="0.51181102362204722" footer="0.51181102362204722"/>
  <pageSetup paperSize="9" scale="76" fitToHeight="2" orientation="portrait" r:id="rId1"/>
  <headerFooter alignWithMargins="0"/>
  <rowBreaks count="1" manualBreakCount="1">
    <brk id="18" max="16383" man="1"/>
  </rowBreaks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22"/>
  <sheetViews>
    <sheetView view="pageBreakPreview" zoomScaleNormal="100" zoomScaleSheetLayoutView="100" workbookViewId="0">
      <selection activeCell="C19" sqref="C19"/>
    </sheetView>
  </sheetViews>
  <sheetFormatPr defaultColWidth="9" defaultRowHeight="12.75"/>
  <cols>
    <col min="1" max="1" width="10.125" style="79" customWidth="1"/>
    <col min="2" max="2" width="9.375" style="41" customWidth="1"/>
    <col min="3" max="3" width="62.5" style="36" customWidth="1"/>
    <col min="4" max="4" width="15.125" style="67" customWidth="1"/>
    <col min="5" max="5" width="13.375" style="69" customWidth="1"/>
    <col min="6" max="6" width="13" style="69" customWidth="1"/>
    <col min="7" max="7" width="9" style="69"/>
    <col min="8" max="16384" width="9" style="64"/>
  </cols>
  <sheetData>
    <row r="1" spans="1:7" s="123" customFormat="1" ht="15" customHeight="1">
      <c r="A1" s="124"/>
      <c r="B1" s="125"/>
      <c r="C1" s="766" t="s">
        <v>294</v>
      </c>
      <c r="D1" s="766"/>
      <c r="E1" s="122"/>
      <c r="F1" s="122"/>
      <c r="G1" s="122"/>
    </row>
    <row r="2" spans="1:7" s="123" customFormat="1" ht="15" customHeight="1">
      <c r="A2" s="124"/>
      <c r="B2" s="125"/>
      <c r="C2" s="766" t="s">
        <v>295</v>
      </c>
      <c r="D2" s="766"/>
      <c r="E2" s="122"/>
      <c r="F2" s="122"/>
      <c r="G2" s="122"/>
    </row>
    <row r="3" spans="1:7" s="123" customFormat="1" ht="15" customHeight="1">
      <c r="A3" s="124"/>
      <c r="B3" s="125"/>
      <c r="C3" s="766" t="s">
        <v>296</v>
      </c>
      <c r="D3" s="766"/>
      <c r="E3" s="122"/>
      <c r="F3" s="122"/>
      <c r="G3" s="122"/>
    </row>
    <row r="4" spans="1:7" ht="3.75" customHeight="1">
      <c r="C4" s="78"/>
      <c r="D4" s="65"/>
    </row>
    <row r="5" spans="1:7" s="123" customFormat="1" ht="20.100000000000001" customHeight="1">
      <c r="A5" s="767" t="s">
        <v>116</v>
      </c>
      <c r="B5" s="767"/>
      <c r="C5" s="767"/>
      <c r="D5" s="767"/>
      <c r="E5" s="122"/>
      <c r="F5" s="122"/>
      <c r="G5" s="122"/>
    </row>
    <row r="6" spans="1:7" s="123" customFormat="1" ht="20.100000000000001" customHeight="1">
      <c r="A6" s="767" t="s">
        <v>281</v>
      </c>
      <c r="B6" s="767"/>
      <c r="C6" s="767"/>
      <c r="D6" s="767"/>
      <c r="E6" s="122"/>
      <c r="F6" s="122"/>
      <c r="G6" s="122"/>
    </row>
    <row r="7" spans="1:7" s="123" customFormat="1" ht="15" customHeight="1">
      <c r="A7" s="121"/>
      <c r="B7" s="121"/>
      <c r="C7" s="121"/>
      <c r="D7" s="121" t="s">
        <v>15</v>
      </c>
      <c r="E7" s="122"/>
      <c r="F7" s="122"/>
      <c r="G7" s="122"/>
    </row>
    <row r="8" spans="1:7" s="29" customFormat="1" ht="25.5">
      <c r="A8" s="46" t="s">
        <v>117</v>
      </c>
      <c r="B8" s="46" t="s">
        <v>118</v>
      </c>
      <c r="C8" s="47" t="s">
        <v>16</v>
      </c>
      <c r="D8" s="45" t="s">
        <v>119</v>
      </c>
      <c r="E8" s="70"/>
      <c r="F8" s="70"/>
      <c r="G8" s="70"/>
    </row>
    <row r="9" spans="1:7" s="33" customFormat="1" ht="13.5" customHeight="1">
      <c r="A9" s="30" t="s">
        <v>18</v>
      </c>
      <c r="B9" s="30" t="s">
        <v>19</v>
      </c>
      <c r="C9" s="31">
        <v>3</v>
      </c>
      <c r="D9" s="32">
        <v>4</v>
      </c>
      <c r="E9" s="68"/>
      <c r="F9" s="68"/>
      <c r="G9" s="68"/>
    </row>
    <row r="10" spans="1:7" s="81" customFormat="1" ht="15.75" customHeight="1">
      <c r="A10" s="30"/>
      <c r="B10" s="30"/>
      <c r="C10" s="34" t="s">
        <v>120</v>
      </c>
      <c r="D10" s="63">
        <f>D11+D20+D26+D30+D35+D61+D66+D72+D81+D98+D101+D111+D137+D158+D165+D171+D183+D188+D191+D209+D218</f>
        <v>2101223703.8099999</v>
      </c>
      <c r="E10" s="80"/>
      <c r="F10" s="80"/>
      <c r="G10" s="80"/>
    </row>
    <row r="11" spans="1:7" s="77" customFormat="1" ht="15.75" customHeight="1">
      <c r="A11" s="82" t="s">
        <v>60</v>
      </c>
      <c r="B11" s="82" t="s">
        <v>121</v>
      </c>
      <c r="C11" s="35" t="s">
        <v>61</v>
      </c>
      <c r="D11" s="83">
        <f>D12+D15</f>
        <v>18700000</v>
      </c>
      <c r="E11" s="76"/>
      <c r="F11" s="76"/>
      <c r="G11" s="76"/>
    </row>
    <row r="12" spans="1:7" s="77" customFormat="1" ht="15.75" customHeight="1">
      <c r="A12" s="84" t="s">
        <v>62</v>
      </c>
      <c r="B12" s="84" t="s">
        <v>121</v>
      </c>
      <c r="C12" s="88" t="s">
        <v>63</v>
      </c>
      <c r="D12" s="85">
        <f>SUM(D13:D14)</f>
        <v>9500000</v>
      </c>
      <c r="E12" s="76"/>
      <c r="F12" s="76"/>
      <c r="G12" s="76"/>
    </row>
    <row r="13" spans="1:7" s="36" customFormat="1" ht="15.75" customHeight="1">
      <c r="A13" s="86" t="s">
        <v>121</v>
      </c>
      <c r="B13" s="86" t="s">
        <v>47</v>
      </c>
      <c r="C13" s="91" t="s">
        <v>48</v>
      </c>
      <c r="D13" s="87">
        <v>9440000</v>
      </c>
      <c r="E13" s="66"/>
      <c r="F13" s="66"/>
      <c r="G13" s="66"/>
    </row>
    <row r="14" spans="1:7" s="36" customFormat="1" ht="15.75" customHeight="1">
      <c r="A14" s="86" t="s">
        <v>121</v>
      </c>
      <c r="B14" s="86" t="s">
        <v>124</v>
      </c>
      <c r="C14" s="91" t="s">
        <v>125</v>
      </c>
      <c r="D14" s="87">
        <v>60000</v>
      </c>
      <c r="E14" s="66"/>
      <c r="F14" s="66"/>
      <c r="G14" s="66"/>
    </row>
    <row r="15" spans="1:7" s="77" customFormat="1" ht="15.75" customHeight="1">
      <c r="A15" s="84" t="s">
        <v>262</v>
      </c>
      <c r="B15" s="84" t="s">
        <v>121</v>
      </c>
      <c r="C15" s="88" t="s">
        <v>263</v>
      </c>
      <c r="D15" s="85">
        <f>SUM(D16:D19)</f>
        <v>9200000</v>
      </c>
      <c r="E15" s="76"/>
      <c r="F15" s="76"/>
      <c r="G15" s="76"/>
    </row>
    <row r="16" spans="1:7" s="36" customFormat="1" ht="42" customHeight="1">
      <c r="A16" s="86" t="s">
        <v>121</v>
      </c>
      <c r="B16" s="86">
        <v>2058</v>
      </c>
      <c r="C16" s="91" t="s">
        <v>123</v>
      </c>
      <c r="D16" s="87">
        <v>4980000</v>
      </c>
      <c r="E16" s="66"/>
      <c r="F16" s="66"/>
      <c r="G16" s="66"/>
    </row>
    <row r="17" spans="1:7" s="36" customFormat="1" ht="42" customHeight="1">
      <c r="A17" s="86" t="s">
        <v>121</v>
      </c>
      <c r="B17" s="86">
        <v>2059</v>
      </c>
      <c r="C17" s="91" t="s">
        <v>123</v>
      </c>
      <c r="D17" s="87">
        <v>4075000</v>
      </c>
      <c r="E17" s="66"/>
      <c r="F17" s="66"/>
      <c r="G17" s="66"/>
    </row>
    <row r="18" spans="1:7" s="36" customFormat="1" ht="42" customHeight="1">
      <c r="A18" s="86" t="s">
        <v>121</v>
      </c>
      <c r="B18" s="86">
        <v>6258</v>
      </c>
      <c r="C18" s="91" t="s">
        <v>165</v>
      </c>
      <c r="D18" s="87">
        <v>80000</v>
      </c>
      <c r="E18" s="66"/>
      <c r="F18" s="66"/>
      <c r="G18" s="66"/>
    </row>
    <row r="19" spans="1:7" s="36" customFormat="1" ht="42" customHeight="1">
      <c r="A19" s="86" t="s">
        <v>121</v>
      </c>
      <c r="B19" s="86">
        <v>6259</v>
      </c>
      <c r="C19" s="91" t="s">
        <v>165</v>
      </c>
      <c r="D19" s="87">
        <v>65000</v>
      </c>
      <c r="E19" s="66"/>
      <c r="F19" s="66"/>
      <c r="G19" s="66"/>
    </row>
    <row r="20" spans="1:7" s="77" customFormat="1" ht="18" customHeight="1">
      <c r="A20" s="82" t="s">
        <v>21</v>
      </c>
      <c r="B20" s="82" t="s">
        <v>121</v>
      </c>
      <c r="C20" s="37" t="s">
        <v>22</v>
      </c>
      <c r="D20" s="83">
        <f>D21+D24</f>
        <v>249000</v>
      </c>
      <c r="E20" s="76"/>
      <c r="F20" s="76"/>
      <c r="G20" s="76"/>
    </row>
    <row r="21" spans="1:7" s="77" customFormat="1" ht="42.75" customHeight="1">
      <c r="A21" s="84" t="s">
        <v>64</v>
      </c>
      <c r="B21" s="84" t="s">
        <v>121</v>
      </c>
      <c r="C21" s="88" t="s">
        <v>253</v>
      </c>
      <c r="D21" s="85">
        <f>SUM(D22:D23)</f>
        <v>140000</v>
      </c>
      <c r="E21" s="76"/>
      <c r="F21" s="76"/>
      <c r="G21" s="76"/>
    </row>
    <row r="22" spans="1:7" s="36" customFormat="1" ht="42" customHeight="1">
      <c r="A22" s="86" t="s">
        <v>121</v>
      </c>
      <c r="B22" s="86">
        <v>2058</v>
      </c>
      <c r="C22" s="91" t="s">
        <v>123</v>
      </c>
      <c r="D22" s="87">
        <v>98000</v>
      </c>
      <c r="E22" s="66"/>
      <c r="F22" s="66"/>
      <c r="G22" s="66"/>
    </row>
    <row r="23" spans="1:7" s="36" customFormat="1" ht="42" customHeight="1">
      <c r="A23" s="86" t="s">
        <v>121</v>
      </c>
      <c r="B23" s="86">
        <v>2059</v>
      </c>
      <c r="C23" s="91" t="s">
        <v>123</v>
      </c>
      <c r="D23" s="87">
        <v>42000</v>
      </c>
      <c r="E23" s="66"/>
      <c r="F23" s="66"/>
      <c r="G23" s="66"/>
    </row>
    <row r="24" spans="1:7" s="77" customFormat="1" ht="18" customHeight="1">
      <c r="A24" s="84" t="s">
        <v>59</v>
      </c>
      <c r="B24" s="84" t="s">
        <v>121</v>
      </c>
      <c r="C24" s="88" t="s">
        <v>46</v>
      </c>
      <c r="D24" s="85">
        <f>D25</f>
        <v>109000</v>
      </c>
      <c r="E24" s="76"/>
      <c r="F24" s="76"/>
      <c r="G24" s="76"/>
    </row>
    <row r="25" spans="1:7" s="36" customFormat="1" ht="32.25" customHeight="1">
      <c r="A25" s="86" t="s">
        <v>121</v>
      </c>
      <c r="B25" s="86">
        <v>2210</v>
      </c>
      <c r="C25" s="91" t="s">
        <v>126</v>
      </c>
      <c r="D25" s="87">
        <v>109000</v>
      </c>
      <c r="E25" s="66"/>
      <c r="F25" s="66"/>
      <c r="G25" s="66"/>
    </row>
    <row r="26" spans="1:7" s="77" customFormat="1" ht="15.75" customHeight="1">
      <c r="A26" s="82" t="s">
        <v>258</v>
      </c>
      <c r="B26" s="82" t="s">
        <v>121</v>
      </c>
      <c r="C26" s="71" t="s">
        <v>259</v>
      </c>
      <c r="D26" s="83">
        <f>D27</f>
        <v>433250</v>
      </c>
      <c r="E26" s="76"/>
      <c r="F26" s="76"/>
      <c r="G26" s="76"/>
    </row>
    <row r="27" spans="1:7" s="77" customFormat="1" ht="15.75" customHeight="1">
      <c r="A27" s="84">
        <v>10095</v>
      </c>
      <c r="B27" s="84" t="s">
        <v>121</v>
      </c>
      <c r="C27" s="88" t="s">
        <v>46</v>
      </c>
      <c r="D27" s="85">
        <f>D28+D29</f>
        <v>433250</v>
      </c>
      <c r="E27" s="76"/>
      <c r="F27" s="76"/>
      <c r="G27" s="76"/>
    </row>
    <row r="28" spans="1:7" s="36" customFormat="1" ht="31.5" customHeight="1">
      <c r="A28" s="86" t="s">
        <v>121</v>
      </c>
      <c r="B28" s="86">
        <v>2210</v>
      </c>
      <c r="C28" s="91" t="s">
        <v>126</v>
      </c>
      <c r="D28" s="87">
        <v>432000</v>
      </c>
      <c r="E28" s="66"/>
      <c r="F28" s="66"/>
      <c r="G28" s="66"/>
    </row>
    <row r="29" spans="1:7" s="36" customFormat="1" ht="31.5" customHeight="1">
      <c r="A29" s="86" t="s">
        <v>121</v>
      </c>
      <c r="B29" s="86">
        <v>2360</v>
      </c>
      <c r="C29" s="91" t="s">
        <v>139</v>
      </c>
      <c r="D29" s="87">
        <v>1250</v>
      </c>
      <c r="E29" s="66"/>
      <c r="F29" s="66"/>
      <c r="G29" s="66"/>
    </row>
    <row r="30" spans="1:7" s="77" customFormat="1" ht="17.25" customHeight="1">
      <c r="A30" s="82" t="s">
        <v>260</v>
      </c>
      <c r="B30" s="82" t="s">
        <v>121</v>
      </c>
      <c r="C30" s="71" t="s">
        <v>261</v>
      </c>
      <c r="D30" s="83">
        <f>D31+D33</f>
        <v>818527</v>
      </c>
      <c r="E30" s="76"/>
      <c r="F30" s="76"/>
      <c r="G30" s="76"/>
    </row>
    <row r="31" spans="1:7" s="77" customFormat="1" ht="17.25" customHeight="1">
      <c r="A31" s="84">
        <v>15011</v>
      </c>
      <c r="B31" s="84" t="s">
        <v>121</v>
      </c>
      <c r="C31" s="88" t="s">
        <v>279</v>
      </c>
      <c r="D31" s="85">
        <f>D32</f>
        <v>662757</v>
      </c>
      <c r="E31" s="76"/>
      <c r="F31" s="76"/>
      <c r="G31" s="76"/>
    </row>
    <row r="32" spans="1:7" s="36" customFormat="1" ht="42" customHeight="1">
      <c r="A32" s="86" t="s">
        <v>121</v>
      </c>
      <c r="B32" s="86">
        <v>2057</v>
      </c>
      <c r="C32" s="91" t="s">
        <v>123</v>
      </c>
      <c r="D32" s="87">
        <v>662757</v>
      </c>
      <c r="E32" s="66"/>
      <c r="F32" s="66"/>
      <c r="G32" s="66"/>
    </row>
    <row r="33" spans="1:7" s="77" customFormat="1" ht="16.5" customHeight="1">
      <c r="A33" s="84">
        <v>15095</v>
      </c>
      <c r="B33" s="84" t="s">
        <v>121</v>
      </c>
      <c r="C33" s="88" t="s">
        <v>46</v>
      </c>
      <c r="D33" s="85">
        <f>D34</f>
        <v>155770</v>
      </c>
      <c r="E33" s="76"/>
      <c r="F33" s="76"/>
      <c r="G33" s="76"/>
    </row>
    <row r="34" spans="1:7" s="36" customFormat="1" ht="42" customHeight="1">
      <c r="A34" s="86" t="s">
        <v>121</v>
      </c>
      <c r="B34" s="86">
        <v>2058</v>
      </c>
      <c r="C34" s="91" t="s">
        <v>123</v>
      </c>
      <c r="D34" s="87">
        <v>155770</v>
      </c>
      <c r="E34" s="66"/>
      <c r="F34" s="66"/>
      <c r="G34" s="66"/>
    </row>
    <row r="35" spans="1:7" s="77" customFormat="1" ht="17.25" customHeight="1">
      <c r="A35" s="82" t="s">
        <v>23</v>
      </c>
      <c r="B35" s="82" t="s">
        <v>121</v>
      </c>
      <c r="C35" s="37" t="s">
        <v>24</v>
      </c>
      <c r="D35" s="83">
        <f>D36+D40+D42+D57</f>
        <v>222739722</v>
      </c>
      <c r="E35" s="76"/>
      <c r="F35" s="76"/>
      <c r="G35" s="76"/>
    </row>
    <row r="36" spans="1:7" s="77" customFormat="1" ht="17.25" customHeight="1">
      <c r="A36" s="84">
        <v>60001</v>
      </c>
      <c r="B36" s="84" t="s">
        <v>121</v>
      </c>
      <c r="C36" s="88" t="s">
        <v>65</v>
      </c>
      <c r="D36" s="85">
        <f>SUM(D37:D39)</f>
        <v>4002775</v>
      </c>
      <c r="E36" s="76"/>
      <c r="F36" s="76"/>
      <c r="G36" s="76"/>
    </row>
    <row r="37" spans="1:7" s="36" customFormat="1" ht="42" customHeight="1">
      <c r="A37" s="86" t="s">
        <v>121</v>
      </c>
      <c r="B37" s="86" t="s">
        <v>128</v>
      </c>
      <c r="C37" s="91" t="s">
        <v>129</v>
      </c>
      <c r="D37" s="87">
        <v>2202775</v>
      </c>
      <c r="E37" s="66"/>
      <c r="F37" s="66"/>
      <c r="G37" s="66"/>
    </row>
    <row r="38" spans="1:7" s="36" customFormat="1" ht="29.25" customHeight="1">
      <c r="A38" s="86" t="s">
        <v>121</v>
      </c>
      <c r="B38" s="86">
        <v>2330</v>
      </c>
      <c r="C38" s="91" t="s">
        <v>264</v>
      </c>
      <c r="D38" s="87">
        <v>1510000</v>
      </c>
      <c r="E38" s="66"/>
      <c r="F38" s="66"/>
      <c r="G38" s="66"/>
    </row>
    <row r="39" spans="1:7" s="36" customFormat="1" ht="30" customHeight="1">
      <c r="A39" s="86" t="s">
        <v>121</v>
      </c>
      <c r="B39" s="86">
        <v>2710</v>
      </c>
      <c r="C39" s="91" t="s">
        <v>247</v>
      </c>
      <c r="D39" s="87">
        <v>290000</v>
      </c>
      <c r="E39" s="66"/>
      <c r="F39" s="66"/>
      <c r="G39" s="66"/>
    </row>
    <row r="40" spans="1:7" s="77" customFormat="1" ht="20.25" customHeight="1">
      <c r="A40" s="99">
        <v>60003</v>
      </c>
      <c r="B40" s="99" t="s">
        <v>121</v>
      </c>
      <c r="C40" s="100" t="s">
        <v>49</v>
      </c>
      <c r="D40" s="101">
        <f>D41</f>
        <v>44984000</v>
      </c>
      <c r="E40" s="76"/>
      <c r="F40" s="76"/>
      <c r="G40" s="76"/>
    </row>
    <row r="41" spans="1:7" s="36" customFormat="1" ht="33.75" customHeight="1">
      <c r="A41" s="93" t="s">
        <v>121</v>
      </c>
      <c r="B41" s="93">
        <v>2210</v>
      </c>
      <c r="C41" s="94" t="s">
        <v>126</v>
      </c>
      <c r="D41" s="95">
        <v>44984000</v>
      </c>
      <c r="E41" s="66"/>
      <c r="F41" s="66"/>
      <c r="G41" s="66"/>
    </row>
    <row r="42" spans="1:7" s="77" customFormat="1" ht="14.25" customHeight="1">
      <c r="A42" s="84">
        <v>60013</v>
      </c>
      <c r="B42" s="84" t="s">
        <v>121</v>
      </c>
      <c r="C42" s="88" t="s">
        <v>66</v>
      </c>
      <c r="D42" s="85">
        <f>SUM(D43:D56)</f>
        <v>173205147</v>
      </c>
      <c r="E42" s="76"/>
      <c r="F42" s="76"/>
      <c r="G42" s="76"/>
    </row>
    <row r="43" spans="1:7" s="36" customFormat="1" ht="14.25" customHeight="1">
      <c r="A43" s="86" t="s">
        <v>121</v>
      </c>
      <c r="B43" s="86" t="s">
        <v>265</v>
      </c>
      <c r="C43" s="91" t="s">
        <v>266</v>
      </c>
      <c r="D43" s="87">
        <v>130000</v>
      </c>
      <c r="E43" s="66"/>
      <c r="F43" s="66"/>
      <c r="G43" s="66"/>
    </row>
    <row r="44" spans="1:7" s="36" customFormat="1" ht="29.25" customHeight="1">
      <c r="A44" s="86" t="s">
        <v>121</v>
      </c>
      <c r="B44" s="86" t="s">
        <v>267</v>
      </c>
      <c r="C44" s="91" t="s">
        <v>268</v>
      </c>
      <c r="D44" s="87">
        <v>5000</v>
      </c>
      <c r="E44" s="66"/>
      <c r="F44" s="66"/>
      <c r="G44" s="66"/>
    </row>
    <row r="45" spans="1:7" s="36" customFormat="1" ht="29.25" customHeight="1">
      <c r="A45" s="86" t="s">
        <v>121</v>
      </c>
      <c r="B45" s="86" t="s">
        <v>130</v>
      </c>
      <c r="C45" s="91" t="s">
        <v>131</v>
      </c>
      <c r="D45" s="87">
        <v>5330000</v>
      </c>
      <c r="E45" s="66"/>
      <c r="F45" s="66"/>
      <c r="G45" s="66"/>
    </row>
    <row r="46" spans="1:7" s="36" customFormat="1" ht="17.25" customHeight="1">
      <c r="A46" s="86" t="s">
        <v>121</v>
      </c>
      <c r="B46" s="86" t="s">
        <v>132</v>
      </c>
      <c r="C46" s="91" t="s">
        <v>133</v>
      </c>
      <c r="D46" s="87">
        <v>1300</v>
      </c>
      <c r="E46" s="66"/>
      <c r="F46" s="66"/>
      <c r="G46" s="66"/>
    </row>
    <row r="47" spans="1:7" s="36" customFormat="1" ht="39.75" customHeight="1">
      <c r="A47" s="86" t="s">
        <v>121</v>
      </c>
      <c r="B47" s="86" t="s">
        <v>128</v>
      </c>
      <c r="C47" s="91" t="s">
        <v>129</v>
      </c>
      <c r="D47" s="87">
        <v>32150</v>
      </c>
      <c r="E47" s="66"/>
      <c r="F47" s="66"/>
      <c r="G47" s="66"/>
    </row>
    <row r="48" spans="1:7" s="36" customFormat="1" ht="14.25" customHeight="1">
      <c r="A48" s="86" t="s">
        <v>121</v>
      </c>
      <c r="B48" s="86" t="s">
        <v>134</v>
      </c>
      <c r="C48" s="91" t="s">
        <v>135</v>
      </c>
      <c r="D48" s="87">
        <v>237060</v>
      </c>
      <c r="E48" s="66"/>
      <c r="F48" s="66"/>
      <c r="G48" s="66"/>
    </row>
    <row r="49" spans="1:7" s="36" customFormat="1" ht="14.25" customHeight="1">
      <c r="A49" s="86" t="s">
        <v>121</v>
      </c>
      <c r="B49" s="86" t="s">
        <v>124</v>
      </c>
      <c r="C49" s="91" t="s">
        <v>125</v>
      </c>
      <c r="D49" s="87">
        <v>5500</v>
      </c>
      <c r="E49" s="66"/>
      <c r="F49" s="66"/>
      <c r="G49" s="66"/>
    </row>
    <row r="50" spans="1:7" s="36" customFormat="1" ht="14.25" customHeight="1">
      <c r="A50" s="86" t="s">
        <v>121</v>
      </c>
      <c r="B50" s="86" t="s">
        <v>248</v>
      </c>
      <c r="C50" s="91" t="s">
        <v>245</v>
      </c>
      <c r="D50" s="87">
        <v>17000</v>
      </c>
      <c r="E50" s="66"/>
      <c r="F50" s="66"/>
      <c r="G50" s="66"/>
    </row>
    <row r="51" spans="1:7" s="36" customFormat="1" ht="14.25" customHeight="1">
      <c r="A51" s="86" t="s">
        <v>121</v>
      </c>
      <c r="B51" s="86" t="s">
        <v>136</v>
      </c>
      <c r="C51" s="91" t="s">
        <v>137</v>
      </c>
      <c r="D51" s="87">
        <v>45050</v>
      </c>
      <c r="E51" s="66"/>
      <c r="F51" s="66"/>
      <c r="G51" s="66"/>
    </row>
    <row r="52" spans="1:7" s="36" customFormat="1" ht="14.25" customHeight="1">
      <c r="A52" s="86" t="s">
        <v>121</v>
      </c>
      <c r="B52" s="86" t="s">
        <v>269</v>
      </c>
      <c r="C52" s="91" t="s">
        <v>270</v>
      </c>
      <c r="D52" s="87">
        <v>246300</v>
      </c>
      <c r="E52" s="66"/>
      <c r="F52" s="66"/>
      <c r="G52" s="66"/>
    </row>
    <row r="53" spans="1:7" s="36" customFormat="1" ht="14.25" customHeight="1">
      <c r="A53" s="86" t="s">
        <v>121</v>
      </c>
      <c r="B53" s="86" t="s">
        <v>4</v>
      </c>
      <c r="C53" s="91" t="s">
        <v>5</v>
      </c>
      <c r="D53" s="87">
        <v>35300</v>
      </c>
      <c r="E53" s="66"/>
      <c r="F53" s="66"/>
      <c r="G53" s="66"/>
    </row>
    <row r="54" spans="1:7" s="36" customFormat="1" ht="41.25" customHeight="1">
      <c r="A54" s="86" t="s">
        <v>121</v>
      </c>
      <c r="B54" s="86" t="s">
        <v>250</v>
      </c>
      <c r="C54" s="91" t="s">
        <v>249</v>
      </c>
      <c r="D54" s="87">
        <v>113316869</v>
      </c>
      <c r="E54" s="66"/>
      <c r="F54" s="66"/>
      <c r="G54" s="66"/>
    </row>
    <row r="55" spans="1:7" s="36" customFormat="1" ht="41.25" customHeight="1">
      <c r="A55" s="86" t="s">
        <v>121</v>
      </c>
      <c r="B55" s="86">
        <v>6300</v>
      </c>
      <c r="C55" s="91" t="s">
        <v>138</v>
      </c>
      <c r="D55" s="87">
        <v>4530252</v>
      </c>
      <c r="E55" s="66"/>
      <c r="F55" s="66"/>
      <c r="G55" s="66"/>
    </row>
    <row r="56" spans="1:7" s="36" customFormat="1" ht="27.75" customHeight="1">
      <c r="A56" s="86" t="s">
        <v>121</v>
      </c>
      <c r="B56" s="86">
        <v>6370</v>
      </c>
      <c r="C56" s="91" t="s">
        <v>271</v>
      </c>
      <c r="D56" s="87">
        <v>49273366</v>
      </c>
      <c r="E56" s="66"/>
      <c r="F56" s="66"/>
      <c r="G56" s="66"/>
    </row>
    <row r="57" spans="1:7" s="77" customFormat="1" ht="17.25" customHeight="1">
      <c r="A57" s="84">
        <v>60095</v>
      </c>
      <c r="B57" s="84" t="s">
        <v>121</v>
      </c>
      <c r="C57" s="88" t="s">
        <v>46</v>
      </c>
      <c r="D57" s="85">
        <f>SUM(D58:D60)</f>
        <v>547800</v>
      </c>
      <c r="E57" s="76"/>
      <c r="F57" s="76"/>
      <c r="G57" s="76"/>
    </row>
    <row r="58" spans="1:7" s="36" customFormat="1" ht="42" customHeight="1">
      <c r="A58" s="86" t="s">
        <v>121</v>
      </c>
      <c r="B58" s="86">
        <v>2058</v>
      </c>
      <c r="C58" s="91" t="s">
        <v>123</v>
      </c>
      <c r="D58" s="87">
        <v>148800</v>
      </c>
      <c r="E58" s="66"/>
      <c r="F58" s="66"/>
      <c r="G58" s="66"/>
    </row>
    <row r="59" spans="1:7" s="36" customFormat="1" ht="33" customHeight="1">
      <c r="A59" s="86" t="s">
        <v>121</v>
      </c>
      <c r="B59" s="86">
        <v>2210</v>
      </c>
      <c r="C59" s="91" t="s">
        <v>126</v>
      </c>
      <c r="D59" s="87">
        <v>395000</v>
      </c>
      <c r="E59" s="66"/>
      <c r="F59" s="66"/>
      <c r="G59" s="66"/>
    </row>
    <row r="60" spans="1:7" s="36" customFormat="1" ht="33" customHeight="1">
      <c r="A60" s="86" t="s">
        <v>121</v>
      </c>
      <c r="B60" s="86">
        <v>2360</v>
      </c>
      <c r="C60" s="91" t="s">
        <v>139</v>
      </c>
      <c r="D60" s="87">
        <v>4000</v>
      </c>
      <c r="E60" s="66"/>
      <c r="F60" s="66"/>
      <c r="G60" s="66"/>
    </row>
    <row r="61" spans="1:7" s="77" customFormat="1" ht="16.5" customHeight="1">
      <c r="A61" s="82" t="s">
        <v>54</v>
      </c>
      <c r="B61" s="82" t="s">
        <v>121</v>
      </c>
      <c r="C61" s="38" t="s">
        <v>55</v>
      </c>
      <c r="D61" s="83">
        <f>D62</f>
        <v>310695</v>
      </c>
      <c r="E61" s="76"/>
      <c r="F61" s="76"/>
      <c r="G61" s="76"/>
    </row>
    <row r="62" spans="1:7" s="77" customFormat="1" ht="16.5" customHeight="1">
      <c r="A62" s="84">
        <v>63095</v>
      </c>
      <c r="B62" s="84" t="s">
        <v>121</v>
      </c>
      <c r="C62" s="88" t="s">
        <v>46</v>
      </c>
      <c r="D62" s="85">
        <f>SUM(D63:D65)</f>
        <v>310695</v>
      </c>
      <c r="E62" s="76"/>
      <c r="F62" s="76"/>
      <c r="G62" s="76"/>
    </row>
    <row r="63" spans="1:7" s="36" customFormat="1" ht="42" customHeight="1">
      <c r="A63" s="86" t="s">
        <v>121</v>
      </c>
      <c r="B63" s="86">
        <v>2051</v>
      </c>
      <c r="C63" s="91" t="s">
        <v>123</v>
      </c>
      <c r="D63" s="87">
        <v>52295</v>
      </c>
      <c r="E63" s="66"/>
      <c r="F63" s="66"/>
      <c r="G63" s="66"/>
    </row>
    <row r="64" spans="1:7" s="36" customFormat="1" ht="33" customHeight="1">
      <c r="A64" s="86" t="s">
        <v>121</v>
      </c>
      <c r="B64" s="86">
        <v>2210</v>
      </c>
      <c r="C64" s="91" t="s">
        <v>126</v>
      </c>
      <c r="D64" s="87">
        <v>258000</v>
      </c>
      <c r="E64" s="66"/>
      <c r="F64" s="66"/>
      <c r="G64" s="66"/>
    </row>
    <row r="65" spans="1:7" s="36" customFormat="1" ht="33" customHeight="1">
      <c r="A65" s="86" t="s">
        <v>121</v>
      </c>
      <c r="B65" s="86">
        <v>2360</v>
      </c>
      <c r="C65" s="91" t="s">
        <v>139</v>
      </c>
      <c r="D65" s="87">
        <v>400</v>
      </c>
      <c r="E65" s="66"/>
      <c r="F65" s="66"/>
      <c r="G65" s="66"/>
    </row>
    <row r="66" spans="1:7" s="77" customFormat="1" ht="14.25" customHeight="1">
      <c r="A66" s="82" t="s">
        <v>25</v>
      </c>
      <c r="B66" s="82" t="s">
        <v>121</v>
      </c>
      <c r="C66" s="37" t="s">
        <v>26</v>
      </c>
      <c r="D66" s="83">
        <f>D67</f>
        <v>1360000</v>
      </c>
      <c r="E66" s="76"/>
      <c r="F66" s="76"/>
      <c r="G66" s="76"/>
    </row>
    <row r="67" spans="1:7" s="77" customFormat="1" ht="14.25" customHeight="1">
      <c r="A67" s="84">
        <v>70005</v>
      </c>
      <c r="B67" s="84" t="s">
        <v>121</v>
      </c>
      <c r="C67" s="88" t="s">
        <v>67</v>
      </c>
      <c r="D67" s="85">
        <f>SUM(D68:D71)</f>
        <v>1360000</v>
      </c>
      <c r="E67" s="76"/>
      <c r="F67" s="76"/>
      <c r="G67" s="76"/>
    </row>
    <row r="68" spans="1:7" s="36" customFormat="1" ht="14.25" customHeight="1">
      <c r="A68" s="86" t="s">
        <v>121</v>
      </c>
      <c r="B68" s="86" t="s">
        <v>140</v>
      </c>
      <c r="C68" s="91" t="s">
        <v>141</v>
      </c>
      <c r="D68" s="87">
        <v>350000</v>
      </c>
      <c r="E68" s="66"/>
      <c r="F68" s="66"/>
      <c r="G68" s="66"/>
    </row>
    <row r="69" spans="1:7" s="36" customFormat="1" ht="14.25" customHeight="1">
      <c r="A69" s="86" t="s">
        <v>121</v>
      </c>
      <c r="B69" s="86" t="s">
        <v>142</v>
      </c>
      <c r="C69" s="91" t="s">
        <v>143</v>
      </c>
      <c r="D69" s="87">
        <v>110000</v>
      </c>
      <c r="E69" s="66"/>
      <c r="F69" s="66"/>
      <c r="G69" s="66"/>
    </row>
    <row r="70" spans="1:7" s="36" customFormat="1" ht="41.25" customHeight="1">
      <c r="A70" s="86" t="s">
        <v>121</v>
      </c>
      <c r="B70" s="86" t="s">
        <v>128</v>
      </c>
      <c r="C70" s="91" t="s">
        <v>129</v>
      </c>
      <c r="D70" s="87">
        <v>893000</v>
      </c>
      <c r="E70" s="66"/>
      <c r="F70" s="66"/>
      <c r="G70" s="66"/>
    </row>
    <row r="71" spans="1:7" s="36" customFormat="1" ht="15" customHeight="1">
      <c r="A71" s="86" t="s">
        <v>121</v>
      </c>
      <c r="B71" s="86" t="s">
        <v>144</v>
      </c>
      <c r="C71" s="91" t="s">
        <v>145</v>
      </c>
      <c r="D71" s="87">
        <v>7000</v>
      </c>
      <c r="E71" s="66"/>
      <c r="F71" s="66"/>
      <c r="G71" s="66"/>
    </row>
    <row r="72" spans="1:7" s="77" customFormat="1" ht="15" customHeight="1">
      <c r="A72" s="82" t="s">
        <v>27</v>
      </c>
      <c r="B72" s="82" t="s">
        <v>121</v>
      </c>
      <c r="C72" s="37" t="s">
        <v>28</v>
      </c>
      <c r="D72" s="83">
        <f>D73+D76+D79</f>
        <v>291100</v>
      </c>
      <c r="E72" s="76"/>
      <c r="F72" s="76"/>
      <c r="G72" s="76"/>
    </row>
    <row r="73" spans="1:7" s="77" customFormat="1" ht="15" customHeight="1">
      <c r="A73" s="84">
        <v>71003</v>
      </c>
      <c r="B73" s="84" t="s">
        <v>121</v>
      </c>
      <c r="C73" s="88" t="s">
        <v>68</v>
      </c>
      <c r="D73" s="85">
        <f>D74+D75</f>
        <v>4100</v>
      </c>
      <c r="E73" s="76"/>
      <c r="F73" s="76"/>
      <c r="G73" s="76"/>
    </row>
    <row r="74" spans="1:7" s="36" customFormat="1" ht="15" customHeight="1">
      <c r="A74" s="86" t="s">
        <v>121</v>
      </c>
      <c r="B74" s="86" t="s">
        <v>136</v>
      </c>
      <c r="C74" s="91" t="s">
        <v>137</v>
      </c>
      <c r="D74" s="87">
        <v>4000</v>
      </c>
      <c r="E74" s="66"/>
      <c r="F74" s="66"/>
      <c r="G74" s="66"/>
    </row>
    <row r="75" spans="1:7" s="36" customFormat="1" ht="15" customHeight="1">
      <c r="A75" s="86" t="s">
        <v>121</v>
      </c>
      <c r="B75" s="86" t="s">
        <v>4</v>
      </c>
      <c r="C75" s="91" t="s">
        <v>5</v>
      </c>
      <c r="D75" s="87">
        <v>100</v>
      </c>
      <c r="E75" s="66"/>
      <c r="F75" s="66"/>
      <c r="G75" s="66"/>
    </row>
    <row r="76" spans="1:7" s="77" customFormat="1" ht="15" customHeight="1">
      <c r="A76" s="84">
        <v>71012</v>
      </c>
      <c r="B76" s="84" t="s">
        <v>121</v>
      </c>
      <c r="C76" s="88" t="s">
        <v>50</v>
      </c>
      <c r="D76" s="85">
        <f>D77+D78</f>
        <v>187000</v>
      </c>
      <c r="E76" s="76"/>
      <c r="F76" s="76"/>
      <c r="G76" s="76"/>
    </row>
    <row r="77" spans="1:7" s="36" customFormat="1" ht="15" customHeight="1">
      <c r="A77" s="86" t="s">
        <v>121</v>
      </c>
      <c r="B77" s="86" t="s">
        <v>47</v>
      </c>
      <c r="C77" s="91" t="s">
        <v>48</v>
      </c>
      <c r="D77" s="87">
        <v>20000</v>
      </c>
      <c r="E77" s="66"/>
      <c r="F77" s="66"/>
      <c r="G77" s="66"/>
    </row>
    <row r="78" spans="1:7" s="36" customFormat="1" ht="32.25" customHeight="1">
      <c r="A78" s="86" t="s">
        <v>121</v>
      </c>
      <c r="B78" s="86">
        <v>2210</v>
      </c>
      <c r="C78" s="91" t="s">
        <v>126</v>
      </c>
      <c r="D78" s="87">
        <v>167000</v>
      </c>
      <c r="E78" s="66"/>
      <c r="F78" s="66"/>
      <c r="G78" s="66"/>
    </row>
    <row r="79" spans="1:7" s="77" customFormat="1" ht="32.25" customHeight="1">
      <c r="A79" s="84">
        <v>71013</v>
      </c>
      <c r="B79" s="84" t="s">
        <v>121</v>
      </c>
      <c r="C79" s="88" t="s">
        <v>289</v>
      </c>
      <c r="D79" s="85">
        <f>D80</f>
        <v>100000</v>
      </c>
      <c r="E79" s="76"/>
      <c r="F79" s="76"/>
      <c r="G79" s="76"/>
    </row>
    <row r="80" spans="1:7" s="36" customFormat="1" ht="32.25" customHeight="1">
      <c r="A80" s="89" t="s">
        <v>121</v>
      </c>
      <c r="B80" s="89">
        <v>2210</v>
      </c>
      <c r="C80" s="92" t="s">
        <v>126</v>
      </c>
      <c r="D80" s="90">
        <v>100000</v>
      </c>
      <c r="E80" s="66"/>
      <c r="F80" s="66"/>
      <c r="G80" s="66"/>
    </row>
    <row r="81" spans="1:7" s="77" customFormat="1" ht="14.25" customHeight="1">
      <c r="A81" s="82" t="s">
        <v>29</v>
      </c>
      <c r="B81" s="82" t="s">
        <v>121</v>
      </c>
      <c r="C81" s="37" t="s">
        <v>30</v>
      </c>
      <c r="D81" s="83">
        <f>D82+D89+D91+D93</f>
        <v>2092470</v>
      </c>
      <c r="E81" s="76"/>
      <c r="F81" s="76"/>
      <c r="G81" s="76"/>
    </row>
    <row r="82" spans="1:7" s="77" customFormat="1" ht="14.25" customHeight="1">
      <c r="A82" s="84">
        <v>75018</v>
      </c>
      <c r="B82" s="84" t="s">
        <v>121</v>
      </c>
      <c r="C82" s="88" t="s">
        <v>69</v>
      </c>
      <c r="D82" s="85">
        <f>SUM(D83:D88)</f>
        <v>281470</v>
      </c>
      <c r="E82" s="76"/>
      <c r="F82" s="76"/>
      <c r="G82" s="76"/>
    </row>
    <row r="83" spans="1:7" s="36" customFormat="1" ht="14.25" customHeight="1">
      <c r="A83" s="86" t="s">
        <v>121</v>
      </c>
      <c r="B83" s="86" t="s">
        <v>47</v>
      </c>
      <c r="C83" s="91" t="s">
        <v>48</v>
      </c>
      <c r="D83" s="87">
        <v>1500</v>
      </c>
      <c r="E83" s="66"/>
      <c r="F83" s="66"/>
      <c r="G83" s="66"/>
    </row>
    <row r="84" spans="1:7" s="36" customFormat="1" ht="42.75" customHeight="1">
      <c r="A84" s="86" t="s">
        <v>121</v>
      </c>
      <c r="B84" s="86" t="s">
        <v>128</v>
      </c>
      <c r="C84" s="91" t="s">
        <v>129</v>
      </c>
      <c r="D84" s="87">
        <v>85000</v>
      </c>
      <c r="E84" s="66"/>
      <c r="F84" s="66"/>
      <c r="G84" s="66"/>
    </row>
    <row r="85" spans="1:7" s="36" customFormat="1" ht="14.25" customHeight="1">
      <c r="A85" s="86" t="s">
        <v>121</v>
      </c>
      <c r="B85" s="86" t="s">
        <v>148</v>
      </c>
      <c r="C85" s="91" t="s">
        <v>149</v>
      </c>
      <c r="D85" s="87">
        <v>75000</v>
      </c>
      <c r="E85" s="66"/>
      <c r="F85" s="66"/>
      <c r="G85" s="66"/>
    </row>
    <row r="86" spans="1:7" s="36" customFormat="1" ht="14.25" customHeight="1">
      <c r="A86" s="86" t="s">
        <v>121</v>
      </c>
      <c r="B86" s="86" t="s">
        <v>136</v>
      </c>
      <c r="C86" s="91" t="s">
        <v>137</v>
      </c>
      <c r="D86" s="87">
        <v>4350</v>
      </c>
      <c r="E86" s="66"/>
      <c r="F86" s="66"/>
      <c r="G86" s="66"/>
    </row>
    <row r="87" spans="1:7" s="36" customFormat="1" ht="14.25" customHeight="1">
      <c r="A87" s="86" t="s">
        <v>121</v>
      </c>
      <c r="B87" s="86" t="s">
        <v>4</v>
      </c>
      <c r="C87" s="91" t="s">
        <v>5</v>
      </c>
      <c r="D87" s="87">
        <v>28620</v>
      </c>
      <c r="E87" s="66"/>
      <c r="F87" s="66"/>
      <c r="G87" s="66"/>
    </row>
    <row r="88" spans="1:7" s="36" customFormat="1" ht="30" customHeight="1">
      <c r="A88" s="86" t="s">
        <v>121</v>
      </c>
      <c r="B88" s="86">
        <v>2230</v>
      </c>
      <c r="C88" s="91" t="s">
        <v>150</v>
      </c>
      <c r="D88" s="87">
        <v>87000</v>
      </c>
      <c r="E88" s="66"/>
      <c r="F88" s="66"/>
      <c r="G88" s="66"/>
    </row>
    <row r="89" spans="1:7" s="77" customFormat="1" ht="14.25" customHeight="1">
      <c r="A89" s="84">
        <v>75046</v>
      </c>
      <c r="B89" s="84" t="s">
        <v>121</v>
      </c>
      <c r="C89" s="88" t="s">
        <v>151</v>
      </c>
      <c r="D89" s="85">
        <f>D90</f>
        <v>1000</v>
      </c>
      <c r="E89" s="76"/>
      <c r="F89" s="76"/>
      <c r="G89" s="76"/>
    </row>
    <row r="90" spans="1:7" s="36" customFormat="1" ht="32.25" customHeight="1">
      <c r="A90" s="86" t="s">
        <v>121</v>
      </c>
      <c r="B90" s="86">
        <v>2360</v>
      </c>
      <c r="C90" s="91" t="s">
        <v>139</v>
      </c>
      <c r="D90" s="87">
        <v>1000</v>
      </c>
      <c r="E90" s="66"/>
      <c r="F90" s="66"/>
      <c r="G90" s="66"/>
    </row>
    <row r="91" spans="1:7" s="77" customFormat="1" ht="20.25" customHeight="1">
      <c r="A91" s="84">
        <v>75084</v>
      </c>
      <c r="B91" s="84" t="s">
        <v>121</v>
      </c>
      <c r="C91" s="88" t="s">
        <v>152</v>
      </c>
      <c r="D91" s="85">
        <f>D92</f>
        <v>195000</v>
      </c>
      <c r="E91" s="76"/>
      <c r="F91" s="76"/>
      <c r="G91" s="76"/>
    </row>
    <row r="92" spans="1:7" s="36" customFormat="1" ht="33.75" customHeight="1">
      <c r="A92" s="86" t="s">
        <v>121</v>
      </c>
      <c r="B92" s="86">
        <v>2210</v>
      </c>
      <c r="C92" s="91" t="s">
        <v>126</v>
      </c>
      <c r="D92" s="87">
        <v>195000</v>
      </c>
      <c r="E92" s="66"/>
      <c r="F92" s="66"/>
      <c r="G92" s="66"/>
    </row>
    <row r="93" spans="1:7" s="77" customFormat="1">
      <c r="A93" s="84">
        <v>75095</v>
      </c>
      <c r="B93" s="84" t="s">
        <v>121</v>
      </c>
      <c r="C93" s="88" t="s">
        <v>46</v>
      </c>
      <c r="D93" s="85">
        <f>SUM(D94:D97)</f>
        <v>1615000</v>
      </c>
      <c r="E93" s="76"/>
      <c r="F93" s="76"/>
      <c r="G93" s="76"/>
    </row>
    <row r="94" spans="1:7" s="36" customFormat="1" ht="55.5" customHeight="1">
      <c r="A94" s="86" t="s">
        <v>121</v>
      </c>
      <c r="B94" s="86">
        <v>2008</v>
      </c>
      <c r="C94" s="91" t="s">
        <v>122</v>
      </c>
      <c r="D94" s="87">
        <v>231159</v>
      </c>
      <c r="E94" s="66"/>
      <c r="F94" s="66"/>
      <c r="G94" s="66"/>
    </row>
    <row r="95" spans="1:7" s="36" customFormat="1" ht="55.5" customHeight="1">
      <c r="A95" s="86" t="s">
        <v>121</v>
      </c>
      <c r="B95" s="86">
        <v>2009</v>
      </c>
      <c r="C95" s="91" t="s">
        <v>122</v>
      </c>
      <c r="D95" s="87">
        <v>58841</v>
      </c>
      <c r="E95" s="66"/>
      <c r="F95" s="66"/>
      <c r="G95" s="66"/>
    </row>
    <row r="96" spans="1:7" s="36" customFormat="1" ht="42" customHeight="1">
      <c r="A96" s="86" t="s">
        <v>121</v>
      </c>
      <c r="B96" s="86">
        <v>2058</v>
      </c>
      <c r="C96" s="91" t="s">
        <v>123</v>
      </c>
      <c r="D96" s="87">
        <v>1056158</v>
      </c>
      <c r="E96" s="66"/>
      <c r="F96" s="66"/>
      <c r="G96" s="66"/>
    </row>
    <row r="97" spans="1:7" s="36" customFormat="1" ht="42" customHeight="1">
      <c r="A97" s="86" t="s">
        <v>121</v>
      </c>
      <c r="B97" s="86">
        <v>2059</v>
      </c>
      <c r="C97" s="91" t="s">
        <v>123</v>
      </c>
      <c r="D97" s="87">
        <v>268842</v>
      </c>
      <c r="E97" s="66"/>
      <c r="F97" s="66"/>
      <c r="G97" s="66"/>
    </row>
    <row r="98" spans="1:7" s="77" customFormat="1" ht="15" customHeight="1">
      <c r="A98" s="82" t="s">
        <v>31</v>
      </c>
      <c r="B98" s="82" t="s">
        <v>121</v>
      </c>
      <c r="C98" s="37" t="s">
        <v>32</v>
      </c>
      <c r="D98" s="83">
        <f>D99</f>
        <v>5000</v>
      </c>
      <c r="E98" s="76"/>
      <c r="F98" s="76"/>
      <c r="G98" s="76"/>
    </row>
    <row r="99" spans="1:7" s="77" customFormat="1" ht="15" customHeight="1">
      <c r="A99" s="84">
        <v>75212</v>
      </c>
      <c r="B99" s="84" t="s">
        <v>121</v>
      </c>
      <c r="C99" s="88" t="s">
        <v>58</v>
      </c>
      <c r="D99" s="85">
        <f>D100</f>
        <v>5000</v>
      </c>
      <c r="E99" s="76"/>
      <c r="F99" s="76"/>
      <c r="G99" s="76"/>
    </row>
    <row r="100" spans="1:7" s="36" customFormat="1" ht="32.25" customHeight="1">
      <c r="A100" s="86" t="s">
        <v>121</v>
      </c>
      <c r="B100" s="86">
        <v>2210</v>
      </c>
      <c r="C100" s="91" t="s">
        <v>126</v>
      </c>
      <c r="D100" s="87">
        <v>5000</v>
      </c>
      <c r="E100" s="66"/>
      <c r="F100" s="66"/>
      <c r="G100" s="66"/>
    </row>
    <row r="101" spans="1:7" s="77" customFormat="1" ht="27" customHeight="1">
      <c r="A101" s="82" t="s">
        <v>110</v>
      </c>
      <c r="B101" s="82" t="s">
        <v>121</v>
      </c>
      <c r="C101" s="39" t="s">
        <v>111</v>
      </c>
      <c r="D101" s="83">
        <f>D102+D108</f>
        <v>790709966</v>
      </c>
      <c r="E101" s="76"/>
      <c r="F101" s="76"/>
      <c r="G101" s="76"/>
    </row>
    <row r="102" spans="1:7" s="77" customFormat="1" ht="25.5">
      <c r="A102" s="84">
        <v>75618</v>
      </c>
      <c r="B102" s="84" t="s">
        <v>121</v>
      </c>
      <c r="C102" s="88" t="s">
        <v>153</v>
      </c>
      <c r="D102" s="85">
        <f>SUM(D103:D107)</f>
        <v>1048884</v>
      </c>
      <c r="E102" s="76"/>
      <c r="F102" s="76"/>
      <c r="G102" s="76"/>
    </row>
    <row r="103" spans="1:7" s="36" customFormat="1" ht="16.5" customHeight="1">
      <c r="A103" s="86" t="s">
        <v>121</v>
      </c>
      <c r="B103" s="86" t="s">
        <v>238</v>
      </c>
      <c r="C103" s="91" t="s">
        <v>236</v>
      </c>
      <c r="D103" s="87">
        <v>120000</v>
      </c>
      <c r="E103" s="66"/>
      <c r="F103" s="66"/>
      <c r="G103" s="66"/>
    </row>
    <row r="104" spans="1:7" s="36" customFormat="1" ht="16.5" customHeight="1">
      <c r="A104" s="86" t="s">
        <v>121</v>
      </c>
      <c r="B104" s="86" t="s">
        <v>154</v>
      </c>
      <c r="C104" s="91" t="s">
        <v>155</v>
      </c>
      <c r="D104" s="87">
        <v>800000</v>
      </c>
      <c r="E104" s="66"/>
      <c r="F104" s="66"/>
      <c r="G104" s="66"/>
    </row>
    <row r="105" spans="1:7" s="36" customFormat="1" ht="27" customHeight="1">
      <c r="A105" s="86" t="s">
        <v>121</v>
      </c>
      <c r="B105" s="86" t="s">
        <v>156</v>
      </c>
      <c r="C105" s="91" t="s">
        <v>157</v>
      </c>
      <c r="D105" s="87">
        <v>2884</v>
      </c>
      <c r="E105" s="66"/>
      <c r="F105" s="66"/>
      <c r="G105" s="66"/>
    </row>
    <row r="106" spans="1:7" s="36" customFormat="1" ht="27" customHeight="1">
      <c r="A106" s="86" t="s">
        <v>121</v>
      </c>
      <c r="B106" s="86" t="s">
        <v>130</v>
      </c>
      <c r="C106" s="91" t="s">
        <v>131</v>
      </c>
      <c r="D106" s="87">
        <v>26000</v>
      </c>
      <c r="E106" s="66"/>
      <c r="F106" s="66"/>
      <c r="G106" s="66"/>
    </row>
    <row r="107" spans="1:7" s="36" customFormat="1" ht="15" customHeight="1">
      <c r="A107" s="86" t="s">
        <v>121</v>
      </c>
      <c r="B107" s="86" t="s">
        <v>47</v>
      </c>
      <c r="C107" s="91" t="s">
        <v>48</v>
      </c>
      <c r="D107" s="87">
        <v>100000</v>
      </c>
      <c r="E107" s="66"/>
      <c r="F107" s="66"/>
      <c r="G107" s="66"/>
    </row>
    <row r="108" spans="1:7" s="77" customFormat="1" ht="15" customHeight="1">
      <c r="A108" s="84">
        <v>75623</v>
      </c>
      <c r="B108" s="84" t="s">
        <v>121</v>
      </c>
      <c r="C108" s="88" t="s">
        <v>158</v>
      </c>
      <c r="D108" s="85">
        <f>SUM(D109:D110)</f>
        <v>789661082</v>
      </c>
      <c r="E108" s="76"/>
      <c r="F108" s="76"/>
      <c r="G108" s="76"/>
    </row>
    <row r="109" spans="1:7" s="36" customFormat="1" ht="15" customHeight="1">
      <c r="A109" s="86" t="s">
        <v>121</v>
      </c>
      <c r="B109" s="86" t="s">
        <v>159</v>
      </c>
      <c r="C109" s="91" t="s">
        <v>160</v>
      </c>
      <c r="D109" s="87">
        <v>346693530</v>
      </c>
      <c r="E109" s="66"/>
      <c r="F109" s="66"/>
      <c r="G109" s="66"/>
    </row>
    <row r="110" spans="1:7" s="36" customFormat="1" ht="15" customHeight="1">
      <c r="A110" s="86" t="s">
        <v>121</v>
      </c>
      <c r="B110" s="86" t="s">
        <v>161</v>
      </c>
      <c r="C110" s="91" t="s">
        <v>162</v>
      </c>
      <c r="D110" s="87">
        <v>442967552</v>
      </c>
      <c r="E110" s="66"/>
      <c r="F110" s="66"/>
      <c r="G110" s="66"/>
    </row>
    <row r="111" spans="1:7" s="77" customFormat="1" ht="15" customHeight="1">
      <c r="A111" s="82" t="s">
        <v>70</v>
      </c>
      <c r="B111" s="82" t="s">
        <v>121</v>
      </c>
      <c r="C111" s="37" t="s">
        <v>71</v>
      </c>
      <c r="D111" s="83">
        <f>D112+D114+D126+D134</f>
        <v>1002083925.8099999</v>
      </c>
      <c r="E111" s="76"/>
      <c r="F111" s="76"/>
      <c r="G111" s="76"/>
    </row>
    <row r="112" spans="1:7" s="77" customFormat="1" ht="15" customHeight="1">
      <c r="A112" s="84">
        <v>75834</v>
      </c>
      <c r="B112" s="84" t="s">
        <v>121</v>
      </c>
      <c r="C112" s="88" t="s">
        <v>290</v>
      </c>
      <c r="D112" s="85">
        <f>D113</f>
        <v>575492288</v>
      </c>
      <c r="E112" s="76"/>
      <c r="F112" s="76"/>
      <c r="G112" s="76"/>
    </row>
    <row r="113" spans="1:7" s="36" customFormat="1" ht="15" customHeight="1">
      <c r="A113" s="86" t="s">
        <v>121</v>
      </c>
      <c r="B113" s="86">
        <v>2920</v>
      </c>
      <c r="C113" s="91" t="s">
        <v>163</v>
      </c>
      <c r="D113" s="87">
        <v>575492288</v>
      </c>
      <c r="E113" s="66"/>
      <c r="F113" s="66"/>
      <c r="G113" s="66"/>
    </row>
    <row r="114" spans="1:7" s="77" customFormat="1" ht="31.5" customHeight="1">
      <c r="A114" s="84">
        <v>75865</v>
      </c>
      <c r="B114" s="84" t="s">
        <v>121</v>
      </c>
      <c r="C114" s="88" t="s">
        <v>246</v>
      </c>
      <c r="D114" s="85">
        <f>SUM(D115:D125)</f>
        <v>247197854</v>
      </c>
      <c r="E114" s="76"/>
      <c r="F114" s="76"/>
      <c r="G114" s="76"/>
    </row>
    <row r="115" spans="1:7" s="36" customFormat="1" ht="55.5" customHeight="1">
      <c r="A115" s="86" t="s">
        <v>121</v>
      </c>
      <c r="B115" s="86">
        <v>2007</v>
      </c>
      <c r="C115" s="91" t="s">
        <v>122</v>
      </c>
      <c r="D115" s="87">
        <v>1443315</v>
      </c>
      <c r="E115" s="66"/>
      <c r="F115" s="66"/>
      <c r="G115" s="66"/>
    </row>
    <row r="116" spans="1:7" s="36" customFormat="1" ht="55.5" customHeight="1">
      <c r="A116" s="89" t="s">
        <v>121</v>
      </c>
      <c r="B116" s="89">
        <v>2008</v>
      </c>
      <c r="C116" s="92" t="s">
        <v>122</v>
      </c>
      <c r="D116" s="90">
        <v>2438345</v>
      </c>
      <c r="E116" s="66"/>
      <c r="F116" s="66"/>
      <c r="G116" s="66"/>
    </row>
    <row r="117" spans="1:7" s="36" customFormat="1" ht="55.5" customHeight="1">
      <c r="A117" s="93" t="s">
        <v>121</v>
      </c>
      <c r="B117" s="93">
        <v>2009</v>
      </c>
      <c r="C117" s="94" t="s">
        <v>122</v>
      </c>
      <c r="D117" s="95">
        <v>2026027</v>
      </c>
      <c r="E117" s="66"/>
      <c r="F117" s="66"/>
      <c r="G117" s="66"/>
    </row>
    <row r="118" spans="1:7" s="36" customFormat="1" ht="42" customHeight="1">
      <c r="A118" s="86" t="s">
        <v>121</v>
      </c>
      <c r="B118" s="86">
        <v>2057</v>
      </c>
      <c r="C118" s="91" t="s">
        <v>123</v>
      </c>
      <c r="D118" s="87">
        <v>24052188</v>
      </c>
      <c r="E118" s="66"/>
      <c r="F118" s="66"/>
      <c r="G118" s="66"/>
    </row>
    <row r="119" spans="1:7" s="36" customFormat="1" ht="42" customHeight="1">
      <c r="A119" s="86" t="s">
        <v>121</v>
      </c>
      <c r="B119" s="86">
        <v>2058</v>
      </c>
      <c r="C119" s="91" t="s">
        <v>123</v>
      </c>
      <c r="D119" s="87">
        <v>65211655</v>
      </c>
      <c r="E119" s="66"/>
      <c r="F119" s="66"/>
      <c r="G119" s="66"/>
    </row>
    <row r="120" spans="1:7" s="36" customFormat="1" ht="42" customHeight="1">
      <c r="A120" s="86" t="s">
        <v>121</v>
      </c>
      <c r="B120" s="86">
        <v>2059</v>
      </c>
      <c r="C120" s="91" t="s">
        <v>123</v>
      </c>
      <c r="D120" s="87">
        <v>112973</v>
      </c>
      <c r="E120" s="66"/>
      <c r="F120" s="66"/>
      <c r="G120" s="66"/>
    </row>
    <row r="121" spans="1:7" s="36" customFormat="1" ht="55.5" customHeight="1">
      <c r="A121" s="86" t="s">
        <v>121</v>
      </c>
      <c r="B121" s="86">
        <v>6207</v>
      </c>
      <c r="C121" s="91" t="s">
        <v>164</v>
      </c>
      <c r="D121" s="87">
        <v>9487038</v>
      </c>
      <c r="E121" s="66"/>
      <c r="F121" s="66"/>
      <c r="G121" s="66"/>
    </row>
    <row r="122" spans="1:7" s="36" customFormat="1" ht="55.5" customHeight="1">
      <c r="A122" s="86" t="s">
        <v>121</v>
      </c>
      <c r="B122" s="86">
        <v>6209</v>
      </c>
      <c r="C122" s="91" t="s">
        <v>164</v>
      </c>
      <c r="D122" s="87">
        <v>22629890</v>
      </c>
      <c r="E122" s="66"/>
      <c r="F122" s="66"/>
      <c r="G122" s="66"/>
    </row>
    <row r="123" spans="1:7" s="36" customFormat="1" ht="42.75" customHeight="1">
      <c r="A123" s="86" t="s">
        <v>121</v>
      </c>
      <c r="B123" s="86">
        <v>6257</v>
      </c>
      <c r="C123" s="91" t="s">
        <v>165</v>
      </c>
      <c r="D123" s="87">
        <v>110728313</v>
      </c>
      <c r="E123" s="66"/>
      <c r="F123" s="66"/>
      <c r="G123" s="66"/>
    </row>
    <row r="124" spans="1:7" s="36" customFormat="1" ht="42.75" customHeight="1">
      <c r="A124" s="86" t="s">
        <v>121</v>
      </c>
      <c r="B124" s="86">
        <v>6258</v>
      </c>
      <c r="C124" s="91" t="s">
        <v>165</v>
      </c>
      <c r="D124" s="87">
        <v>350000</v>
      </c>
      <c r="E124" s="66"/>
      <c r="F124" s="66"/>
      <c r="G124" s="66"/>
    </row>
    <row r="125" spans="1:7" s="36" customFormat="1" ht="42.75" customHeight="1">
      <c r="A125" s="86" t="s">
        <v>121</v>
      </c>
      <c r="B125" s="86">
        <v>6259</v>
      </c>
      <c r="C125" s="91" t="s">
        <v>165</v>
      </c>
      <c r="D125" s="87">
        <v>8718110</v>
      </c>
      <c r="E125" s="66"/>
      <c r="F125" s="66"/>
      <c r="G125" s="66"/>
    </row>
    <row r="126" spans="1:7" s="77" customFormat="1" ht="29.25" customHeight="1">
      <c r="A126" s="84">
        <v>75866</v>
      </c>
      <c r="B126" s="84" t="s">
        <v>121</v>
      </c>
      <c r="C126" s="88" t="s">
        <v>291</v>
      </c>
      <c r="D126" s="85">
        <f>SUM(D127:D133)</f>
        <v>118291582</v>
      </c>
      <c r="E126" s="76"/>
      <c r="F126" s="76"/>
      <c r="G126" s="76"/>
    </row>
    <row r="127" spans="1:7" s="36" customFormat="1" ht="54" customHeight="1">
      <c r="A127" s="86" t="s">
        <v>121</v>
      </c>
      <c r="B127" s="86">
        <v>2007</v>
      </c>
      <c r="C127" s="91" t="s">
        <v>122</v>
      </c>
      <c r="D127" s="87">
        <v>26670614</v>
      </c>
      <c r="E127" s="66"/>
      <c r="F127" s="66"/>
      <c r="G127" s="66"/>
    </row>
    <row r="128" spans="1:7" s="36" customFormat="1" ht="54" customHeight="1">
      <c r="A128" s="86" t="s">
        <v>121</v>
      </c>
      <c r="B128" s="86">
        <v>2009</v>
      </c>
      <c r="C128" s="91" t="s">
        <v>122</v>
      </c>
      <c r="D128" s="87">
        <v>28010040</v>
      </c>
      <c r="E128" s="66"/>
      <c r="F128" s="66"/>
      <c r="G128" s="66"/>
    </row>
    <row r="129" spans="1:7" s="36" customFormat="1" ht="42" customHeight="1">
      <c r="A129" s="86" t="s">
        <v>121</v>
      </c>
      <c r="B129" s="86">
        <v>2057</v>
      </c>
      <c r="C129" s="91" t="s">
        <v>123</v>
      </c>
      <c r="D129" s="87">
        <v>54716336</v>
      </c>
      <c r="E129" s="66"/>
      <c r="F129" s="66"/>
      <c r="G129" s="66"/>
    </row>
    <row r="130" spans="1:7" s="36" customFormat="1" ht="42" customHeight="1">
      <c r="A130" s="86" t="s">
        <v>121</v>
      </c>
      <c r="B130" s="86">
        <v>2059</v>
      </c>
      <c r="C130" s="91" t="s">
        <v>123</v>
      </c>
      <c r="D130" s="87">
        <v>5854960</v>
      </c>
      <c r="E130" s="66"/>
      <c r="F130" s="66"/>
      <c r="G130" s="66"/>
    </row>
    <row r="131" spans="1:7" s="36" customFormat="1" ht="54" customHeight="1">
      <c r="A131" s="86" t="s">
        <v>121</v>
      </c>
      <c r="B131" s="86">
        <v>6209</v>
      </c>
      <c r="C131" s="91" t="s">
        <v>164</v>
      </c>
      <c r="D131" s="87">
        <v>2969632</v>
      </c>
      <c r="E131" s="66"/>
      <c r="F131" s="66"/>
      <c r="G131" s="66"/>
    </row>
    <row r="132" spans="1:7" s="36" customFormat="1" ht="42" customHeight="1">
      <c r="A132" s="86" t="s">
        <v>121</v>
      </c>
      <c r="B132" s="86">
        <v>6257</v>
      </c>
      <c r="C132" s="91" t="s">
        <v>165</v>
      </c>
      <c r="D132" s="87">
        <v>62632</v>
      </c>
      <c r="E132" s="66"/>
      <c r="F132" s="66"/>
      <c r="G132" s="66"/>
    </row>
    <row r="133" spans="1:7" s="36" customFormat="1" ht="42" customHeight="1">
      <c r="A133" s="86" t="s">
        <v>121</v>
      </c>
      <c r="B133" s="86">
        <v>6259</v>
      </c>
      <c r="C133" s="91" t="s">
        <v>165</v>
      </c>
      <c r="D133" s="87">
        <v>7368</v>
      </c>
      <c r="E133" s="66"/>
      <c r="F133" s="66"/>
      <c r="G133" s="66"/>
    </row>
    <row r="134" spans="1:7" s="77" customFormat="1" ht="18.75" customHeight="1">
      <c r="A134" s="84">
        <v>75867</v>
      </c>
      <c r="B134" s="84" t="s">
        <v>121</v>
      </c>
      <c r="C134" s="88" t="s">
        <v>272</v>
      </c>
      <c r="D134" s="85">
        <f>SUM(D135:D136)</f>
        <v>61102201.810000002</v>
      </c>
      <c r="E134" s="76"/>
      <c r="F134" s="76"/>
      <c r="G134" s="76"/>
    </row>
    <row r="135" spans="1:7" s="36" customFormat="1" ht="45" customHeight="1">
      <c r="A135" s="86" t="s">
        <v>121</v>
      </c>
      <c r="B135" s="86">
        <v>2707</v>
      </c>
      <c r="C135" s="91" t="s">
        <v>254</v>
      </c>
      <c r="D135" s="87">
        <v>6372121.8099999996</v>
      </c>
      <c r="E135" s="66"/>
      <c r="F135" s="66"/>
      <c r="G135" s="66"/>
    </row>
    <row r="136" spans="1:7" s="36" customFormat="1" ht="41.25" customHeight="1">
      <c r="A136" s="89" t="s">
        <v>121</v>
      </c>
      <c r="B136" s="89">
        <v>6297</v>
      </c>
      <c r="C136" s="92" t="s">
        <v>249</v>
      </c>
      <c r="D136" s="90">
        <v>54730080</v>
      </c>
      <c r="E136" s="66"/>
      <c r="F136" s="66"/>
      <c r="G136" s="66"/>
    </row>
    <row r="137" spans="1:7" s="77" customFormat="1" ht="15" customHeight="1">
      <c r="A137" s="82" t="s">
        <v>33</v>
      </c>
      <c r="B137" s="82" t="s">
        <v>121</v>
      </c>
      <c r="C137" s="37" t="s">
        <v>34</v>
      </c>
      <c r="D137" s="83">
        <f>D138+D140+D142+D144+D146+D153+D156</f>
        <v>2358974</v>
      </c>
      <c r="E137" s="76"/>
      <c r="F137" s="76"/>
      <c r="G137" s="76"/>
    </row>
    <row r="138" spans="1:7" s="77" customFormat="1" ht="15" customHeight="1">
      <c r="A138" s="84">
        <v>80102</v>
      </c>
      <c r="B138" s="84" t="s">
        <v>121</v>
      </c>
      <c r="C138" s="88" t="s">
        <v>72</v>
      </c>
      <c r="D138" s="85">
        <f>D139</f>
        <v>13900</v>
      </c>
      <c r="E138" s="76"/>
      <c r="F138" s="76"/>
      <c r="G138" s="76"/>
    </row>
    <row r="139" spans="1:7" s="36" customFormat="1" ht="15" customHeight="1">
      <c r="A139" s="86" t="s">
        <v>121</v>
      </c>
      <c r="B139" s="86" t="s">
        <v>4</v>
      </c>
      <c r="C139" s="91" t="s">
        <v>5</v>
      </c>
      <c r="D139" s="87">
        <v>13900</v>
      </c>
      <c r="E139" s="66"/>
      <c r="F139" s="66"/>
      <c r="G139" s="66"/>
    </row>
    <row r="140" spans="1:7" s="77" customFormat="1" ht="15" customHeight="1">
      <c r="A140" s="99">
        <v>80116</v>
      </c>
      <c r="B140" s="99" t="s">
        <v>121</v>
      </c>
      <c r="C140" s="100" t="s">
        <v>73</v>
      </c>
      <c r="D140" s="101">
        <f>D141</f>
        <v>2400</v>
      </c>
      <c r="E140" s="76"/>
      <c r="F140" s="76"/>
      <c r="G140" s="76"/>
    </row>
    <row r="141" spans="1:7" s="36" customFormat="1" ht="15" customHeight="1">
      <c r="A141" s="93" t="s">
        <v>121</v>
      </c>
      <c r="B141" s="93" t="s">
        <v>4</v>
      </c>
      <c r="C141" s="94" t="s">
        <v>5</v>
      </c>
      <c r="D141" s="95">
        <v>2400</v>
      </c>
      <c r="E141" s="66"/>
      <c r="F141" s="66"/>
      <c r="G141" s="66"/>
    </row>
    <row r="142" spans="1:7" s="77" customFormat="1" ht="15" customHeight="1">
      <c r="A142" s="84">
        <v>80121</v>
      </c>
      <c r="B142" s="84" t="s">
        <v>121</v>
      </c>
      <c r="C142" s="88" t="s">
        <v>74</v>
      </c>
      <c r="D142" s="85">
        <f>D143</f>
        <v>520</v>
      </c>
      <c r="E142" s="76"/>
      <c r="F142" s="76"/>
      <c r="G142" s="76"/>
    </row>
    <row r="143" spans="1:7" s="36" customFormat="1" ht="15" customHeight="1">
      <c r="A143" s="86" t="s">
        <v>121</v>
      </c>
      <c r="B143" s="86" t="s">
        <v>4</v>
      </c>
      <c r="C143" s="91" t="s">
        <v>5</v>
      </c>
      <c r="D143" s="87">
        <v>520</v>
      </c>
      <c r="E143" s="66"/>
      <c r="F143" s="66"/>
      <c r="G143" s="66"/>
    </row>
    <row r="144" spans="1:7" s="77" customFormat="1" ht="15" customHeight="1">
      <c r="A144" s="84">
        <v>80134</v>
      </c>
      <c r="B144" s="84" t="s">
        <v>121</v>
      </c>
      <c r="C144" s="88" t="s">
        <v>75</v>
      </c>
      <c r="D144" s="85">
        <f>D145</f>
        <v>3000</v>
      </c>
      <c r="E144" s="76"/>
      <c r="F144" s="76"/>
      <c r="G144" s="76"/>
    </row>
    <row r="145" spans="1:7" s="36" customFormat="1" ht="15" customHeight="1">
      <c r="A145" s="86" t="s">
        <v>121</v>
      </c>
      <c r="B145" s="86" t="s">
        <v>4</v>
      </c>
      <c r="C145" s="91" t="s">
        <v>5</v>
      </c>
      <c r="D145" s="87">
        <v>3000</v>
      </c>
      <c r="E145" s="66"/>
      <c r="F145" s="66"/>
      <c r="G145" s="66"/>
    </row>
    <row r="146" spans="1:7" s="77" customFormat="1" ht="15" customHeight="1">
      <c r="A146" s="84">
        <v>80140</v>
      </c>
      <c r="B146" s="84" t="s">
        <v>121</v>
      </c>
      <c r="C146" s="88" t="s">
        <v>76</v>
      </c>
      <c r="D146" s="85">
        <f>SUM(D147:D152)</f>
        <v>1463504</v>
      </c>
      <c r="E146" s="76"/>
      <c r="F146" s="76"/>
      <c r="G146" s="76"/>
    </row>
    <row r="147" spans="1:7" s="36" customFormat="1" ht="15" customHeight="1">
      <c r="A147" s="86" t="s">
        <v>121</v>
      </c>
      <c r="B147" s="86" t="s">
        <v>47</v>
      </c>
      <c r="C147" s="91" t="s">
        <v>48</v>
      </c>
      <c r="D147" s="87">
        <v>104</v>
      </c>
      <c r="E147" s="66"/>
      <c r="F147" s="66"/>
      <c r="G147" s="66"/>
    </row>
    <row r="148" spans="1:7" s="36" customFormat="1" ht="15" customHeight="1">
      <c r="A148" s="86" t="s">
        <v>121</v>
      </c>
      <c r="B148" s="86" t="s">
        <v>148</v>
      </c>
      <c r="C148" s="91" t="s">
        <v>149</v>
      </c>
      <c r="D148" s="87">
        <v>612000</v>
      </c>
      <c r="E148" s="66"/>
      <c r="F148" s="66"/>
      <c r="G148" s="66"/>
    </row>
    <row r="149" spans="1:7" s="36" customFormat="1" ht="15" customHeight="1">
      <c r="A149" s="86" t="s">
        <v>121</v>
      </c>
      <c r="B149" s="86" t="s">
        <v>248</v>
      </c>
      <c r="C149" s="91" t="s">
        <v>245</v>
      </c>
      <c r="D149" s="87">
        <v>100</v>
      </c>
      <c r="E149" s="66"/>
      <c r="F149" s="66"/>
      <c r="G149" s="66"/>
    </row>
    <row r="150" spans="1:7" s="36" customFormat="1" ht="15" customHeight="1">
      <c r="A150" s="86" t="s">
        <v>121</v>
      </c>
      <c r="B150" s="86" t="s">
        <v>4</v>
      </c>
      <c r="C150" s="91" t="s">
        <v>5</v>
      </c>
      <c r="D150" s="87">
        <v>1300</v>
      </c>
      <c r="E150" s="66"/>
      <c r="F150" s="66"/>
      <c r="G150" s="66"/>
    </row>
    <row r="151" spans="1:7" s="36" customFormat="1" ht="27" customHeight="1">
      <c r="A151" s="86" t="s">
        <v>121</v>
      </c>
      <c r="B151" s="86">
        <v>2310</v>
      </c>
      <c r="C151" s="91" t="s">
        <v>146</v>
      </c>
      <c r="D151" s="87">
        <v>120000</v>
      </c>
      <c r="E151" s="66"/>
      <c r="F151" s="66"/>
      <c r="G151" s="66"/>
    </row>
    <row r="152" spans="1:7" s="36" customFormat="1" ht="27" customHeight="1">
      <c r="A152" s="86" t="s">
        <v>121</v>
      </c>
      <c r="B152" s="86">
        <v>2320</v>
      </c>
      <c r="C152" s="91" t="s">
        <v>147</v>
      </c>
      <c r="D152" s="87">
        <v>730000</v>
      </c>
      <c r="E152" s="66"/>
      <c r="F152" s="66"/>
      <c r="G152" s="66"/>
    </row>
    <row r="153" spans="1:7" s="77" customFormat="1" ht="16.5" customHeight="1">
      <c r="A153" s="84">
        <v>80146</v>
      </c>
      <c r="B153" s="84" t="s">
        <v>121</v>
      </c>
      <c r="C153" s="88" t="s">
        <v>77</v>
      </c>
      <c r="D153" s="85">
        <f>SUM(D154:D155)</f>
        <v>873150</v>
      </c>
      <c r="E153" s="76"/>
      <c r="F153" s="76"/>
      <c r="G153" s="76"/>
    </row>
    <row r="154" spans="1:7" s="36" customFormat="1" ht="16.5" customHeight="1">
      <c r="A154" s="86" t="s">
        <v>121</v>
      </c>
      <c r="B154" s="86" t="s">
        <v>4</v>
      </c>
      <c r="C154" s="91" t="s">
        <v>5</v>
      </c>
      <c r="D154" s="87">
        <v>3150</v>
      </c>
      <c r="E154" s="66"/>
      <c r="F154" s="66"/>
      <c r="G154" s="66"/>
    </row>
    <row r="155" spans="1:7" s="36" customFormat="1" ht="27.75" customHeight="1">
      <c r="A155" s="86" t="s">
        <v>121</v>
      </c>
      <c r="B155" s="86">
        <v>2220</v>
      </c>
      <c r="C155" s="91" t="s">
        <v>166</v>
      </c>
      <c r="D155" s="87">
        <v>870000</v>
      </c>
      <c r="E155" s="66"/>
      <c r="F155" s="66"/>
      <c r="G155" s="66"/>
    </row>
    <row r="156" spans="1:7" s="77" customFormat="1" ht="14.25" customHeight="1">
      <c r="A156" s="84">
        <v>80147</v>
      </c>
      <c r="B156" s="84" t="s">
        <v>121</v>
      </c>
      <c r="C156" s="88" t="s">
        <v>78</v>
      </c>
      <c r="D156" s="85">
        <f>D157</f>
        <v>2500</v>
      </c>
      <c r="E156" s="76"/>
      <c r="F156" s="76"/>
      <c r="G156" s="76"/>
    </row>
    <row r="157" spans="1:7" s="36" customFormat="1" ht="14.25" customHeight="1">
      <c r="A157" s="86" t="s">
        <v>121</v>
      </c>
      <c r="B157" s="86" t="s">
        <v>4</v>
      </c>
      <c r="C157" s="91" t="s">
        <v>5</v>
      </c>
      <c r="D157" s="87">
        <v>2500</v>
      </c>
      <c r="E157" s="66"/>
      <c r="F157" s="66"/>
      <c r="G157" s="66"/>
    </row>
    <row r="158" spans="1:7" s="77" customFormat="1" ht="14.25" customHeight="1">
      <c r="A158" s="82" t="s">
        <v>35</v>
      </c>
      <c r="B158" s="82" t="s">
        <v>121</v>
      </c>
      <c r="C158" s="37" t="s">
        <v>36</v>
      </c>
      <c r="D158" s="83">
        <f>D159+D161</f>
        <v>34092957</v>
      </c>
      <c r="E158" s="76"/>
      <c r="F158" s="76"/>
      <c r="G158" s="76"/>
    </row>
    <row r="159" spans="1:7" s="77" customFormat="1" ht="14.25" customHeight="1">
      <c r="A159" s="84">
        <v>85157</v>
      </c>
      <c r="B159" s="84" t="s">
        <v>121</v>
      </c>
      <c r="C159" s="88" t="s">
        <v>237</v>
      </c>
      <c r="D159" s="85">
        <f>D160</f>
        <v>31352000</v>
      </c>
      <c r="E159" s="76"/>
      <c r="F159" s="76"/>
      <c r="G159" s="76"/>
    </row>
    <row r="160" spans="1:7" s="36" customFormat="1" ht="30.75" customHeight="1">
      <c r="A160" s="86" t="s">
        <v>121</v>
      </c>
      <c r="B160" s="86">
        <v>2210</v>
      </c>
      <c r="C160" s="91" t="s">
        <v>126</v>
      </c>
      <c r="D160" s="87">
        <v>31352000</v>
      </c>
      <c r="E160" s="66"/>
      <c r="F160" s="66"/>
      <c r="G160" s="66"/>
    </row>
    <row r="161" spans="1:7" s="77" customFormat="1" ht="15" customHeight="1">
      <c r="A161" s="84">
        <v>85195</v>
      </c>
      <c r="B161" s="84" t="s">
        <v>121</v>
      </c>
      <c r="C161" s="88" t="s">
        <v>46</v>
      </c>
      <c r="D161" s="85">
        <f>SUM(D162:D164)</f>
        <v>2740957</v>
      </c>
      <c r="E161" s="76"/>
      <c r="F161" s="76"/>
      <c r="G161" s="76"/>
    </row>
    <row r="162" spans="1:7" s="36" customFormat="1" ht="57.75" customHeight="1">
      <c r="A162" s="86" t="s">
        <v>121</v>
      </c>
      <c r="B162" s="86">
        <v>2008</v>
      </c>
      <c r="C162" s="91" t="s">
        <v>122</v>
      </c>
      <c r="D162" s="87">
        <v>2459251</v>
      </c>
      <c r="E162" s="66"/>
      <c r="F162" s="66"/>
      <c r="G162" s="66"/>
    </row>
    <row r="163" spans="1:7" s="36" customFormat="1" ht="42" customHeight="1">
      <c r="A163" s="86" t="s">
        <v>121</v>
      </c>
      <c r="B163" s="86">
        <v>2058</v>
      </c>
      <c r="C163" s="91" t="s">
        <v>123</v>
      </c>
      <c r="D163" s="87">
        <v>259706</v>
      </c>
      <c r="E163" s="66"/>
      <c r="F163" s="66"/>
      <c r="G163" s="66"/>
    </row>
    <row r="164" spans="1:7" s="36" customFormat="1" ht="33" customHeight="1">
      <c r="A164" s="86" t="s">
        <v>121</v>
      </c>
      <c r="B164" s="86">
        <v>2210</v>
      </c>
      <c r="C164" s="91" t="s">
        <v>126</v>
      </c>
      <c r="D164" s="87">
        <v>22000</v>
      </c>
      <c r="E164" s="66"/>
      <c r="F164" s="66"/>
      <c r="G164" s="66"/>
    </row>
    <row r="165" spans="1:7" s="77" customFormat="1" ht="16.5" customHeight="1">
      <c r="A165" s="82" t="s">
        <v>93</v>
      </c>
      <c r="B165" s="82" t="s">
        <v>121</v>
      </c>
      <c r="C165" s="40" t="s">
        <v>79</v>
      </c>
      <c r="D165" s="83">
        <f>D166+D169</f>
        <v>304000</v>
      </c>
      <c r="E165" s="76"/>
      <c r="F165" s="76"/>
      <c r="G165" s="76"/>
    </row>
    <row r="166" spans="1:7" s="77" customFormat="1" ht="16.5" customHeight="1">
      <c r="A166" s="84">
        <v>85205</v>
      </c>
      <c r="B166" s="84" t="s">
        <v>121</v>
      </c>
      <c r="C166" s="88" t="s">
        <v>292</v>
      </c>
      <c r="D166" s="85">
        <f>SUM(D167:D168)</f>
        <v>279000</v>
      </c>
      <c r="E166" s="76"/>
      <c r="F166" s="76"/>
      <c r="G166" s="76"/>
    </row>
    <row r="167" spans="1:7" s="36" customFormat="1" ht="29.25" customHeight="1">
      <c r="A167" s="86" t="s">
        <v>121</v>
      </c>
      <c r="B167" s="86">
        <v>2230</v>
      </c>
      <c r="C167" s="91" t="s">
        <v>150</v>
      </c>
      <c r="D167" s="87">
        <v>200000</v>
      </c>
      <c r="E167" s="66"/>
      <c r="F167" s="66"/>
      <c r="G167" s="66"/>
    </row>
    <row r="168" spans="1:7" s="36" customFormat="1" ht="45" customHeight="1">
      <c r="A168" s="86" t="s">
        <v>121</v>
      </c>
      <c r="B168" s="86">
        <v>2900</v>
      </c>
      <c r="C168" s="91" t="s">
        <v>167</v>
      </c>
      <c r="D168" s="87">
        <v>79000</v>
      </c>
      <c r="E168" s="66"/>
      <c r="F168" s="66"/>
      <c r="G168" s="66"/>
    </row>
    <row r="169" spans="1:7" s="77" customFormat="1" ht="15.75" customHeight="1">
      <c r="A169" s="84">
        <v>85217</v>
      </c>
      <c r="B169" s="84" t="s">
        <v>121</v>
      </c>
      <c r="C169" s="88" t="s">
        <v>80</v>
      </c>
      <c r="D169" s="85">
        <f>D170</f>
        <v>25000</v>
      </c>
      <c r="E169" s="76"/>
      <c r="F169" s="76"/>
      <c r="G169" s="76"/>
    </row>
    <row r="170" spans="1:7" s="36" customFormat="1" ht="15.75" customHeight="1">
      <c r="A170" s="86" t="s">
        <v>121</v>
      </c>
      <c r="B170" s="86" t="s">
        <v>4</v>
      </c>
      <c r="C170" s="91" t="s">
        <v>5</v>
      </c>
      <c r="D170" s="87">
        <v>25000</v>
      </c>
      <c r="E170" s="66"/>
      <c r="F170" s="66"/>
      <c r="G170" s="66"/>
    </row>
    <row r="171" spans="1:7" s="77" customFormat="1" ht="15.75" customHeight="1">
      <c r="A171" s="82" t="s">
        <v>37</v>
      </c>
      <c r="B171" s="82" t="s">
        <v>121</v>
      </c>
      <c r="C171" s="37" t="s">
        <v>42</v>
      </c>
      <c r="D171" s="83">
        <f>D172+D174+D176+D179</f>
        <v>7354435</v>
      </c>
      <c r="E171" s="76"/>
      <c r="F171" s="76"/>
      <c r="G171" s="76"/>
    </row>
    <row r="172" spans="1:7" s="77" customFormat="1" ht="15.75" customHeight="1">
      <c r="A172" s="84">
        <v>85324</v>
      </c>
      <c r="B172" s="84" t="s">
        <v>121</v>
      </c>
      <c r="C172" s="88" t="s">
        <v>81</v>
      </c>
      <c r="D172" s="85">
        <f>D173</f>
        <v>722500</v>
      </c>
      <c r="E172" s="76"/>
      <c r="F172" s="76"/>
      <c r="G172" s="76"/>
    </row>
    <row r="173" spans="1:7" s="36" customFormat="1" ht="15.75" customHeight="1">
      <c r="A173" s="86" t="s">
        <v>121</v>
      </c>
      <c r="B173" s="86" t="s">
        <v>4</v>
      </c>
      <c r="C173" s="91" t="s">
        <v>5</v>
      </c>
      <c r="D173" s="87">
        <v>722500</v>
      </c>
      <c r="E173" s="66"/>
      <c r="F173" s="66"/>
      <c r="G173" s="66"/>
    </row>
    <row r="174" spans="1:7" s="77" customFormat="1" ht="15.75" customHeight="1">
      <c r="A174" s="84">
        <v>85325</v>
      </c>
      <c r="B174" s="84" t="s">
        <v>121</v>
      </c>
      <c r="C174" s="88" t="s">
        <v>82</v>
      </c>
      <c r="D174" s="85">
        <f>D175</f>
        <v>1728000</v>
      </c>
      <c r="E174" s="76"/>
      <c r="F174" s="76"/>
      <c r="G174" s="76"/>
    </row>
    <row r="175" spans="1:7" s="36" customFormat="1" ht="15.75" customHeight="1">
      <c r="A175" s="86" t="s">
        <v>121</v>
      </c>
      <c r="B175" s="86" t="s">
        <v>4</v>
      </c>
      <c r="C175" s="91" t="s">
        <v>5</v>
      </c>
      <c r="D175" s="87">
        <v>1728000</v>
      </c>
      <c r="E175" s="66"/>
      <c r="F175" s="66"/>
      <c r="G175" s="66"/>
    </row>
    <row r="176" spans="1:7" s="77" customFormat="1" ht="15.75" customHeight="1">
      <c r="A176" s="84">
        <v>85332</v>
      </c>
      <c r="B176" s="84" t="s">
        <v>121</v>
      </c>
      <c r="C176" s="88" t="s">
        <v>43</v>
      </c>
      <c r="D176" s="85">
        <f>SUM(D177:D178)</f>
        <v>7000</v>
      </c>
      <c r="E176" s="76"/>
      <c r="F176" s="76"/>
      <c r="G176" s="76"/>
    </row>
    <row r="177" spans="1:7" s="36" customFormat="1" ht="15.75" customHeight="1">
      <c r="A177" s="86" t="s">
        <v>121</v>
      </c>
      <c r="B177" s="86" t="s">
        <v>4</v>
      </c>
      <c r="C177" s="91" t="s">
        <v>5</v>
      </c>
      <c r="D177" s="87">
        <v>5000</v>
      </c>
      <c r="E177" s="66"/>
      <c r="F177" s="66"/>
      <c r="G177" s="66"/>
    </row>
    <row r="178" spans="1:7" s="36" customFormat="1" ht="31.5" customHeight="1">
      <c r="A178" s="86" t="s">
        <v>121</v>
      </c>
      <c r="B178" s="86">
        <v>2210</v>
      </c>
      <c r="C178" s="91" t="s">
        <v>126</v>
      </c>
      <c r="D178" s="87">
        <v>2000</v>
      </c>
      <c r="E178" s="66"/>
      <c r="F178" s="66"/>
      <c r="G178" s="66"/>
    </row>
    <row r="179" spans="1:7" s="77" customFormat="1" ht="18.75" customHeight="1">
      <c r="A179" s="84">
        <v>85395</v>
      </c>
      <c r="B179" s="84" t="s">
        <v>121</v>
      </c>
      <c r="C179" s="88" t="s">
        <v>46</v>
      </c>
      <c r="D179" s="85">
        <f>SUM(D180:D182)</f>
        <v>4896935</v>
      </c>
      <c r="E179" s="76"/>
      <c r="F179" s="76"/>
      <c r="G179" s="76"/>
    </row>
    <row r="180" spans="1:7" s="36" customFormat="1" ht="42" customHeight="1">
      <c r="A180" s="86" t="s">
        <v>121</v>
      </c>
      <c r="B180" s="86">
        <v>2057</v>
      </c>
      <c r="C180" s="91" t="s">
        <v>123</v>
      </c>
      <c r="D180" s="87">
        <v>3970772</v>
      </c>
      <c r="E180" s="66"/>
      <c r="F180" s="66"/>
      <c r="G180" s="66"/>
    </row>
    <row r="181" spans="1:7" s="36" customFormat="1" ht="42" customHeight="1">
      <c r="A181" s="86" t="s">
        <v>121</v>
      </c>
      <c r="B181" s="86">
        <v>2058</v>
      </c>
      <c r="C181" s="91" t="s">
        <v>123</v>
      </c>
      <c r="D181" s="87">
        <v>85044</v>
      </c>
      <c r="E181" s="66"/>
      <c r="F181" s="66"/>
      <c r="G181" s="66"/>
    </row>
    <row r="182" spans="1:7" s="36" customFormat="1" ht="42" customHeight="1">
      <c r="A182" s="86" t="s">
        <v>121</v>
      </c>
      <c r="B182" s="86">
        <v>2059</v>
      </c>
      <c r="C182" s="91" t="s">
        <v>123</v>
      </c>
      <c r="D182" s="87">
        <v>841119</v>
      </c>
      <c r="E182" s="66"/>
      <c r="F182" s="66"/>
      <c r="G182" s="66"/>
    </row>
    <row r="183" spans="1:7" s="77" customFormat="1" ht="15" customHeight="1">
      <c r="A183" s="82" t="s">
        <v>7</v>
      </c>
      <c r="B183" s="82" t="s">
        <v>121</v>
      </c>
      <c r="C183" s="37" t="s">
        <v>8</v>
      </c>
      <c r="D183" s="83">
        <f>D184+D186</f>
        <v>9500</v>
      </c>
      <c r="E183" s="76"/>
      <c r="F183" s="76"/>
      <c r="G183" s="76"/>
    </row>
    <row r="184" spans="1:7" s="77" customFormat="1" ht="15" customHeight="1">
      <c r="A184" s="96">
        <v>85403</v>
      </c>
      <c r="B184" s="96" t="s">
        <v>121</v>
      </c>
      <c r="C184" s="97" t="s">
        <v>83</v>
      </c>
      <c r="D184" s="98">
        <f>D185</f>
        <v>9400</v>
      </c>
      <c r="E184" s="76"/>
      <c r="F184" s="76"/>
      <c r="G184" s="76"/>
    </row>
    <row r="185" spans="1:7" s="36" customFormat="1" ht="15" customHeight="1">
      <c r="A185" s="86" t="s">
        <v>121</v>
      </c>
      <c r="B185" s="86" t="s">
        <v>4</v>
      </c>
      <c r="C185" s="91" t="s">
        <v>5</v>
      </c>
      <c r="D185" s="87">
        <v>9400</v>
      </c>
      <c r="E185" s="66"/>
      <c r="F185" s="66"/>
      <c r="G185" s="66"/>
    </row>
    <row r="186" spans="1:7" s="77" customFormat="1" ht="15" customHeight="1">
      <c r="A186" s="84">
        <v>85404</v>
      </c>
      <c r="B186" s="84" t="s">
        <v>121</v>
      </c>
      <c r="C186" s="88" t="s">
        <v>84</v>
      </c>
      <c r="D186" s="85">
        <f>D187</f>
        <v>100</v>
      </c>
      <c r="E186" s="76"/>
      <c r="F186" s="76"/>
      <c r="G186" s="76"/>
    </row>
    <row r="187" spans="1:7" s="36" customFormat="1" ht="15" customHeight="1">
      <c r="A187" s="86" t="s">
        <v>121</v>
      </c>
      <c r="B187" s="86" t="s">
        <v>4</v>
      </c>
      <c r="C187" s="91" t="s">
        <v>5</v>
      </c>
      <c r="D187" s="87">
        <v>100</v>
      </c>
      <c r="E187" s="66"/>
      <c r="F187" s="66"/>
      <c r="G187" s="66"/>
    </row>
    <row r="188" spans="1:7" s="77" customFormat="1" ht="15" customHeight="1">
      <c r="A188" s="82" t="s">
        <v>51</v>
      </c>
      <c r="B188" s="82" t="s">
        <v>121</v>
      </c>
      <c r="C188" s="37" t="s">
        <v>52</v>
      </c>
      <c r="D188" s="83">
        <f>D189</f>
        <v>4712000</v>
      </c>
      <c r="E188" s="76"/>
      <c r="F188" s="76"/>
      <c r="G188" s="76"/>
    </row>
    <row r="189" spans="1:7" s="77" customFormat="1" ht="15" customHeight="1">
      <c r="A189" s="84">
        <v>85509</v>
      </c>
      <c r="B189" s="84" t="s">
        <v>121</v>
      </c>
      <c r="C189" s="88" t="s">
        <v>53</v>
      </c>
      <c r="D189" s="85">
        <f>D190</f>
        <v>4712000</v>
      </c>
      <c r="E189" s="76"/>
      <c r="F189" s="76"/>
      <c r="G189" s="76"/>
    </row>
    <row r="190" spans="1:7" s="36" customFormat="1" ht="32.25" customHeight="1">
      <c r="A190" s="86" t="s">
        <v>121</v>
      </c>
      <c r="B190" s="86">
        <v>2210</v>
      </c>
      <c r="C190" s="91" t="s">
        <v>126</v>
      </c>
      <c r="D190" s="87">
        <v>4712000</v>
      </c>
      <c r="E190" s="66"/>
      <c r="F190" s="66"/>
      <c r="G190" s="66"/>
    </row>
    <row r="191" spans="1:7" s="77" customFormat="1" ht="16.5" customHeight="1">
      <c r="A191" s="82" t="s">
        <v>38</v>
      </c>
      <c r="B191" s="82" t="s">
        <v>121</v>
      </c>
      <c r="C191" s="37" t="s">
        <v>39</v>
      </c>
      <c r="D191" s="83">
        <f>D192+D194+D196+D198+D200+D202+D205</f>
        <v>4232089</v>
      </c>
      <c r="E191" s="76"/>
      <c r="F191" s="76"/>
      <c r="G191" s="76"/>
    </row>
    <row r="192" spans="1:7" s="77" customFormat="1" ht="16.5" customHeight="1">
      <c r="A192" s="84">
        <v>90005</v>
      </c>
      <c r="B192" s="84" t="s">
        <v>121</v>
      </c>
      <c r="C192" s="88" t="s">
        <v>44</v>
      </c>
      <c r="D192" s="85">
        <f>D193</f>
        <v>388000</v>
      </c>
      <c r="E192" s="76"/>
      <c r="F192" s="76"/>
      <c r="G192" s="76"/>
    </row>
    <row r="193" spans="1:7" s="36" customFormat="1" ht="32.25" customHeight="1">
      <c r="A193" s="86" t="s">
        <v>121</v>
      </c>
      <c r="B193" s="86">
        <v>2210</v>
      </c>
      <c r="C193" s="91" t="s">
        <v>126</v>
      </c>
      <c r="D193" s="87">
        <v>388000</v>
      </c>
      <c r="E193" s="66"/>
      <c r="F193" s="66"/>
      <c r="G193" s="66"/>
    </row>
    <row r="194" spans="1:7" s="77" customFormat="1" ht="15.75" customHeight="1">
      <c r="A194" s="84">
        <v>90007</v>
      </c>
      <c r="B194" s="84" t="s">
        <v>121</v>
      </c>
      <c r="C194" s="88" t="s">
        <v>45</v>
      </c>
      <c r="D194" s="85">
        <f>D195</f>
        <v>66000</v>
      </c>
      <c r="E194" s="76"/>
      <c r="F194" s="76"/>
      <c r="G194" s="76"/>
    </row>
    <row r="195" spans="1:7" s="36" customFormat="1" ht="29.25" customHeight="1">
      <c r="A195" s="86" t="s">
        <v>121</v>
      </c>
      <c r="B195" s="86">
        <v>2210</v>
      </c>
      <c r="C195" s="91" t="s">
        <v>126</v>
      </c>
      <c r="D195" s="87">
        <v>66000</v>
      </c>
      <c r="E195" s="66"/>
      <c r="F195" s="66"/>
      <c r="G195" s="66"/>
    </row>
    <row r="196" spans="1:7" s="77" customFormat="1" ht="25.5">
      <c r="A196" s="84">
        <v>90019</v>
      </c>
      <c r="B196" s="84" t="s">
        <v>121</v>
      </c>
      <c r="C196" s="88" t="s">
        <v>85</v>
      </c>
      <c r="D196" s="85">
        <f>D197</f>
        <v>910000</v>
      </c>
      <c r="E196" s="76"/>
      <c r="F196" s="76"/>
      <c r="G196" s="76"/>
    </row>
    <row r="197" spans="1:7" s="36" customFormat="1" ht="15.75" customHeight="1">
      <c r="A197" s="86" t="s">
        <v>121</v>
      </c>
      <c r="B197" s="86" t="s">
        <v>47</v>
      </c>
      <c r="C197" s="91" t="s">
        <v>48</v>
      </c>
      <c r="D197" s="87">
        <v>910000</v>
      </c>
      <c r="E197" s="66"/>
      <c r="F197" s="66"/>
      <c r="G197" s="66"/>
    </row>
    <row r="198" spans="1:7" s="77" customFormat="1" ht="15.75" customHeight="1">
      <c r="A198" s="84">
        <v>90020</v>
      </c>
      <c r="B198" s="84" t="s">
        <v>121</v>
      </c>
      <c r="C198" s="88" t="s">
        <v>86</v>
      </c>
      <c r="D198" s="85">
        <f>D199</f>
        <v>532500</v>
      </c>
      <c r="E198" s="76"/>
      <c r="F198" s="76"/>
      <c r="G198" s="76"/>
    </row>
    <row r="199" spans="1:7" s="36" customFormat="1" ht="15.75" customHeight="1">
      <c r="A199" s="86" t="s">
        <v>121</v>
      </c>
      <c r="B199" s="86" t="s">
        <v>168</v>
      </c>
      <c r="C199" s="91" t="s">
        <v>169</v>
      </c>
      <c r="D199" s="87">
        <v>532500</v>
      </c>
      <c r="E199" s="66"/>
      <c r="F199" s="66"/>
      <c r="G199" s="66"/>
    </row>
    <row r="200" spans="1:7" s="77" customFormat="1" ht="15.75" customHeight="1">
      <c r="A200" s="84">
        <v>90024</v>
      </c>
      <c r="B200" s="84" t="s">
        <v>121</v>
      </c>
      <c r="C200" s="88" t="s">
        <v>170</v>
      </c>
      <c r="D200" s="85">
        <f>D201</f>
        <v>3160</v>
      </c>
      <c r="E200" s="76"/>
      <c r="F200" s="76"/>
      <c r="G200" s="76"/>
    </row>
    <row r="201" spans="1:7" s="36" customFormat="1" ht="15.75" customHeight="1">
      <c r="A201" s="86" t="s">
        <v>121</v>
      </c>
      <c r="B201" s="86" t="s">
        <v>47</v>
      </c>
      <c r="C201" s="91" t="s">
        <v>48</v>
      </c>
      <c r="D201" s="87">
        <v>3160</v>
      </c>
      <c r="E201" s="66"/>
      <c r="F201" s="66"/>
      <c r="G201" s="66"/>
    </row>
    <row r="202" spans="1:7" s="77" customFormat="1" ht="15.75" customHeight="1">
      <c r="A202" s="84">
        <v>90026</v>
      </c>
      <c r="B202" s="84" t="s">
        <v>121</v>
      </c>
      <c r="C202" s="88" t="s">
        <v>87</v>
      </c>
      <c r="D202" s="85">
        <f>D203+D204</f>
        <v>105005</v>
      </c>
      <c r="E202" s="76"/>
      <c r="F202" s="76"/>
      <c r="G202" s="76"/>
    </row>
    <row r="203" spans="1:7" s="36" customFormat="1" ht="15.75" customHeight="1">
      <c r="A203" s="86" t="s">
        <v>121</v>
      </c>
      <c r="B203" s="86" t="s">
        <v>171</v>
      </c>
      <c r="C203" s="91" t="s">
        <v>172</v>
      </c>
      <c r="D203" s="87">
        <v>100005</v>
      </c>
      <c r="E203" s="66"/>
      <c r="F203" s="66"/>
      <c r="G203" s="66"/>
    </row>
    <row r="204" spans="1:7" s="36" customFormat="1" ht="33.75" customHeight="1">
      <c r="A204" s="86" t="s">
        <v>121</v>
      </c>
      <c r="B204" s="86">
        <v>2210</v>
      </c>
      <c r="C204" s="91" t="s">
        <v>126</v>
      </c>
      <c r="D204" s="87">
        <v>5000</v>
      </c>
      <c r="E204" s="66"/>
      <c r="F204" s="66"/>
      <c r="G204" s="66"/>
    </row>
    <row r="205" spans="1:7" s="77" customFormat="1" ht="14.25" customHeight="1">
      <c r="A205" s="84">
        <v>90095</v>
      </c>
      <c r="B205" s="84" t="s">
        <v>121</v>
      </c>
      <c r="C205" s="88" t="s">
        <v>46</v>
      </c>
      <c r="D205" s="85">
        <f>SUM(D206:D208)</f>
        <v>2227424</v>
      </c>
      <c r="E205" s="76"/>
      <c r="F205" s="76"/>
      <c r="G205" s="76"/>
    </row>
    <row r="206" spans="1:7" s="36" customFormat="1" ht="14.25" customHeight="1">
      <c r="A206" s="86" t="s">
        <v>121</v>
      </c>
      <c r="B206" s="86" t="s">
        <v>47</v>
      </c>
      <c r="C206" s="91" t="s">
        <v>48</v>
      </c>
      <c r="D206" s="87">
        <v>468450</v>
      </c>
      <c r="E206" s="66"/>
      <c r="F206" s="66"/>
      <c r="G206" s="66"/>
    </row>
    <row r="207" spans="1:7" s="36" customFormat="1" ht="42" customHeight="1">
      <c r="A207" s="86" t="s">
        <v>121</v>
      </c>
      <c r="B207" s="86">
        <v>2058</v>
      </c>
      <c r="C207" s="91" t="s">
        <v>123</v>
      </c>
      <c r="D207" s="87">
        <v>791974</v>
      </c>
      <c r="E207" s="66"/>
      <c r="F207" s="66"/>
      <c r="G207" s="66"/>
    </row>
    <row r="208" spans="1:7" s="36" customFormat="1" ht="33" customHeight="1">
      <c r="A208" s="86" t="s">
        <v>121</v>
      </c>
      <c r="B208" s="86">
        <v>2210</v>
      </c>
      <c r="C208" s="91" t="s">
        <v>126</v>
      </c>
      <c r="D208" s="87">
        <v>967000</v>
      </c>
      <c r="E208" s="66"/>
      <c r="F208" s="66"/>
      <c r="G208" s="66"/>
    </row>
    <row r="209" spans="1:7" s="77" customFormat="1" ht="15.75" customHeight="1">
      <c r="A209" s="82" t="s">
        <v>40</v>
      </c>
      <c r="B209" s="82" t="s">
        <v>121</v>
      </c>
      <c r="C209" s="37" t="s">
        <v>41</v>
      </c>
      <c r="D209" s="83">
        <f>D210+D212+D214+D216</f>
        <v>5809095</v>
      </c>
      <c r="E209" s="76"/>
      <c r="F209" s="76"/>
      <c r="G209" s="76"/>
    </row>
    <row r="210" spans="1:7" s="77" customFormat="1" ht="15.75" customHeight="1">
      <c r="A210" s="84">
        <v>92105</v>
      </c>
      <c r="B210" s="84" t="s">
        <v>121</v>
      </c>
      <c r="C210" s="88" t="s">
        <v>293</v>
      </c>
      <c r="D210" s="85">
        <v>640000</v>
      </c>
      <c r="E210" s="76"/>
      <c r="F210" s="76"/>
      <c r="G210" s="76"/>
    </row>
    <row r="211" spans="1:7" s="36" customFormat="1" ht="30.75" customHeight="1">
      <c r="A211" s="86" t="s">
        <v>121</v>
      </c>
      <c r="B211" s="86">
        <v>2710</v>
      </c>
      <c r="C211" s="91" t="s">
        <v>247</v>
      </c>
      <c r="D211" s="87">
        <v>640000</v>
      </c>
      <c r="E211" s="66"/>
      <c r="F211" s="66"/>
      <c r="G211" s="66"/>
    </row>
    <row r="212" spans="1:7" s="77" customFormat="1" ht="19.5" customHeight="1">
      <c r="A212" s="84">
        <v>92109</v>
      </c>
      <c r="B212" s="84" t="s">
        <v>121</v>
      </c>
      <c r="C212" s="88" t="s">
        <v>88</v>
      </c>
      <c r="D212" s="85">
        <v>93002</v>
      </c>
      <c r="E212" s="76"/>
      <c r="F212" s="76"/>
      <c r="G212" s="76"/>
    </row>
    <row r="213" spans="1:7" s="36" customFormat="1" ht="29.25" customHeight="1">
      <c r="A213" s="86" t="s">
        <v>121</v>
      </c>
      <c r="B213" s="86">
        <v>2310</v>
      </c>
      <c r="C213" s="91" t="s">
        <v>146</v>
      </c>
      <c r="D213" s="87">
        <v>93002</v>
      </c>
      <c r="E213" s="66"/>
      <c r="F213" s="66"/>
      <c r="G213" s="66"/>
    </row>
    <row r="214" spans="1:7" s="77" customFormat="1" ht="17.25" customHeight="1">
      <c r="A214" s="84">
        <v>92116</v>
      </c>
      <c r="B214" s="84" t="s">
        <v>121</v>
      </c>
      <c r="C214" s="88" t="s">
        <v>89</v>
      </c>
      <c r="D214" s="85">
        <v>4906451</v>
      </c>
      <c r="E214" s="76"/>
      <c r="F214" s="76"/>
      <c r="G214" s="76"/>
    </row>
    <row r="215" spans="1:7" s="36" customFormat="1" ht="27.75" customHeight="1">
      <c r="A215" s="86" t="s">
        <v>121</v>
      </c>
      <c r="B215" s="86">
        <v>2310</v>
      </c>
      <c r="C215" s="91" t="s">
        <v>146</v>
      </c>
      <c r="D215" s="87">
        <v>4906451</v>
      </c>
      <c r="E215" s="66"/>
      <c r="F215" s="66"/>
      <c r="G215" s="66"/>
    </row>
    <row r="216" spans="1:7" s="77" customFormat="1" ht="15" customHeight="1">
      <c r="A216" s="84">
        <v>92195</v>
      </c>
      <c r="B216" s="84" t="s">
        <v>121</v>
      </c>
      <c r="C216" s="88" t="s">
        <v>46</v>
      </c>
      <c r="D216" s="85">
        <v>169642</v>
      </c>
      <c r="E216" s="76"/>
      <c r="F216" s="76"/>
      <c r="G216" s="76"/>
    </row>
    <row r="217" spans="1:7" s="36" customFormat="1" ht="42" customHeight="1">
      <c r="A217" s="89" t="s">
        <v>121</v>
      </c>
      <c r="B217" s="89">
        <v>2058</v>
      </c>
      <c r="C217" s="92" t="s">
        <v>123</v>
      </c>
      <c r="D217" s="90">
        <v>169642</v>
      </c>
      <c r="E217" s="66"/>
      <c r="F217" s="66"/>
      <c r="G217" s="66"/>
    </row>
    <row r="218" spans="1:7" s="77" customFormat="1" ht="32.25" customHeight="1">
      <c r="A218" s="82" t="s">
        <v>113</v>
      </c>
      <c r="B218" s="82" t="s">
        <v>121</v>
      </c>
      <c r="C218" s="37" t="s">
        <v>90</v>
      </c>
      <c r="D218" s="83">
        <f>D219</f>
        <v>2556998</v>
      </c>
      <c r="E218" s="76"/>
      <c r="F218" s="76"/>
      <c r="G218" s="76"/>
    </row>
    <row r="219" spans="1:7" s="77" customFormat="1" ht="15.75" customHeight="1">
      <c r="A219" s="84">
        <v>92502</v>
      </c>
      <c r="B219" s="84" t="s">
        <v>121</v>
      </c>
      <c r="C219" s="88" t="s">
        <v>91</v>
      </c>
      <c r="D219" s="85">
        <f>SUM(D220:D222)</f>
        <v>2556998</v>
      </c>
      <c r="E219" s="76"/>
      <c r="F219" s="76"/>
      <c r="G219" s="76"/>
    </row>
    <row r="220" spans="1:7" s="36" customFormat="1" ht="15.75" customHeight="1">
      <c r="A220" s="86" t="s">
        <v>121</v>
      </c>
      <c r="B220" s="86" t="s">
        <v>4</v>
      </c>
      <c r="C220" s="91" t="s">
        <v>5</v>
      </c>
      <c r="D220" s="87">
        <v>60000</v>
      </c>
      <c r="E220" s="66"/>
      <c r="F220" s="66"/>
      <c r="G220" s="66"/>
    </row>
    <row r="221" spans="1:7" s="36" customFormat="1" ht="27" customHeight="1">
      <c r="A221" s="86" t="s">
        <v>121</v>
      </c>
      <c r="B221" s="86">
        <v>2230</v>
      </c>
      <c r="C221" s="91" t="s">
        <v>150</v>
      </c>
      <c r="D221" s="87">
        <v>2201000</v>
      </c>
      <c r="E221" s="66"/>
      <c r="F221" s="66"/>
      <c r="G221" s="66"/>
    </row>
    <row r="222" spans="1:7" s="36" customFormat="1" ht="32.25" customHeight="1">
      <c r="A222" s="89" t="s">
        <v>121</v>
      </c>
      <c r="B222" s="89">
        <v>2469</v>
      </c>
      <c r="C222" s="92" t="s">
        <v>127</v>
      </c>
      <c r="D222" s="90">
        <v>295998</v>
      </c>
      <c r="E222" s="66"/>
      <c r="F222" s="66"/>
      <c r="G222" s="66"/>
    </row>
  </sheetData>
  <sheetProtection algorithmName="SHA-512" hashValue="gX/Qre4x0qewEvVDmMAK9Q2uvfwbU2zOfu/QV/7EyiLj0mLFuVOGZA5sTGJ39by8SDEtYP90RCY7o8j/3HJn1g==" saltValue="Xaf7hJ+fO/ltVLATzZ1sdA==" spinCount="100000" sheet="1" objects="1" scenarios="1"/>
  <mergeCells count="5">
    <mergeCell ref="C1:D1"/>
    <mergeCell ref="C2:D2"/>
    <mergeCell ref="C3:D3"/>
    <mergeCell ref="A5:D5"/>
    <mergeCell ref="A6:D6"/>
  </mergeCells>
  <printOptions horizontalCentered="1"/>
  <pageMargins left="0.98425196850393704" right="0.98425196850393704" top="0.98425196850393704" bottom="0.74803149606299213" header="0.51181102362204722" footer="0.51181102362204722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72B66-4680-4385-A247-97C533E9B51A}">
  <dimension ref="A1:IU139"/>
  <sheetViews>
    <sheetView view="pageBreakPreview" zoomScaleNormal="100" zoomScaleSheetLayoutView="100" workbookViewId="0">
      <selection activeCell="D128" sqref="D128"/>
    </sheetView>
  </sheetViews>
  <sheetFormatPr defaultRowHeight="12.75"/>
  <cols>
    <col min="1" max="1" width="7" style="127" customWidth="1"/>
    <col min="2" max="2" width="33.875" style="133" customWidth="1"/>
    <col min="3" max="3" width="15.625" style="162" customWidth="1"/>
    <col min="4" max="4" width="15" style="162" customWidth="1"/>
    <col min="5" max="6" width="13.25" style="162" customWidth="1"/>
    <col min="7" max="7" width="13.5" style="162" customWidth="1"/>
    <col min="8" max="8" width="13.25" style="162" customWidth="1"/>
    <col min="9" max="9" width="11.25" style="162" customWidth="1"/>
    <col min="10" max="10" width="14.25" style="162" customWidth="1"/>
    <col min="11" max="11" width="13.25" style="162" customWidth="1"/>
    <col min="12" max="12" width="13.75" style="162" customWidth="1"/>
    <col min="13" max="13" width="14.75" style="162" customWidth="1"/>
    <col min="14" max="14" width="14.5" style="162" customWidth="1"/>
    <col min="15" max="15" width="12.75" style="162" customWidth="1"/>
    <col min="16" max="256" width="9" style="133"/>
    <col min="257" max="257" width="7" style="133" customWidth="1"/>
    <col min="258" max="258" width="33.875" style="133" customWidth="1"/>
    <col min="259" max="259" width="14.5" style="133" customWidth="1"/>
    <col min="260" max="260" width="12.75" style="133" customWidth="1"/>
    <col min="261" max="262" width="13.25" style="133" customWidth="1"/>
    <col min="263" max="263" width="12.75" style="133" customWidth="1"/>
    <col min="264" max="264" width="11.875" style="133" customWidth="1"/>
    <col min="265" max="265" width="11.25" style="133" customWidth="1"/>
    <col min="266" max="266" width="14.25" style="133" customWidth="1"/>
    <col min="267" max="267" width="13.25" style="133" customWidth="1"/>
    <col min="268" max="268" width="12.375" style="133" customWidth="1"/>
    <col min="269" max="269" width="13.25" style="133" customWidth="1"/>
    <col min="270" max="270" width="14.5" style="133" customWidth="1"/>
    <col min="271" max="271" width="12.75" style="133" customWidth="1"/>
    <col min="272" max="512" width="9" style="133"/>
    <col min="513" max="513" width="7" style="133" customWidth="1"/>
    <col min="514" max="514" width="33.875" style="133" customWidth="1"/>
    <col min="515" max="515" width="14.5" style="133" customWidth="1"/>
    <col min="516" max="516" width="12.75" style="133" customWidth="1"/>
    <col min="517" max="518" width="13.25" style="133" customWidth="1"/>
    <col min="519" max="519" width="12.75" style="133" customWidth="1"/>
    <col min="520" max="520" width="11.875" style="133" customWidth="1"/>
    <col min="521" max="521" width="11.25" style="133" customWidth="1"/>
    <col min="522" max="522" width="14.25" style="133" customWidth="1"/>
    <col min="523" max="523" width="13.25" style="133" customWidth="1"/>
    <col min="524" max="524" width="12.375" style="133" customWidth="1"/>
    <col min="525" max="525" width="13.25" style="133" customWidth="1"/>
    <col min="526" max="526" width="14.5" style="133" customWidth="1"/>
    <col min="527" max="527" width="12.75" style="133" customWidth="1"/>
    <col min="528" max="768" width="9" style="133"/>
    <col min="769" max="769" width="7" style="133" customWidth="1"/>
    <col min="770" max="770" width="33.875" style="133" customWidth="1"/>
    <col min="771" max="771" width="14.5" style="133" customWidth="1"/>
    <col min="772" max="772" width="12.75" style="133" customWidth="1"/>
    <col min="773" max="774" width="13.25" style="133" customWidth="1"/>
    <col min="775" max="775" width="12.75" style="133" customWidth="1"/>
    <col min="776" max="776" width="11.875" style="133" customWidth="1"/>
    <col min="777" max="777" width="11.25" style="133" customWidth="1"/>
    <col min="778" max="778" width="14.25" style="133" customWidth="1"/>
    <col min="779" max="779" width="13.25" style="133" customWidth="1"/>
    <col min="780" max="780" width="12.375" style="133" customWidth="1"/>
    <col min="781" max="781" width="13.25" style="133" customWidth="1"/>
    <col min="782" max="782" width="14.5" style="133" customWidth="1"/>
    <col min="783" max="783" width="12.75" style="133" customWidth="1"/>
    <col min="784" max="1024" width="9" style="133"/>
    <col min="1025" max="1025" width="7" style="133" customWidth="1"/>
    <col min="1026" max="1026" width="33.875" style="133" customWidth="1"/>
    <col min="1027" max="1027" width="14.5" style="133" customWidth="1"/>
    <col min="1028" max="1028" width="12.75" style="133" customWidth="1"/>
    <col min="1029" max="1030" width="13.25" style="133" customWidth="1"/>
    <col min="1031" max="1031" width="12.75" style="133" customWidth="1"/>
    <col min="1032" max="1032" width="11.875" style="133" customWidth="1"/>
    <col min="1033" max="1033" width="11.25" style="133" customWidth="1"/>
    <col min="1034" max="1034" width="14.25" style="133" customWidth="1"/>
    <col min="1035" max="1035" width="13.25" style="133" customWidth="1"/>
    <col min="1036" max="1036" width="12.375" style="133" customWidth="1"/>
    <col min="1037" max="1037" width="13.25" style="133" customWidth="1"/>
    <col min="1038" max="1038" width="14.5" style="133" customWidth="1"/>
    <col min="1039" max="1039" width="12.75" style="133" customWidth="1"/>
    <col min="1040" max="1280" width="9" style="133"/>
    <col min="1281" max="1281" width="7" style="133" customWidth="1"/>
    <col min="1282" max="1282" width="33.875" style="133" customWidth="1"/>
    <col min="1283" max="1283" width="14.5" style="133" customWidth="1"/>
    <col min="1284" max="1284" width="12.75" style="133" customWidth="1"/>
    <col min="1285" max="1286" width="13.25" style="133" customWidth="1"/>
    <col min="1287" max="1287" width="12.75" style="133" customWidth="1"/>
    <col min="1288" max="1288" width="11.875" style="133" customWidth="1"/>
    <col min="1289" max="1289" width="11.25" style="133" customWidth="1"/>
    <col min="1290" max="1290" width="14.25" style="133" customWidth="1"/>
    <col min="1291" max="1291" width="13.25" style="133" customWidth="1"/>
    <col min="1292" max="1292" width="12.375" style="133" customWidth="1"/>
    <col min="1293" max="1293" width="13.25" style="133" customWidth="1"/>
    <col min="1294" max="1294" width="14.5" style="133" customWidth="1"/>
    <col min="1295" max="1295" width="12.75" style="133" customWidth="1"/>
    <col min="1296" max="1536" width="9" style="133"/>
    <col min="1537" max="1537" width="7" style="133" customWidth="1"/>
    <col min="1538" max="1538" width="33.875" style="133" customWidth="1"/>
    <col min="1539" max="1539" width="14.5" style="133" customWidth="1"/>
    <col min="1540" max="1540" width="12.75" style="133" customWidth="1"/>
    <col min="1541" max="1542" width="13.25" style="133" customWidth="1"/>
    <col min="1543" max="1543" width="12.75" style="133" customWidth="1"/>
    <col min="1544" max="1544" width="11.875" style="133" customWidth="1"/>
    <col min="1545" max="1545" width="11.25" style="133" customWidth="1"/>
    <col min="1546" max="1546" width="14.25" style="133" customWidth="1"/>
    <col min="1547" max="1547" width="13.25" style="133" customWidth="1"/>
    <col min="1548" max="1548" width="12.375" style="133" customWidth="1"/>
    <col min="1549" max="1549" width="13.25" style="133" customWidth="1"/>
    <col min="1550" max="1550" width="14.5" style="133" customWidth="1"/>
    <col min="1551" max="1551" width="12.75" style="133" customWidth="1"/>
    <col min="1552" max="1792" width="9" style="133"/>
    <col min="1793" max="1793" width="7" style="133" customWidth="1"/>
    <col min="1794" max="1794" width="33.875" style="133" customWidth="1"/>
    <col min="1795" max="1795" width="14.5" style="133" customWidth="1"/>
    <col min="1796" max="1796" width="12.75" style="133" customWidth="1"/>
    <col min="1797" max="1798" width="13.25" style="133" customWidth="1"/>
    <col min="1799" max="1799" width="12.75" style="133" customWidth="1"/>
    <col min="1800" max="1800" width="11.875" style="133" customWidth="1"/>
    <col min="1801" max="1801" width="11.25" style="133" customWidth="1"/>
    <col min="1802" max="1802" width="14.25" style="133" customWidth="1"/>
    <col min="1803" max="1803" width="13.25" style="133" customWidth="1"/>
    <col min="1804" max="1804" width="12.375" style="133" customWidth="1"/>
    <col min="1805" max="1805" width="13.25" style="133" customWidth="1"/>
    <col min="1806" max="1806" width="14.5" style="133" customWidth="1"/>
    <col min="1807" max="1807" width="12.75" style="133" customWidth="1"/>
    <col min="1808" max="2048" width="9" style="133"/>
    <col min="2049" max="2049" width="7" style="133" customWidth="1"/>
    <col min="2050" max="2050" width="33.875" style="133" customWidth="1"/>
    <col min="2051" max="2051" width="14.5" style="133" customWidth="1"/>
    <col min="2052" max="2052" width="12.75" style="133" customWidth="1"/>
    <col min="2053" max="2054" width="13.25" style="133" customWidth="1"/>
    <col min="2055" max="2055" width="12.75" style="133" customWidth="1"/>
    <col min="2056" max="2056" width="11.875" style="133" customWidth="1"/>
    <col min="2057" max="2057" width="11.25" style="133" customWidth="1"/>
    <col min="2058" max="2058" width="14.25" style="133" customWidth="1"/>
    <col min="2059" max="2059" width="13.25" style="133" customWidth="1"/>
    <col min="2060" max="2060" width="12.375" style="133" customWidth="1"/>
    <col min="2061" max="2061" width="13.25" style="133" customWidth="1"/>
    <col min="2062" max="2062" width="14.5" style="133" customWidth="1"/>
    <col min="2063" max="2063" width="12.75" style="133" customWidth="1"/>
    <col min="2064" max="2304" width="9" style="133"/>
    <col min="2305" max="2305" width="7" style="133" customWidth="1"/>
    <col min="2306" max="2306" width="33.875" style="133" customWidth="1"/>
    <col min="2307" max="2307" width="14.5" style="133" customWidth="1"/>
    <col min="2308" max="2308" width="12.75" style="133" customWidth="1"/>
    <col min="2309" max="2310" width="13.25" style="133" customWidth="1"/>
    <col min="2311" max="2311" width="12.75" style="133" customWidth="1"/>
    <col min="2312" max="2312" width="11.875" style="133" customWidth="1"/>
    <col min="2313" max="2313" width="11.25" style="133" customWidth="1"/>
    <col min="2314" max="2314" width="14.25" style="133" customWidth="1"/>
    <col min="2315" max="2315" width="13.25" style="133" customWidth="1"/>
    <col min="2316" max="2316" width="12.375" style="133" customWidth="1"/>
    <col min="2317" max="2317" width="13.25" style="133" customWidth="1"/>
    <col min="2318" max="2318" width="14.5" style="133" customWidth="1"/>
    <col min="2319" max="2319" width="12.75" style="133" customWidth="1"/>
    <col min="2320" max="2560" width="9" style="133"/>
    <col min="2561" max="2561" width="7" style="133" customWidth="1"/>
    <col min="2562" max="2562" width="33.875" style="133" customWidth="1"/>
    <col min="2563" max="2563" width="14.5" style="133" customWidth="1"/>
    <col min="2564" max="2564" width="12.75" style="133" customWidth="1"/>
    <col min="2565" max="2566" width="13.25" style="133" customWidth="1"/>
    <col min="2567" max="2567" width="12.75" style="133" customWidth="1"/>
    <col min="2568" max="2568" width="11.875" style="133" customWidth="1"/>
    <col min="2569" max="2569" width="11.25" style="133" customWidth="1"/>
    <col min="2570" max="2570" width="14.25" style="133" customWidth="1"/>
    <col min="2571" max="2571" width="13.25" style="133" customWidth="1"/>
    <col min="2572" max="2572" width="12.375" style="133" customWidth="1"/>
    <col min="2573" max="2573" width="13.25" style="133" customWidth="1"/>
    <col min="2574" max="2574" width="14.5" style="133" customWidth="1"/>
    <col min="2575" max="2575" width="12.75" style="133" customWidth="1"/>
    <col min="2576" max="2816" width="9" style="133"/>
    <col min="2817" max="2817" width="7" style="133" customWidth="1"/>
    <col min="2818" max="2818" width="33.875" style="133" customWidth="1"/>
    <col min="2819" max="2819" width="14.5" style="133" customWidth="1"/>
    <col min="2820" max="2820" width="12.75" style="133" customWidth="1"/>
    <col min="2821" max="2822" width="13.25" style="133" customWidth="1"/>
    <col min="2823" max="2823" width="12.75" style="133" customWidth="1"/>
    <col min="2824" max="2824" width="11.875" style="133" customWidth="1"/>
    <col min="2825" max="2825" width="11.25" style="133" customWidth="1"/>
    <col min="2826" max="2826" width="14.25" style="133" customWidth="1"/>
    <col min="2827" max="2827" width="13.25" style="133" customWidth="1"/>
    <col min="2828" max="2828" width="12.375" style="133" customWidth="1"/>
    <col min="2829" max="2829" width="13.25" style="133" customWidth="1"/>
    <col min="2830" max="2830" width="14.5" style="133" customWidth="1"/>
    <col min="2831" max="2831" width="12.75" style="133" customWidth="1"/>
    <col min="2832" max="3072" width="9" style="133"/>
    <col min="3073" max="3073" width="7" style="133" customWidth="1"/>
    <col min="3074" max="3074" width="33.875" style="133" customWidth="1"/>
    <col min="3075" max="3075" width="14.5" style="133" customWidth="1"/>
    <col min="3076" max="3076" width="12.75" style="133" customWidth="1"/>
    <col min="3077" max="3078" width="13.25" style="133" customWidth="1"/>
    <col min="3079" max="3079" width="12.75" style="133" customWidth="1"/>
    <col min="3080" max="3080" width="11.875" style="133" customWidth="1"/>
    <col min="3081" max="3081" width="11.25" style="133" customWidth="1"/>
    <col min="3082" max="3082" width="14.25" style="133" customWidth="1"/>
    <col min="3083" max="3083" width="13.25" style="133" customWidth="1"/>
    <col min="3084" max="3084" width="12.375" style="133" customWidth="1"/>
    <col min="3085" max="3085" width="13.25" style="133" customWidth="1"/>
    <col min="3086" max="3086" width="14.5" style="133" customWidth="1"/>
    <col min="3087" max="3087" width="12.75" style="133" customWidth="1"/>
    <col min="3088" max="3328" width="9" style="133"/>
    <col min="3329" max="3329" width="7" style="133" customWidth="1"/>
    <col min="3330" max="3330" width="33.875" style="133" customWidth="1"/>
    <col min="3331" max="3331" width="14.5" style="133" customWidth="1"/>
    <col min="3332" max="3332" width="12.75" style="133" customWidth="1"/>
    <col min="3333" max="3334" width="13.25" style="133" customWidth="1"/>
    <col min="3335" max="3335" width="12.75" style="133" customWidth="1"/>
    <col min="3336" max="3336" width="11.875" style="133" customWidth="1"/>
    <col min="3337" max="3337" width="11.25" style="133" customWidth="1"/>
    <col min="3338" max="3338" width="14.25" style="133" customWidth="1"/>
    <col min="3339" max="3339" width="13.25" style="133" customWidth="1"/>
    <col min="3340" max="3340" width="12.375" style="133" customWidth="1"/>
    <col min="3341" max="3341" width="13.25" style="133" customWidth="1"/>
    <col min="3342" max="3342" width="14.5" style="133" customWidth="1"/>
    <col min="3343" max="3343" width="12.75" style="133" customWidth="1"/>
    <col min="3344" max="3584" width="9" style="133"/>
    <col min="3585" max="3585" width="7" style="133" customWidth="1"/>
    <col min="3586" max="3586" width="33.875" style="133" customWidth="1"/>
    <col min="3587" max="3587" width="14.5" style="133" customWidth="1"/>
    <col min="3588" max="3588" width="12.75" style="133" customWidth="1"/>
    <col min="3589" max="3590" width="13.25" style="133" customWidth="1"/>
    <col min="3591" max="3591" width="12.75" style="133" customWidth="1"/>
    <col min="3592" max="3592" width="11.875" style="133" customWidth="1"/>
    <col min="3593" max="3593" width="11.25" style="133" customWidth="1"/>
    <col min="3594" max="3594" width="14.25" style="133" customWidth="1"/>
    <col min="3595" max="3595" width="13.25" style="133" customWidth="1"/>
    <col min="3596" max="3596" width="12.375" style="133" customWidth="1"/>
    <col min="3597" max="3597" width="13.25" style="133" customWidth="1"/>
    <col min="3598" max="3598" width="14.5" style="133" customWidth="1"/>
    <col min="3599" max="3599" width="12.75" style="133" customWidth="1"/>
    <col min="3600" max="3840" width="9" style="133"/>
    <col min="3841" max="3841" width="7" style="133" customWidth="1"/>
    <col min="3842" max="3842" width="33.875" style="133" customWidth="1"/>
    <col min="3843" max="3843" width="14.5" style="133" customWidth="1"/>
    <col min="3844" max="3844" width="12.75" style="133" customWidth="1"/>
    <col min="3845" max="3846" width="13.25" style="133" customWidth="1"/>
    <col min="3847" max="3847" width="12.75" style="133" customWidth="1"/>
    <col min="3848" max="3848" width="11.875" style="133" customWidth="1"/>
    <col min="3849" max="3849" width="11.25" style="133" customWidth="1"/>
    <col min="3850" max="3850" width="14.25" style="133" customWidth="1"/>
    <col min="3851" max="3851" width="13.25" style="133" customWidth="1"/>
    <col min="3852" max="3852" width="12.375" style="133" customWidth="1"/>
    <col min="3853" max="3853" width="13.25" style="133" customWidth="1"/>
    <col min="3854" max="3854" width="14.5" style="133" customWidth="1"/>
    <col min="3855" max="3855" width="12.75" style="133" customWidth="1"/>
    <col min="3856" max="4096" width="9" style="133"/>
    <col min="4097" max="4097" width="7" style="133" customWidth="1"/>
    <col min="4098" max="4098" width="33.875" style="133" customWidth="1"/>
    <col min="4099" max="4099" width="14.5" style="133" customWidth="1"/>
    <col min="4100" max="4100" width="12.75" style="133" customWidth="1"/>
    <col min="4101" max="4102" width="13.25" style="133" customWidth="1"/>
    <col min="4103" max="4103" width="12.75" style="133" customWidth="1"/>
    <col min="4104" max="4104" width="11.875" style="133" customWidth="1"/>
    <col min="4105" max="4105" width="11.25" style="133" customWidth="1"/>
    <col min="4106" max="4106" width="14.25" style="133" customWidth="1"/>
    <col min="4107" max="4107" width="13.25" style="133" customWidth="1"/>
    <col min="4108" max="4108" width="12.375" style="133" customWidth="1"/>
    <col min="4109" max="4109" width="13.25" style="133" customWidth="1"/>
    <col min="4110" max="4110" width="14.5" style="133" customWidth="1"/>
    <col min="4111" max="4111" width="12.75" style="133" customWidth="1"/>
    <col min="4112" max="4352" width="9" style="133"/>
    <col min="4353" max="4353" width="7" style="133" customWidth="1"/>
    <col min="4354" max="4354" width="33.875" style="133" customWidth="1"/>
    <col min="4355" max="4355" width="14.5" style="133" customWidth="1"/>
    <col min="4356" max="4356" width="12.75" style="133" customWidth="1"/>
    <col min="4357" max="4358" width="13.25" style="133" customWidth="1"/>
    <col min="4359" max="4359" width="12.75" style="133" customWidth="1"/>
    <col min="4360" max="4360" width="11.875" style="133" customWidth="1"/>
    <col min="4361" max="4361" width="11.25" style="133" customWidth="1"/>
    <col min="4362" max="4362" width="14.25" style="133" customWidth="1"/>
    <col min="4363" max="4363" width="13.25" style="133" customWidth="1"/>
    <col min="4364" max="4364" width="12.375" style="133" customWidth="1"/>
    <col min="4365" max="4365" width="13.25" style="133" customWidth="1"/>
    <col min="4366" max="4366" width="14.5" style="133" customWidth="1"/>
    <col min="4367" max="4367" width="12.75" style="133" customWidth="1"/>
    <col min="4368" max="4608" width="9" style="133"/>
    <col min="4609" max="4609" width="7" style="133" customWidth="1"/>
    <col min="4610" max="4610" width="33.875" style="133" customWidth="1"/>
    <col min="4611" max="4611" width="14.5" style="133" customWidth="1"/>
    <col min="4612" max="4612" width="12.75" style="133" customWidth="1"/>
    <col min="4613" max="4614" width="13.25" style="133" customWidth="1"/>
    <col min="4615" max="4615" width="12.75" style="133" customWidth="1"/>
    <col min="4616" max="4616" width="11.875" style="133" customWidth="1"/>
    <col min="4617" max="4617" width="11.25" style="133" customWidth="1"/>
    <col min="4618" max="4618" width="14.25" style="133" customWidth="1"/>
    <col min="4619" max="4619" width="13.25" style="133" customWidth="1"/>
    <col min="4620" max="4620" width="12.375" style="133" customWidth="1"/>
    <col min="4621" max="4621" width="13.25" style="133" customWidth="1"/>
    <col min="4622" max="4622" width="14.5" style="133" customWidth="1"/>
    <col min="4623" max="4623" width="12.75" style="133" customWidth="1"/>
    <col min="4624" max="4864" width="9" style="133"/>
    <col min="4865" max="4865" width="7" style="133" customWidth="1"/>
    <col min="4866" max="4866" width="33.875" style="133" customWidth="1"/>
    <col min="4867" max="4867" width="14.5" style="133" customWidth="1"/>
    <col min="4868" max="4868" width="12.75" style="133" customWidth="1"/>
    <col min="4869" max="4870" width="13.25" style="133" customWidth="1"/>
    <col min="4871" max="4871" width="12.75" style="133" customWidth="1"/>
    <col min="4872" max="4872" width="11.875" style="133" customWidth="1"/>
    <col min="4873" max="4873" width="11.25" style="133" customWidth="1"/>
    <col min="4874" max="4874" width="14.25" style="133" customWidth="1"/>
    <col min="4875" max="4875" width="13.25" style="133" customWidth="1"/>
    <col min="4876" max="4876" width="12.375" style="133" customWidth="1"/>
    <col min="4877" max="4877" width="13.25" style="133" customWidth="1"/>
    <col min="4878" max="4878" width="14.5" style="133" customWidth="1"/>
    <col min="4879" max="4879" width="12.75" style="133" customWidth="1"/>
    <col min="4880" max="5120" width="9" style="133"/>
    <col min="5121" max="5121" width="7" style="133" customWidth="1"/>
    <col min="5122" max="5122" width="33.875" style="133" customWidth="1"/>
    <col min="5123" max="5123" width="14.5" style="133" customWidth="1"/>
    <col min="5124" max="5124" width="12.75" style="133" customWidth="1"/>
    <col min="5125" max="5126" width="13.25" style="133" customWidth="1"/>
    <col min="5127" max="5127" width="12.75" style="133" customWidth="1"/>
    <col min="5128" max="5128" width="11.875" style="133" customWidth="1"/>
    <col min="5129" max="5129" width="11.25" style="133" customWidth="1"/>
    <col min="5130" max="5130" width="14.25" style="133" customWidth="1"/>
    <col min="5131" max="5131" width="13.25" style="133" customWidth="1"/>
    <col min="5132" max="5132" width="12.375" style="133" customWidth="1"/>
    <col min="5133" max="5133" width="13.25" style="133" customWidth="1"/>
    <col min="5134" max="5134" width="14.5" style="133" customWidth="1"/>
    <col min="5135" max="5135" width="12.75" style="133" customWidth="1"/>
    <col min="5136" max="5376" width="9" style="133"/>
    <col min="5377" max="5377" width="7" style="133" customWidth="1"/>
    <col min="5378" max="5378" width="33.875" style="133" customWidth="1"/>
    <col min="5379" max="5379" width="14.5" style="133" customWidth="1"/>
    <col min="5380" max="5380" width="12.75" style="133" customWidth="1"/>
    <col min="5381" max="5382" width="13.25" style="133" customWidth="1"/>
    <col min="5383" max="5383" width="12.75" style="133" customWidth="1"/>
    <col min="5384" max="5384" width="11.875" style="133" customWidth="1"/>
    <col min="5385" max="5385" width="11.25" style="133" customWidth="1"/>
    <col min="5386" max="5386" width="14.25" style="133" customWidth="1"/>
    <col min="5387" max="5387" width="13.25" style="133" customWidth="1"/>
    <col min="5388" max="5388" width="12.375" style="133" customWidth="1"/>
    <col min="5389" max="5389" width="13.25" style="133" customWidth="1"/>
    <col min="5390" max="5390" width="14.5" style="133" customWidth="1"/>
    <col min="5391" max="5391" width="12.75" style="133" customWidth="1"/>
    <col min="5392" max="5632" width="9" style="133"/>
    <col min="5633" max="5633" width="7" style="133" customWidth="1"/>
    <col min="5634" max="5634" width="33.875" style="133" customWidth="1"/>
    <col min="5635" max="5635" width="14.5" style="133" customWidth="1"/>
    <col min="5636" max="5636" width="12.75" style="133" customWidth="1"/>
    <col min="5637" max="5638" width="13.25" style="133" customWidth="1"/>
    <col min="5639" max="5639" width="12.75" style="133" customWidth="1"/>
    <col min="5640" max="5640" width="11.875" style="133" customWidth="1"/>
    <col min="5641" max="5641" width="11.25" style="133" customWidth="1"/>
    <col min="5642" max="5642" width="14.25" style="133" customWidth="1"/>
    <col min="5643" max="5643" width="13.25" style="133" customWidth="1"/>
    <col min="5644" max="5644" width="12.375" style="133" customWidth="1"/>
    <col min="5645" max="5645" width="13.25" style="133" customWidth="1"/>
    <col min="5646" max="5646" width="14.5" style="133" customWidth="1"/>
    <col min="5647" max="5647" width="12.75" style="133" customWidth="1"/>
    <col min="5648" max="5888" width="9" style="133"/>
    <col min="5889" max="5889" width="7" style="133" customWidth="1"/>
    <col min="5890" max="5890" width="33.875" style="133" customWidth="1"/>
    <col min="5891" max="5891" width="14.5" style="133" customWidth="1"/>
    <col min="5892" max="5892" width="12.75" style="133" customWidth="1"/>
    <col min="5893" max="5894" width="13.25" style="133" customWidth="1"/>
    <col min="5895" max="5895" width="12.75" style="133" customWidth="1"/>
    <col min="5896" max="5896" width="11.875" style="133" customWidth="1"/>
    <col min="5897" max="5897" width="11.25" style="133" customWidth="1"/>
    <col min="5898" max="5898" width="14.25" style="133" customWidth="1"/>
    <col min="5899" max="5899" width="13.25" style="133" customWidth="1"/>
    <col min="5900" max="5900" width="12.375" style="133" customWidth="1"/>
    <col min="5901" max="5901" width="13.25" style="133" customWidth="1"/>
    <col min="5902" max="5902" width="14.5" style="133" customWidth="1"/>
    <col min="5903" max="5903" width="12.75" style="133" customWidth="1"/>
    <col min="5904" max="6144" width="9" style="133"/>
    <col min="6145" max="6145" width="7" style="133" customWidth="1"/>
    <col min="6146" max="6146" width="33.875" style="133" customWidth="1"/>
    <col min="6147" max="6147" width="14.5" style="133" customWidth="1"/>
    <col min="6148" max="6148" width="12.75" style="133" customWidth="1"/>
    <col min="6149" max="6150" width="13.25" style="133" customWidth="1"/>
    <col min="6151" max="6151" width="12.75" style="133" customWidth="1"/>
    <col min="6152" max="6152" width="11.875" style="133" customWidth="1"/>
    <col min="6153" max="6153" width="11.25" style="133" customWidth="1"/>
    <col min="6154" max="6154" width="14.25" style="133" customWidth="1"/>
    <col min="6155" max="6155" width="13.25" style="133" customWidth="1"/>
    <col min="6156" max="6156" width="12.375" style="133" customWidth="1"/>
    <col min="6157" max="6157" width="13.25" style="133" customWidth="1"/>
    <col min="6158" max="6158" width="14.5" style="133" customWidth="1"/>
    <col min="6159" max="6159" width="12.75" style="133" customWidth="1"/>
    <col min="6160" max="6400" width="9" style="133"/>
    <col min="6401" max="6401" width="7" style="133" customWidth="1"/>
    <col min="6402" max="6402" width="33.875" style="133" customWidth="1"/>
    <col min="6403" max="6403" width="14.5" style="133" customWidth="1"/>
    <col min="6404" max="6404" width="12.75" style="133" customWidth="1"/>
    <col min="6405" max="6406" width="13.25" style="133" customWidth="1"/>
    <col min="6407" max="6407" width="12.75" style="133" customWidth="1"/>
    <col min="6408" max="6408" width="11.875" style="133" customWidth="1"/>
    <col min="6409" max="6409" width="11.25" style="133" customWidth="1"/>
    <col min="6410" max="6410" width="14.25" style="133" customWidth="1"/>
    <col min="6411" max="6411" width="13.25" style="133" customWidth="1"/>
    <col min="6412" max="6412" width="12.375" style="133" customWidth="1"/>
    <col min="6413" max="6413" width="13.25" style="133" customWidth="1"/>
    <col min="6414" max="6414" width="14.5" style="133" customWidth="1"/>
    <col min="6415" max="6415" width="12.75" style="133" customWidth="1"/>
    <col min="6416" max="6656" width="9" style="133"/>
    <col min="6657" max="6657" width="7" style="133" customWidth="1"/>
    <col min="6658" max="6658" width="33.875" style="133" customWidth="1"/>
    <col min="6659" max="6659" width="14.5" style="133" customWidth="1"/>
    <col min="6660" max="6660" width="12.75" style="133" customWidth="1"/>
    <col min="6661" max="6662" width="13.25" style="133" customWidth="1"/>
    <col min="6663" max="6663" width="12.75" style="133" customWidth="1"/>
    <col min="6664" max="6664" width="11.875" style="133" customWidth="1"/>
    <col min="6665" max="6665" width="11.25" style="133" customWidth="1"/>
    <col min="6666" max="6666" width="14.25" style="133" customWidth="1"/>
    <col min="6667" max="6667" width="13.25" style="133" customWidth="1"/>
    <col min="6668" max="6668" width="12.375" style="133" customWidth="1"/>
    <col min="6669" max="6669" width="13.25" style="133" customWidth="1"/>
    <col min="6670" max="6670" width="14.5" style="133" customWidth="1"/>
    <col min="6671" max="6671" width="12.75" style="133" customWidth="1"/>
    <col min="6672" max="6912" width="9" style="133"/>
    <col min="6913" max="6913" width="7" style="133" customWidth="1"/>
    <col min="6914" max="6914" width="33.875" style="133" customWidth="1"/>
    <col min="6915" max="6915" width="14.5" style="133" customWidth="1"/>
    <col min="6916" max="6916" width="12.75" style="133" customWidth="1"/>
    <col min="6917" max="6918" width="13.25" style="133" customWidth="1"/>
    <col min="6919" max="6919" width="12.75" style="133" customWidth="1"/>
    <col min="6920" max="6920" width="11.875" style="133" customWidth="1"/>
    <col min="6921" max="6921" width="11.25" style="133" customWidth="1"/>
    <col min="6922" max="6922" width="14.25" style="133" customWidth="1"/>
    <col min="6923" max="6923" width="13.25" style="133" customWidth="1"/>
    <col min="6924" max="6924" width="12.375" style="133" customWidth="1"/>
    <col min="6925" max="6925" width="13.25" style="133" customWidth="1"/>
    <col min="6926" max="6926" width="14.5" style="133" customWidth="1"/>
    <col min="6927" max="6927" width="12.75" style="133" customWidth="1"/>
    <col min="6928" max="7168" width="9" style="133"/>
    <col min="7169" max="7169" width="7" style="133" customWidth="1"/>
    <col min="7170" max="7170" width="33.875" style="133" customWidth="1"/>
    <col min="7171" max="7171" width="14.5" style="133" customWidth="1"/>
    <col min="7172" max="7172" width="12.75" style="133" customWidth="1"/>
    <col min="7173" max="7174" width="13.25" style="133" customWidth="1"/>
    <col min="7175" max="7175" width="12.75" style="133" customWidth="1"/>
    <col min="7176" max="7176" width="11.875" style="133" customWidth="1"/>
    <col min="7177" max="7177" width="11.25" style="133" customWidth="1"/>
    <col min="7178" max="7178" width="14.25" style="133" customWidth="1"/>
    <col min="7179" max="7179" width="13.25" style="133" customWidth="1"/>
    <col min="7180" max="7180" width="12.375" style="133" customWidth="1"/>
    <col min="7181" max="7181" width="13.25" style="133" customWidth="1"/>
    <col min="7182" max="7182" width="14.5" style="133" customWidth="1"/>
    <col min="7183" max="7183" width="12.75" style="133" customWidth="1"/>
    <col min="7184" max="7424" width="9" style="133"/>
    <col min="7425" max="7425" width="7" style="133" customWidth="1"/>
    <col min="7426" max="7426" width="33.875" style="133" customWidth="1"/>
    <col min="7427" max="7427" width="14.5" style="133" customWidth="1"/>
    <col min="7428" max="7428" width="12.75" style="133" customWidth="1"/>
    <col min="7429" max="7430" width="13.25" style="133" customWidth="1"/>
    <col min="7431" max="7431" width="12.75" style="133" customWidth="1"/>
    <col min="7432" max="7432" width="11.875" style="133" customWidth="1"/>
    <col min="7433" max="7433" width="11.25" style="133" customWidth="1"/>
    <col min="7434" max="7434" width="14.25" style="133" customWidth="1"/>
    <col min="7435" max="7435" width="13.25" style="133" customWidth="1"/>
    <col min="7436" max="7436" width="12.375" style="133" customWidth="1"/>
    <col min="7437" max="7437" width="13.25" style="133" customWidth="1"/>
    <col min="7438" max="7438" width="14.5" style="133" customWidth="1"/>
    <col min="7439" max="7439" width="12.75" style="133" customWidth="1"/>
    <col min="7440" max="7680" width="9" style="133"/>
    <col min="7681" max="7681" width="7" style="133" customWidth="1"/>
    <col min="7682" max="7682" width="33.875" style="133" customWidth="1"/>
    <col min="7683" max="7683" width="14.5" style="133" customWidth="1"/>
    <col min="7684" max="7684" width="12.75" style="133" customWidth="1"/>
    <col min="7685" max="7686" width="13.25" style="133" customWidth="1"/>
    <col min="7687" max="7687" width="12.75" style="133" customWidth="1"/>
    <col min="7688" max="7688" width="11.875" style="133" customWidth="1"/>
    <col min="7689" max="7689" width="11.25" style="133" customWidth="1"/>
    <col min="7690" max="7690" width="14.25" style="133" customWidth="1"/>
    <col min="7691" max="7691" width="13.25" style="133" customWidth="1"/>
    <col min="7692" max="7692" width="12.375" style="133" customWidth="1"/>
    <col min="7693" max="7693" width="13.25" style="133" customWidth="1"/>
    <col min="7694" max="7694" width="14.5" style="133" customWidth="1"/>
    <col min="7695" max="7695" width="12.75" style="133" customWidth="1"/>
    <col min="7696" max="7936" width="9" style="133"/>
    <col min="7937" max="7937" width="7" style="133" customWidth="1"/>
    <col min="7938" max="7938" width="33.875" style="133" customWidth="1"/>
    <col min="7939" max="7939" width="14.5" style="133" customWidth="1"/>
    <col min="7940" max="7940" width="12.75" style="133" customWidth="1"/>
    <col min="7941" max="7942" width="13.25" style="133" customWidth="1"/>
    <col min="7943" max="7943" width="12.75" style="133" customWidth="1"/>
    <col min="7944" max="7944" width="11.875" style="133" customWidth="1"/>
    <col min="7945" max="7945" width="11.25" style="133" customWidth="1"/>
    <col min="7946" max="7946" width="14.25" style="133" customWidth="1"/>
    <col min="7947" max="7947" width="13.25" style="133" customWidth="1"/>
    <col min="7948" max="7948" width="12.375" style="133" customWidth="1"/>
    <col min="7949" max="7949" width="13.25" style="133" customWidth="1"/>
    <col min="7950" max="7950" width="14.5" style="133" customWidth="1"/>
    <col min="7951" max="7951" width="12.75" style="133" customWidth="1"/>
    <col min="7952" max="8192" width="9" style="133"/>
    <col min="8193" max="8193" width="7" style="133" customWidth="1"/>
    <col min="8194" max="8194" width="33.875" style="133" customWidth="1"/>
    <col min="8195" max="8195" width="14.5" style="133" customWidth="1"/>
    <col min="8196" max="8196" width="12.75" style="133" customWidth="1"/>
    <col min="8197" max="8198" width="13.25" style="133" customWidth="1"/>
    <col min="8199" max="8199" width="12.75" style="133" customWidth="1"/>
    <col min="8200" max="8200" width="11.875" style="133" customWidth="1"/>
    <col min="8201" max="8201" width="11.25" style="133" customWidth="1"/>
    <col min="8202" max="8202" width="14.25" style="133" customWidth="1"/>
    <col min="8203" max="8203" width="13.25" style="133" customWidth="1"/>
    <col min="8204" max="8204" width="12.375" style="133" customWidth="1"/>
    <col min="8205" max="8205" width="13.25" style="133" customWidth="1"/>
    <col min="8206" max="8206" width="14.5" style="133" customWidth="1"/>
    <col min="8207" max="8207" width="12.75" style="133" customWidth="1"/>
    <col min="8208" max="8448" width="9" style="133"/>
    <col min="8449" max="8449" width="7" style="133" customWidth="1"/>
    <col min="8450" max="8450" width="33.875" style="133" customWidth="1"/>
    <col min="8451" max="8451" width="14.5" style="133" customWidth="1"/>
    <col min="8452" max="8452" width="12.75" style="133" customWidth="1"/>
    <col min="8453" max="8454" width="13.25" style="133" customWidth="1"/>
    <col min="8455" max="8455" width="12.75" style="133" customWidth="1"/>
    <col min="8456" max="8456" width="11.875" style="133" customWidth="1"/>
    <col min="8457" max="8457" width="11.25" style="133" customWidth="1"/>
    <col min="8458" max="8458" width="14.25" style="133" customWidth="1"/>
    <col min="8459" max="8459" width="13.25" style="133" customWidth="1"/>
    <col min="8460" max="8460" width="12.375" style="133" customWidth="1"/>
    <col min="8461" max="8461" width="13.25" style="133" customWidth="1"/>
    <col min="8462" max="8462" width="14.5" style="133" customWidth="1"/>
    <col min="8463" max="8463" width="12.75" style="133" customWidth="1"/>
    <col min="8464" max="8704" width="9" style="133"/>
    <col min="8705" max="8705" width="7" style="133" customWidth="1"/>
    <col min="8706" max="8706" width="33.875" style="133" customWidth="1"/>
    <col min="8707" max="8707" width="14.5" style="133" customWidth="1"/>
    <col min="8708" max="8708" width="12.75" style="133" customWidth="1"/>
    <col min="8709" max="8710" width="13.25" style="133" customWidth="1"/>
    <col min="8711" max="8711" width="12.75" style="133" customWidth="1"/>
    <col min="8712" max="8712" width="11.875" style="133" customWidth="1"/>
    <col min="8713" max="8713" width="11.25" style="133" customWidth="1"/>
    <col min="8714" max="8714" width="14.25" style="133" customWidth="1"/>
    <col min="8715" max="8715" width="13.25" style="133" customWidth="1"/>
    <col min="8716" max="8716" width="12.375" style="133" customWidth="1"/>
    <col min="8717" max="8717" width="13.25" style="133" customWidth="1"/>
    <col min="8718" max="8718" width="14.5" style="133" customWidth="1"/>
    <col min="8719" max="8719" width="12.75" style="133" customWidth="1"/>
    <col min="8720" max="8960" width="9" style="133"/>
    <col min="8961" max="8961" width="7" style="133" customWidth="1"/>
    <col min="8962" max="8962" width="33.875" style="133" customWidth="1"/>
    <col min="8963" max="8963" width="14.5" style="133" customWidth="1"/>
    <col min="8964" max="8964" width="12.75" style="133" customWidth="1"/>
    <col min="8965" max="8966" width="13.25" style="133" customWidth="1"/>
    <col min="8967" max="8967" width="12.75" style="133" customWidth="1"/>
    <col min="8968" max="8968" width="11.875" style="133" customWidth="1"/>
    <col min="8969" max="8969" width="11.25" style="133" customWidth="1"/>
    <col min="8970" max="8970" width="14.25" style="133" customWidth="1"/>
    <col min="8971" max="8971" width="13.25" style="133" customWidth="1"/>
    <col min="8972" max="8972" width="12.375" style="133" customWidth="1"/>
    <col min="8973" max="8973" width="13.25" style="133" customWidth="1"/>
    <col min="8974" max="8974" width="14.5" style="133" customWidth="1"/>
    <col min="8975" max="8975" width="12.75" style="133" customWidth="1"/>
    <col min="8976" max="9216" width="9" style="133"/>
    <col min="9217" max="9217" width="7" style="133" customWidth="1"/>
    <col min="9218" max="9218" width="33.875" style="133" customWidth="1"/>
    <col min="9219" max="9219" width="14.5" style="133" customWidth="1"/>
    <col min="9220" max="9220" width="12.75" style="133" customWidth="1"/>
    <col min="9221" max="9222" width="13.25" style="133" customWidth="1"/>
    <col min="9223" max="9223" width="12.75" style="133" customWidth="1"/>
    <col min="9224" max="9224" width="11.875" style="133" customWidth="1"/>
    <col min="9225" max="9225" width="11.25" style="133" customWidth="1"/>
    <col min="9226" max="9226" width="14.25" style="133" customWidth="1"/>
    <col min="9227" max="9227" width="13.25" style="133" customWidth="1"/>
    <col min="9228" max="9228" width="12.375" style="133" customWidth="1"/>
    <col min="9229" max="9229" width="13.25" style="133" customWidth="1"/>
    <col min="9230" max="9230" width="14.5" style="133" customWidth="1"/>
    <col min="9231" max="9231" width="12.75" style="133" customWidth="1"/>
    <col min="9232" max="9472" width="9" style="133"/>
    <col min="9473" max="9473" width="7" style="133" customWidth="1"/>
    <col min="9474" max="9474" width="33.875" style="133" customWidth="1"/>
    <col min="9475" max="9475" width="14.5" style="133" customWidth="1"/>
    <col min="9476" max="9476" width="12.75" style="133" customWidth="1"/>
    <col min="9477" max="9478" width="13.25" style="133" customWidth="1"/>
    <col min="9479" max="9479" width="12.75" style="133" customWidth="1"/>
    <col min="9480" max="9480" width="11.875" style="133" customWidth="1"/>
    <col min="9481" max="9481" width="11.25" style="133" customWidth="1"/>
    <col min="9482" max="9482" width="14.25" style="133" customWidth="1"/>
    <col min="9483" max="9483" width="13.25" style="133" customWidth="1"/>
    <col min="9484" max="9484" width="12.375" style="133" customWidth="1"/>
    <col min="9485" max="9485" width="13.25" style="133" customWidth="1"/>
    <col min="9486" max="9486" width="14.5" style="133" customWidth="1"/>
    <col min="9487" max="9487" width="12.75" style="133" customWidth="1"/>
    <col min="9488" max="9728" width="9" style="133"/>
    <col min="9729" max="9729" width="7" style="133" customWidth="1"/>
    <col min="9730" max="9730" width="33.875" style="133" customWidth="1"/>
    <col min="9731" max="9731" width="14.5" style="133" customWidth="1"/>
    <col min="9732" max="9732" width="12.75" style="133" customWidth="1"/>
    <col min="9733" max="9734" width="13.25" style="133" customWidth="1"/>
    <col min="9735" max="9735" width="12.75" style="133" customWidth="1"/>
    <col min="9736" max="9736" width="11.875" style="133" customWidth="1"/>
    <col min="9737" max="9737" width="11.25" style="133" customWidth="1"/>
    <col min="9738" max="9738" width="14.25" style="133" customWidth="1"/>
    <col min="9739" max="9739" width="13.25" style="133" customWidth="1"/>
    <col min="9740" max="9740" width="12.375" style="133" customWidth="1"/>
    <col min="9741" max="9741" width="13.25" style="133" customWidth="1"/>
    <col min="9742" max="9742" width="14.5" style="133" customWidth="1"/>
    <col min="9743" max="9743" width="12.75" style="133" customWidth="1"/>
    <col min="9744" max="9984" width="9" style="133"/>
    <col min="9985" max="9985" width="7" style="133" customWidth="1"/>
    <col min="9986" max="9986" width="33.875" style="133" customWidth="1"/>
    <col min="9987" max="9987" width="14.5" style="133" customWidth="1"/>
    <col min="9988" max="9988" width="12.75" style="133" customWidth="1"/>
    <col min="9989" max="9990" width="13.25" style="133" customWidth="1"/>
    <col min="9991" max="9991" width="12.75" style="133" customWidth="1"/>
    <col min="9992" max="9992" width="11.875" style="133" customWidth="1"/>
    <col min="9993" max="9993" width="11.25" style="133" customWidth="1"/>
    <col min="9994" max="9994" width="14.25" style="133" customWidth="1"/>
    <col min="9995" max="9995" width="13.25" style="133" customWidth="1"/>
    <col min="9996" max="9996" width="12.375" style="133" customWidth="1"/>
    <col min="9997" max="9997" width="13.25" style="133" customWidth="1"/>
    <col min="9998" max="9998" width="14.5" style="133" customWidth="1"/>
    <col min="9999" max="9999" width="12.75" style="133" customWidth="1"/>
    <col min="10000" max="10240" width="9" style="133"/>
    <col min="10241" max="10241" width="7" style="133" customWidth="1"/>
    <col min="10242" max="10242" width="33.875" style="133" customWidth="1"/>
    <col min="10243" max="10243" width="14.5" style="133" customWidth="1"/>
    <col min="10244" max="10244" width="12.75" style="133" customWidth="1"/>
    <col min="10245" max="10246" width="13.25" style="133" customWidth="1"/>
    <col min="10247" max="10247" width="12.75" style="133" customWidth="1"/>
    <col min="10248" max="10248" width="11.875" style="133" customWidth="1"/>
    <col min="10249" max="10249" width="11.25" style="133" customWidth="1"/>
    <col min="10250" max="10250" width="14.25" style="133" customWidth="1"/>
    <col min="10251" max="10251" width="13.25" style="133" customWidth="1"/>
    <col min="10252" max="10252" width="12.375" style="133" customWidth="1"/>
    <col min="10253" max="10253" width="13.25" style="133" customWidth="1"/>
    <col min="10254" max="10254" width="14.5" style="133" customWidth="1"/>
    <col min="10255" max="10255" width="12.75" style="133" customWidth="1"/>
    <col min="10256" max="10496" width="9" style="133"/>
    <col min="10497" max="10497" width="7" style="133" customWidth="1"/>
    <col min="10498" max="10498" width="33.875" style="133" customWidth="1"/>
    <col min="10499" max="10499" width="14.5" style="133" customWidth="1"/>
    <col min="10500" max="10500" width="12.75" style="133" customWidth="1"/>
    <col min="10501" max="10502" width="13.25" style="133" customWidth="1"/>
    <col min="10503" max="10503" width="12.75" style="133" customWidth="1"/>
    <col min="10504" max="10504" width="11.875" style="133" customWidth="1"/>
    <col min="10505" max="10505" width="11.25" style="133" customWidth="1"/>
    <col min="10506" max="10506" width="14.25" style="133" customWidth="1"/>
    <col min="10507" max="10507" width="13.25" style="133" customWidth="1"/>
    <col min="10508" max="10508" width="12.375" style="133" customWidth="1"/>
    <col min="10509" max="10509" width="13.25" style="133" customWidth="1"/>
    <col min="10510" max="10510" width="14.5" style="133" customWidth="1"/>
    <col min="10511" max="10511" width="12.75" style="133" customWidth="1"/>
    <col min="10512" max="10752" width="9" style="133"/>
    <col min="10753" max="10753" width="7" style="133" customWidth="1"/>
    <col min="10754" max="10754" width="33.875" style="133" customWidth="1"/>
    <col min="10755" max="10755" width="14.5" style="133" customWidth="1"/>
    <col min="10756" max="10756" width="12.75" style="133" customWidth="1"/>
    <col min="10757" max="10758" width="13.25" style="133" customWidth="1"/>
    <col min="10759" max="10759" width="12.75" style="133" customWidth="1"/>
    <col min="10760" max="10760" width="11.875" style="133" customWidth="1"/>
    <col min="10761" max="10761" width="11.25" style="133" customWidth="1"/>
    <col min="10762" max="10762" width="14.25" style="133" customWidth="1"/>
    <col min="10763" max="10763" width="13.25" style="133" customWidth="1"/>
    <col min="10764" max="10764" width="12.375" style="133" customWidth="1"/>
    <col min="10765" max="10765" width="13.25" style="133" customWidth="1"/>
    <col min="10766" max="10766" width="14.5" style="133" customWidth="1"/>
    <col min="10767" max="10767" width="12.75" style="133" customWidth="1"/>
    <col min="10768" max="11008" width="9" style="133"/>
    <col min="11009" max="11009" width="7" style="133" customWidth="1"/>
    <col min="11010" max="11010" width="33.875" style="133" customWidth="1"/>
    <col min="11011" max="11011" width="14.5" style="133" customWidth="1"/>
    <col min="11012" max="11012" width="12.75" style="133" customWidth="1"/>
    <col min="11013" max="11014" width="13.25" style="133" customWidth="1"/>
    <col min="11015" max="11015" width="12.75" style="133" customWidth="1"/>
    <col min="11016" max="11016" width="11.875" style="133" customWidth="1"/>
    <col min="11017" max="11017" width="11.25" style="133" customWidth="1"/>
    <col min="11018" max="11018" width="14.25" style="133" customWidth="1"/>
    <col min="11019" max="11019" width="13.25" style="133" customWidth="1"/>
    <col min="11020" max="11020" width="12.375" style="133" customWidth="1"/>
    <col min="11021" max="11021" width="13.25" style="133" customWidth="1"/>
    <col min="11022" max="11022" width="14.5" style="133" customWidth="1"/>
    <col min="11023" max="11023" width="12.75" style="133" customWidth="1"/>
    <col min="11024" max="11264" width="9" style="133"/>
    <col min="11265" max="11265" width="7" style="133" customWidth="1"/>
    <col min="11266" max="11266" width="33.875" style="133" customWidth="1"/>
    <col min="11267" max="11267" width="14.5" style="133" customWidth="1"/>
    <col min="11268" max="11268" width="12.75" style="133" customWidth="1"/>
    <col min="11269" max="11270" width="13.25" style="133" customWidth="1"/>
    <col min="11271" max="11271" width="12.75" style="133" customWidth="1"/>
    <col min="11272" max="11272" width="11.875" style="133" customWidth="1"/>
    <col min="11273" max="11273" width="11.25" style="133" customWidth="1"/>
    <col min="11274" max="11274" width="14.25" style="133" customWidth="1"/>
    <col min="11275" max="11275" width="13.25" style="133" customWidth="1"/>
    <col min="11276" max="11276" width="12.375" style="133" customWidth="1"/>
    <col min="11277" max="11277" width="13.25" style="133" customWidth="1"/>
    <col min="11278" max="11278" width="14.5" style="133" customWidth="1"/>
    <col min="11279" max="11279" width="12.75" style="133" customWidth="1"/>
    <col min="11280" max="11520" width="9" style="133"/>
    <col min="11521" max="11521" width="7" style="133" customWidth="1"/>
    <col min="11522" max="11522" width="33.875" style="133" customWidth="1"/>
    <col min="11523" max="11523" width="14.5" style="133" customWidth="1"/>
    <col min="11524" max="11524" width="12.75" style="133" customWidth="1"/>
    <col min="11525" max="11526" width="13.25" style="133" customWidth="1"/>
    <col min="11527" max="11527" width="12.75" style="133" customWidth="1"/>
    <col min="11528" max="11528" width="11.875" style="133" customWidth="1"/>
    <col min="11529" max="11529" width="11.25" style="133" customWidth="1"/>
    <col min="11530" max="11530" width="14.25" style="133" customWidth="1"/>
    <col min="11531" max="11531" width="13.25" style="133" customWidth="1"/>
    <col min="11532" max="11532" width="12.375" style="133" customWidth="1"/>
    <col min="11533" max="11533" width="13.25" style="133" customWidth="1"/>
    <col min="11534" max="11534" width="14.5" style="133" customWidth="1"/>
    <col min="11535" max="11535" width="12.75" style="133" customWidth="1"/>
    <col min="11536" max="11776" width="9" style="133"/>
    <col min="11777" max="11777" width="7" style="133" customWidth="1"/>
    <col min="11778" max="11778" width="33.875" style="133" customWidth="1"/>
    <col min="11779" max="11779" width="14.5" style="133" customWidth="1"/>
    <col min="11780" max="11780" width="12.75" style="133" customWidth="1"/>
    <col min="11781" max="11782" width="13.25" style="133" customWidth="1"/>
    <col min="11783" max="11783" width="12.75" style="133" customWidth="1"/>
    <col min="11784" max="11784" width="11.875" style="133" customWidth="1"/>
    <col min="11785" max="11785" width="11.25" style="133" customWidth="1"/>
    <col min="11786" max="11786" width="14.25" style="133" customWidth="1"/>
    <col min="11787" max="11787" width="13.25" style="133" customWidth="1"/>
    <col min="11788" max="11788" width="12.375" style="133" customWidth="1"/>
    <col min="11789" max="11789" width="13.25" style="133" customWidth="1"/>
    <col min="11790" max="11790" width="14.5" style="133" customWidth="1"/>
    <col min="11791" max="11791" width="12.75" style="133" customWidth="1"/>
    <col min="11792" max="12032" width="9" style="133"/>
    <col min="12033" max="12033" width="7" style="133" customWidth="1"/>
    <col min="12034" max="12034" width="33.875" style="133" customWidth="1"/>
    <col min="12035" max="12035" width="14.5" style="133" customWidth="1"/>
    <col min="12036" max="12036" width="12.75" style="133" customWidth="1"/>
    <col min="12037" max="12038" width="13.25" style="133" customWidth="1"/>
    <col min="12039" max="12039" width="12.75" style="133" customWidth="1"/>
    <col min="12040" max="12040" width="11.875" style="133" customWidth="1"/>
    <col min="12041" max="12041" width="11.25" style="133" customWidth="1"/>
    <col min="12042" max="12042" width="14.25" style="133" customWidth="1"/>
    <col min="12043" max="12043" width="13.25" style="133" customWidth="1"/>
    <col min="12044" max="12044" width="12.375" style="133" customWidth="1"/>
    <col min="12045" max="12045" width="13.25" style="133" customWidth="1"/>
    <col min="12046" max="12046" width="14.5" style="133" customWidth="1"/>
    <col min="12047" max="12047" width="12.75" style="133" customWidth="1"/>
    <col min="12048" max="12288" width="9" style="133"/>
    <col min="12289" max="12289" width="7" style="133" customWidth="1"/>
    <col min="12290" max="12290" width="33.875" style="133" customWidth="1"/>
    <col min="12291" max="12291" width="14.5" style="133" customWidth="1"/>
    <col min="12292" max="12292" width="12.75" style="133" customWidth="1"/>
    <col min="12293" max="12294" width="13.25" style="133" customWidth="1"/>
    <col min="12295" max="12295" width="12.75" style="133" customWidth="1"/>
    <col min="12296" max="12296" width="11.875" style="133" customWidth="1"/>
    <col min="12297" max="12297" width="11.25" style="133" customWidth="1"/>
    <col min="12298" max="12298" width="14.25" style="133" customWidth="1"/>
    <col min="12299" max="12299" width="13.25" style="133" customWidth="1"/>
    <col min="12300" max="12300" width="12.375" style="133" customWidth="1"/>
    <col min="12301" max="12301" width="13.25" style="133" customWidth="1"/>
    <col min="12302" max="12302" width="14.5" style="133" customWidth="1"/>
    <col min="12303" max="12303" width="12.75" style="133" customWidth="1"/>
    <col min="12304" max="12544" width="9" style="133"/>
    <col min="12545" max="12545" width="7" style="133" customWidth="1"/>
    <col min="12546" max="12546" width="33.875" style="133" customWidth="1"/>
    <col min="12547" max="12547" width="14.5" style="133" customWidth="1"/>
    <col min="12548" max="12548" width="12.75" style="133" customWidth="1"/>
    <col min="12549" max="12550" width="13.25" style="133" customWidth="1"/>
    <col min="12551" max="12551" width="12.75" style="133" customWidth="1"/>
    <col min="12552" max="12552" width="11.875" style="133" customWidth="1"/>
    <col min="12553" max="12553" width="11.25" style="133" customWidth="1"/>
    <col min="12554" max="12554" width="14.25" style="133" customWidth="1"/>
    <col min="12555" max="12555" width="13.25" style="133" customWidth="1"/>
    <col min="12556" max="12556" width="12.375" style="133" customWidth="1"/>
    <col min="12557" max="12557" width="13.25" style="133" customWidth="1"/>
    <col min="12558" max="12558" width="14.5" style="133" customWidth="1"/>
    <col min="12559" max="12559" width="12.75" style="133" customWidth="1"/>
    <col min="12560" max="12800" width="9" style="133"/>
    <col min="12801" max="12801" width="7" style="133" customWidth="1"/>
    <col min="12802" max="12802" width="33.875" style="133" customWidth="1"/>
    <col min="12803" max="12803" width="14.5" style="133" customWidth="1"/>
    <col min="12804" max="12804" width="12.75" style="133" customWidth="1"/>
    <col min="12805" max="12806" width="13.25" style="133" customWidth="1"/>
    <col min="12807" max="12807" width="12.75" style="133" customWidth="1"/>
    <col min="12808" max="12808" width="11.875" style="133" customWidth="1"/>
    <col min="12809" max="12809" width="11.25" style="133" customWidth="1"/>
    <col min="12810" max="12810" width="14.25" style="133" customWidth="1"/>
    <col min="12811" max="12811" width="13.25" style="133" customWidth="1"/>
    <col min="12812" max="12812" width="12.375" style="133" customWidth="1"/>
    <col min="12813" max="12813" width="13.25" style="133" customWidth="1"/>
    <col min="12814" max="12814" width="14.5" style="133" customWidth="1"/>
    <col min="12815" max="12815" width="12.75" style="133" customWidth="1"/>
    <col min="12816" max="13056" width="9" style="133"/>
    <col min="13057" max="13057" width="7" style="133" customWidth="1"/>
    <col min="13058" max="13058" width="33.875" style="133" customWidth="1"/>
    <col min="13059" max="13059" width="14.5" style="133" customWidth="1"/>
    <col min="13060" max="13060" width="12.75" style="133" customWidth="1"/>
    <col min="13061" max="13062" width="13.25" style="133" customWidth="1"/>
    <col min="13063" max="13063" width="12.75" style="133" customWidth="1"/>
    <col min="13064" max="13064" width="11.875" style="133" customWidth="1"/>
    <col min="13065" max="13065" width="11.25" style="133" customWidth="1"/>
    <col min="13066" max="13066" width="14.25" style="133" customWidth="1"/>
    <col min="13067" max="13067" width="13.25" style="133" customWidth="1"/>
    <col min="13068" max="13068" width="12.375" style="133" customWidth="1"/>
    <col min="13069" max="13069" width="13.25" style="133" customWidth="1"/>
    <col min="13070" max="13070" width="14.5" style="133" customWidth="1"/>
    <col min="13071" max="13071" width="12.75" style="133" customWidth="1"/>
    <col min="13072" max="13312" width="9" style="133"/>
    <col min="13313" max="13313" width="7" style="133" customWidth="1"/>
    <col min="13314" max="13314" width="33.875" style="133" customWidth="1"/>
    <col min="13315" max="13315" width="14.5" style="133" customWidth="1"/>
    <col min="13316" max="13316" width="12.75" style="133" customWidth="1"/>
    <col min="13317" max="13318" width="13.25" style="133" customWidth="1"/>
    <col min="13319" max="13319" width="12.75" style="133" customWidth="1"/>
    <col min="13320" max="13320" width="11.875" style="133" customWidth="1"/>
    <col min="13321" max="13321" width="11.25" style="133" customWidth="1"/>
    <col min="13322" max="13322" width="14.25" style="133" customWidth="1"/>
    <col min="13323" max="13323" width="13.25" style="133" customWidth="1"/>
    <col min="13324" max="13324" width="12.375" style="133" customWidth="1"/>
    <col min="13325" max="13325" width="13.25" style="133" customWidth="1"/>
    <col min="13326" max="13326" width="14.5" style="133" customWidth="1"/>
    <col min="13327" max="13327" width="12.75" style="133" customWidth="1"/>
    <col min="13328" max="13568" width="9" style="133"/>
    <col min="13569" max="13569" width="7" style="133" customWidth="1"/>
    <col min="13570" max="13570" width="33.875" style="133" customWidth="1"/>
    <col min="13571" max="13571" width="14.5" style="133" customWidth="1"/>
    <col min="13572" max="13572" width="12.75" style="133" customWidth="1"/>
    <col min="13573" max="13574" width="13.25" style="133" customWidth="1"/>
    <col min="13575" max="13575" width="12.75" style="133" customWidth="1"/>
    <col min="13576" max="13576" width="11.875" style="133" customWidth="1"/>
    <col min="13577" max="13577" width="11.25" style="133" customWidth="1"/>
    <col min="13578" max="13578" width="14.25" style="133" customWidth="1"/>
    <col min="13579" max="13579" width="13.25" style="133" customWidth="1"/>
    <col min="13580" max="13580" width="12.375" style="133" customWidth="1"/>
    <col min="13581" max="13581" width="13.25" style="133" customWidth="1"/>
    <col min="13582" max="13582" width="14.5" style="133" customWidth="1"/>
    <col min="13583" max="13583" width="12.75" style="133" customWidth="1"/>
    <col min="13584" max="13824" width="9" style="133"/>
    <col min="13825" max="13825" width="7" style="133" customWidth="1"/>
    <col min="13826" max="13826" width="33.875" style="133" customWidth="1"/>
    <col min="13827" max="13827" width="14.5" style="133" customWidth="1"/>
    <col min="13828" max="13828" width="12.75" style="133" customWidth="1"/>
    <col min="13829" max="13830" width="13.25" style="133" customWidth="1"/>
    <col min="13831" max="13831" width="12.75" style="133" customWidth="1"/>
    <col min="13832" max="13832" width="11.875" style="133" customWidth="1"/>
    <col min="13833" max="13833" width="11.25" style="133" customWidth="1"/>
    <col min="13834" max="13834" width="14.25" style="133" customWidth="1"/>
    <col min="13835" max="13835" width="13.25" style="133" customWidth="1"/>
    <col min="13836" max="13836" width="12.375" style="133" customWidth="1"/>
    <col min="13837" max="13837" width="13.25" style="133" customWidth="1"/>
    <col min="13838" max="13838" width="14.5" style="133" customWidth="1"/>
    <col min="13839" max="13839" width="12.75" style="133" customWidth="1"/>
    <col min="13840" max="14080" width="9" style="133"/>
    <col min="14081" max="14081" width="7" style="133" customWidth="1"/>
    <col min="14082" max="14082" width="33.875" style="133" customWidth="1"/>
    <col min="14083" max="14083" width="14.5" style="133" customWidth="1"/>
    <col min="14084" max="14084" width="12.75" style="133" customWidth="1"/>
    <col min="14085" max="14086" width="13.25" style="133" customWidth="1"/>
    <col min="14087" max="14087" width="12.75" style="133" customWidth="1"/>
    <col min="14088" max="14088" width="11.875" style="133" customWidth="1"/>
    <col min="14089" max="14089" width="11.25" style="133" customWidth="1"/>
    <col min="14090" max="14090" width="14.25" style="133" customWidth="1"/>
    <col min="14091" max="14091" width="13.25" style="133" customWidth="1"/>
    <col min="14092" max="14092" width="12.375" style="133" customWidth="1"/>
    <col min="14093" max="14093" width="13.25" style="133" customWidth="1"/>
    <col min="14094" max="14094" width="14.5" style="133" customWidth="1"/>
    <col min="14095" max="14095" width="12.75" style="133" customWidth="1"/>
    <col min="14096" max="14336" width="9" style="133"/>
    <col min="14337" max="14337" width="7" style="133" customWidth="1"/>
    <col min="14338" max="14338" width="33.875" style="133" customWidth="1"/>
    <col min="14339" max="14339" width="14.5" style="133" customWidth="1"/>
    <col min="14340" max="14340" width="12.75" style="133" customWidth="1"/>
    <col min="14341" max="14342" width="13.25" style="133" customWidth="1"/>
    <col min="14343" max="14343" width="12.75" style="133" customWidth="1"/>
    <col min="14344" max="14344" width="11.875" style="133" customWidth="1"/>
    <col min="14345" max="14345" width="11.25" style="133" customWidth="1"/>
    <col min="14346" max="14346" width="14.25" style="133" customWidth="1"/>
    <col min="14347" max="14347" width="13.25" style="133" customWidth="1"/>
    <col min="14348" max="14348" width="12.375" style="133" customWidth="1"/>
    <col min="14349" max="14349" width="13.25" style="133" customWidth="1"/>
    <col min="14350" max="14350" width="14.5" style="133" customWidth="1"/>
    <col min="14351" max="14351" width="12.75" style="133" customWidth="1"/>
    <col min="14352" max="14592" width="9" style="133"/>
    <col min="14593" max="14593" width="7" style="133" customWidth="1"/>
    <col min="14594" max="14594" width="33.875" style="133" customWidth="1"/>
    <col min="14595" max="14595" width="14.5" style="133" customWidth="1"/>
    <col min="14596" max="14596" width="12.75" style="133" customWidth="1"/>
    <col min="14597" max="14598" width="13.25" style="133" customWidth="1"/>
    <col min="14599" max="14599" width="12.75" style="133" customWidth="1"/>
    <col min="14600" max="14600" width="11.875" style="133" customWidth="1"/>
    <col min="14601" max="14601" width="11.25" style="133" customWidth="1"/>
    <col min="14602" max="14602" width="14.25" style="133" customWidth="1"/>
    <col min="14603" max="14603" width="13.25" style="133" customWidth="1"/>
    <col min="14604" max="14604" width="12.375" style="133" customWidth="1"/>
    <col min="14605" max="14605" width="13.25" style="133" customWidth="1"/>
    <col min="14606" max="14606" width="14.5" style="133" customWidth="1"/>
    <col min="14607" max="14607" width="12.75" style="133" customWidth="1"/>
    <col min="14608" max="14848" width="9" style="133"/>
    <col min="14849" max="14849" width="7" style="133" customWidth="1"/>
    <col min="14850" max="14850" width="33.875" style="133" customWidth="1"/>
    <col min="14851" max="14851" width="14.5" style="133" customWidth="1"/>
    <col min="14852" max="14852" width="12.75" style="133" customWidth="1"/>
    <col min="14853" max="14854" width="13.25" style="133" customWidth="1"/>
    <col min="14855" max="14855" width="12.75" style="133" customWidth="1"/>
    <col min="14856" max="14856" width="11.875" style="133" customWidth="1"/>
    <col min="14857" max="14857" width="11.25" style="133" customWidth="1"/>
    <col min="14858" max="14858" width="14.25" style="133" customWidth="1"/>
    <col min="14859" max="14859" width="13.25" style="133" customWidth="1"/>
    <col min="14860" max="14860" width="12.375" style="133" customWidth="1"/>
    <col min="14861" max="14861" width="13.25" style="133" customWidth="1"/>
    <col min="14862" max="14862" width="14.5" style="133" customWidth="1"/>
    <col min="14863" max="14863" width="12.75" style="133" customWidth="1"/>
    <col min="14864" max="15104" width="9" style="133"/>
    <col min="15105" max="15105" width="7" style="133" customWidth="1"/>
    <col min="15106" max="15106" width="33.875" style="133" customWidth="1"/>
    <col min="15107" max="15107" width="14.5" style="133" customWidth="1"/>
    <col min="15108" max="15108" width="12.75" style="133" customWidth="1"/>
    <col min="15109" max="15110" width="13.25" style="133" customWidth="1"/>
    <col min="15111" max="15111" width="12.75" style="133" customWidth="1"/>
    <col min="15112" max="15112" width="11.875" style="133" customWidth="1"/>
    <col min="15113" max="15113" width="11.25" style="133" customWidth="1"/>
    <col min="15114" max="15114" width="14.25" style="133" customWidth="1"/>
    <col min="15115" max="15115" width="13.25" style="133" customWidth="1"/>
    <col min="15116" max="15116" width="12.375" style="133" customWidth="1"/>
    <col min="15117" max="15117" width="13.25" style="133" customWidth="1"/>
    <col min="15118" max="15118" width="14.5" style="133" customWidth="1"/>
    <col min="15119" max="15119" width="12.75" style="133" customWidth="1"/>
    <col min="15120" max="15360" width="9" style="133"/>
    <col min="15361" max="15361" width="7" style="133" customWidth="1"/>
    <col min="15362" max="15362" width="33.875" style="133" customWidth="1"/>
    <col min="15363" max="15363" width="14.5" style="133" customWidth="1"/>
    <col min="15364" max="15364" width="12.75" style="133" customWidth="1"/>
    <col min="15365" max="15366" width="13.25" style="133" customWidth="1"/>
    <col min="15367" max="15367" width="12.75" style="133" customWidth="1"/>
    <col min="15368" max="15368" width="11.875" style="133" customWidth="1"/>
    <col min="15369" max="15369" width="11.25" style="133" customWidth="1"/>
    <col min="15370" max="15370" width="14.25" style="133" customWidth="1"/>
    <col min="15371" max="15371" width="13.25" style="133" customWidth="1"/>
    <col min="15372" max="15372" width="12.375" style="133" customWidth="1"/>
    <col min="15373" max="15373" width="13.25" style="133" customWidth="1"/>
    <col min="15374" max="15374" width="14.5" style="133" customWidth="1"/>
    <col min="15375" max="15375" width="12.75" style="133" customWidth="1"/>
    <col min="15376" max="15616" width="9" style="133"/>
    <col min="15617" max="15617" width="7" style="133" customWidth="1"/>
    <col min="15618" max="15618" width="33.875" style="133" customWidth="1"/>
    <col min="15619" max="15619" width="14.5" style="133" customWidth="1"/>
    <col min="15620" max="15620" width="12.75" style="133" customWidth="1"/>
    <col min="15621" max="15622" width="13.25" style="133" customWidth="1"/>
    <col min="15623" max="15623" width="12.75" style="133" customWidth="1"/>
    <col min="15624" max="15624" width="11.875" style="133" customWidth="1"/>
    <col min="15625" max="15625" width="11.25" style="133" customWidth="1"/>
    <col min="15626" max="15626" width="14.25" style="133" customWidth="1"/>
    <col min="15627" max="15627" width="13.25" style="133" customWidth="1"/>
    <col min="15628" max="15628" width="12.375" style="133" customWidth="1"/>
    <col min="15629" max="15629" width="13.25" style="133" customWidth="1"/>
    <col min="15630" max="15630" width="14.5" style="133" customWidth="1"/>
    <col min="15631" max="15631" width="12.75" style="133" customWidth="1"/>
    <col min="15632" max="15872" width="9" style="133"/>
    <col min="15873" max="15873" width="7" style="133" customWidth="1"/>
    <col min="15874" max="15874" width="33.875" style="133" customWidth="1"/>
    <col min="15875" max="15875" width="14.5" style="133" customWidth="1"/>
    <col min="15876" max="15876" width="12.75" style="133" customWidth="1"/>
    <col min="15877" max="15878" width="13.25" style="133" customWidth="1"/>
    <col min="15879" max="15879" width="12.75" style="133" customWidth="1"/>
    <col min="15880" max="15880" width="11.875" style="133" customWidth="1"/>
    <col min="15881" max="15881" width="11.25" style="133" customWidth="1"/>
    <col min="15882" max="15882" width="14.25" style="133" customWidth="1"/>
    <col min="15883" max="15883" width="13.25" style="133" customWidth="1"/>
    <col min="15884" max="15884" width="12.375" style="133" customWidth="1"/>
    <col min="15885" max="15885" width="13.25" style="133" customWidth="1"/>
    <col min="15886" max="15886" width="14.5" style="133" customWidth="1"/>
    <col min="15887" max="15887" width="12.75" style="133" customWidth="1"/>
    <col min="15888" max="16128" width="9" style="133"/>
    <col min="16129" max="16129" width="7" style="133" customWidth="1"/>
    <col min="16130" max="16130" width="33.875" style="133" customWidth="1"/>
    <col min="16131" max="16131" width="14.5" style="133" customWidth="1"/>
    <col min="16132" max="16132" width="12.75" style="133" customWidth="1"/>
    <col min="16133" max="16134" width="13.25" style="133" customWidth="1"/>
    <col min="16135" max="16135" width="12.75" style="133" customWidth="1"/>
    <col min="16136" max="16136" width="11.875" style="133" customWidth="1"/>
    <col min="16137" max="16137" width="11.25" style="133" customWidth="1"/>
    <col min="16138" max="16138" width="14.25" style="133" customWidth="1"/>
    <col min="16139" max="16139" width="13.25" style="133" customWidth="1"/>
    <col min="16140" max="16140" width="12.375" style="133" customWidth="1"/>
    <col min="16141" max="16141" width="13.25" style="133" customWidth="1"/>
    <col min="16142" max="16142" width="14.5" style="133" customWidth="1"/>
    <col min="16143" max="16143" width="12.75" style="133" customWidth="1"/>
    <col min="16144" max="16384" width="9" style="133"/>
  </cols>
  <sheetData>
    <row r="1" spans="1:255" s="8" customFormat="1" ht="15" customHeight="1">
      <c r="A1" s="5"/>
      <c r="B1" s="6"/>
      <c r="N1" s="8" t="s">
        <v>297</v>
      </c>
    </row>
    <row r="2" spans="1:255" s="8" customFormat="1" ht="15" customHeight="1">
      <c r="A2" s="5"/>
      <c r="B2" s="6"/>
      <c r="N2" s="8" t="s">
        <v>298</v>
      </c>
    </row>
    <row r="3" spans="1:255" s="8" customFormat="1" ht="15" customHeight="1">
      <c r="A3" s="5"/>
      <c r="B3" s="6"/>
      <c r="N3" s="8" t="s">
        <v>299</v>
      </c>
    </row>
    <row r="4" spans="1:255" s="126" customFormat="1" ht="18.75" customHeight="1">
      <c r="A4" s="769" t="s">
        <v>300</v>
      </c>
      <c r="B4" s="769"/>
      <c r="C4" s="769"/>
      <c r="D4" s="769"/>
      <c r="E4" s="769"/>
      <c r="F4" s="769"/>
      <c r="G4" s="769"/>
      <c r="H4" s="769"/>
      <c r="I4" s="769"/>
      <c r="J4" s="769"/>
      <c r="K4" s="769"/>
      <c r="L4" s="769"/>
      <c r="M4" s="769"/>
      <c r="N4" s="769"/>
      <c r="O4" s="769"/>
    </row>
    <row r="5" spans="1:255" s="126" customFormat="1" ht="18.75" customHeight="1">
      <c r="A5" s="769" t="s">
        <v>281</v>
      </c>
      <c r="B5" s="769"/>
      <c r="C5" s="769"/>
      <c r="D5" s="769"/>
      <c r="E5" s="769"/>
      <c r="F5" s="769"/>
      <c r="G5" s="769"/>
      <c r="H5" s="769"/>
      <c r="I5" s="769"/>
      <c r="J5" s="769"/>
      <c r="K5" s="769"/>
      <c r="L5" s="769"/>
      <c r="M5" s="769"/>
      <c r="N5" s="769"/>
      <c r="O5" s="769"/>
    </row>
    <row r="6" spans="1:255" s="128" customFormat="1" ht="15" customHeight="1">
      <c r="A6" s="127"/>
      <c r="C6" s="129"/>
      <c r="D6" s="129"/>
      <c r="E6" s="129"/>
      <c r="F6" s="129"/>
      <c r="G6" s="129"/>
      <c r="H6" s="129"/>
      <c r="I6" s="129"/>
      <c r="J6" s="129"/>
      <c r="K6" s="129"/>
      <c r="L6" s="129"/>
      <c r="N6" s="129"/>
      <c r="O6" s="130" t="s">
        <v>15</v>
      </c>
    </row>
    <row r="7" spans="1:255">
      <c r="A7" s="770" t="s">
        <v>301</v>
      </c>
      <c r="B7" s="771" t="s">
        <v>16</v>
      </c>
      <c r="C7" s="772" t="s">
        <v>17</v>
      </c>
      <c r="D7" s="768" t="s">
        <v>302</v>
      </c>
      <c r="E7" s="768"/>
      <c r="F7" s="768"/>
      <c r="G7" s="768"/>
      <c r="H7" s="768"/>
      <c r="I7" s="768"/>
      <c r="J7" s="768"/>
      <c r="K7" s="768"/>
      <c r="L7" s="768"/>
      <c r="M7" s="768"/>
      <c r="N7" s="768"/>
      <c r="O7" s="768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</row>
    <row r="8" spans="1:255">
      <c r="A8" s="770"/>
      <c r="B8" s="771"/>
      <c r="C8" s="772"/>
      <c r="D8" s="768" t="s">
        <v>303</v>
      </c>
      <c r="E8" s="773" t="s">
        <v>304</v>
      </c>
      <c r="F8" s="773"/>
      <c r="G8" s="773"/>
      <c r="H8" s="773"/>
      <c r="I8" s="773"/>
      <c r="J8" s="773"/>
      <c r="K8" s="773"/>
      <c r="L8" s="768" t="s">
        <v>305</v>
      </c>
      <c r="M8" s="773" t="s">
        <v>304</v>
      </c>
      <c r="N8" s="773"/>
      <c r="O8" s="773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</row>
    <row r="9" spans="1:255">
      <c r="A9" s="770"/>
      <c r="B9" s="771"/>
      <c r="C9" s="772"/>
      <c r="D9" s="768"/>
      <c r="E9" s="768" t="s">
        <v>306</v>
      </c>
      <c r="F9" s="773" t="s">
        <v>304</v>
      </c>
      <c r="G9" s="773"/>
      <c r="H9" s="768" t="s">
        <v>307</v>
      </c>
      <c r="I9" s="768" t="s">
        <v>308</v>
      </c>
      <c r="J9" s="768" t="s">
        <v>309</v>
      </c>
      <c r="K9" s="768" t="s">
        <v>310</v>
      </c>
      <c r="L9" s="768"/>
      <c r="M9" s="768" t="s">
        <v>311</v>
      </c>
      <c r="N9" s="131" t="s">
        <v>304</v>
      </c>
      <c r="O9" s="768" t="s">
        <v>312</v>
      </c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</row>
    <row r="10" spans="1:255" ht="60" customHeight="1">
      <c r="A10" s="770"/>
      <c r="B10" s="771"/>
      <c r="C10" s="772"/>
      <c r="D10" s="768"/>
      <c r="E10" s="768"/>
      <c r="F10" s="131" t="s">
        <v>313</v>
      </c>
      <c r="G10" s="131" t="s">
        <v>314</v>
      </c>
      <c r="H10" s="768"/>
      <c r="I10" s="768"/>
      <c r="J10" s="768"/>
      <c r="K10" s="768"/>
      <c r="L10" s="768"/>
      <c r="M10" s="768"/>
      <c r="N10" s="131" t="s">
        <v>309</v>
      </c>
      <c r="O10" s="768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32"/>
      <c r="DC10" s="132"/>
      <c r="DD10" s="132"/>
      <c r="DE10" s="132"/>
      <c r="DF10" s="132"/>
      <c r="DG10" s="132"/>
      <c r="DH10" s="132"/>
      <c r="DI10" s="132"/>
      <c r="DJ10" s="132"/>
      <c r="DK10" s="132"/>
      <c r="DL10" s="132"/>
      <c r="DM10" s="132"/>
      <c r="DN10" s="132"/>
      <c r="DO10" s="132"/>
      <c r="DP10" s="132"/>
      <c r="DQ10" s="132"/>
      <c r="DR10" s="132"/>
      <c r="DS10" s="132"/>
      <c r="DT10" s="132"/>
      <c r="DU10" s="132"/>
      <c r="DV10" s="132"/>
      <c r="DW10" s="132"/>
      <c r="DX10" s="132"/>
      <c r="DY10" s="132"/>
      <c r="DZ10" s="132"/>
      <c r="EA10" s="132"/>
      <c r="EB10" s="132"/>
      <c r="EC10" s="132"/>
      <c r="ED10" s="132"/>
      <c r="EE10" s="132"/>
      <c r="EF10" s="132"/>
      <c r="EG10" s="132"/>
      <c r="EH10" s="132"/>
      <c r="EI10" s="132"/>
      <c r="EJ10" s="132"/>
      <c r="EK10" s="132"/>
      <c r="EL10" s="132"/>
      <c r="EM10" s="132"/>
      <c r="EN10" s="132"/>
      <c r="EO10" s="132"/>
      <c r="EP10" s="132"/>
      <c r="EQ10" s="132"/>
      <c r="ER10" s="132"/>
      <c r="ES10" s="132"/>
      <c r="ET10" s="132"/>
      <c r="EU10" s="132"/>
      <c r="EV10" s="132"/>
      <c r="EW10" s="132"/>
      <c r="EX10" s="132"/>
      <c r="EY10" s="132"/>
      <c r="EZ10" s="132"/>
      <c r="FA10" s="132"/>
      <c r="FB10" s="132"/>
      <c r="FC10" s="132"/>
      <c r="FD10" s="132"/>
      <c r="FE10" s="132"/>
      <c r="FF10" s="132"/>
      <c r="FG10" s="132"/>
      <c r="FH10" s="132"/>
      <c r="FI10" s="132"/>
      <c r="FJ10" s="132"/>
      <c r="FK10" s="132"/>
      <c r="FL10" s="132"/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  <c r="GB10" s="132"/>
      <c r="GC10" s="132"/>
      <c r="GD10" s="132"/>
      <c r="GE10" s="132"/>
      <c r="GF10" s="132"/>
      <c r="GG10" s="132"/>
      <c r="GH10" s="132"/>
      <c r="GI10" s="132"/>
      <c r="GJ10" s="132"/>
      <c r="GK10" s="132"/>
      <c r="GL10" s="132"/>
      <c r="GM10" s="132"/>
      <c r="GN10" s="132"/>
      <c r="GO10" s="132"/>
      <c r="GP10" s="132"/>
      <c r="GQ10" s="132"/>
      <c r="GR10" s="132"/>
      <c r="GS10" s="132"/>
      <c r="GT10" s="132"/>
      <c r="GU10" s="132"/>
      <c r="GV10" s="132"/>
      <c r="GW10" s="132"/>
      <c r="GX10" s="132"/>
      <c r="GY10" s="132"/>
      <c r="GZ10" s="132"/>
      <c r="HA10" s="132"/>
      <c r="HB10" s="132"/>
      <c r="HC10" s="132"/>
      <c r="HD10" s="132"/>
      <c r="HE10" s="132"/>
      <c r="HF10" s="132"/>
      <c r="HG10" s="132"/>
      <c r="HH10" s="132"/>
      <c r="HI10" s="132"/>
      <c r="HJ10" s="132"/>
      <c r="HK10" s="132"/>
      <c r="HL10" s="132"/>
      <c r="HM10" s="132"/>
      <c r="HN10" s="132"/>
      <c r="HO10" s="132"/>
      <c r="HP10" s="132"/>
      <c r="HQ10" s="132"/>
      <c r="HR10" s="132"/>
      <c r="HS10" s="132"/>
      <c r="HT10" s="132"/>
      <c r="HU10" s="132"/>
      <c r="HV10" s="132"/>
      <c r="HW10" s="132"/>
      <c r="HX10" s="132"/>
      <c r="HY10" s="132"/>
      <c r="HZ10" s="132"/>
      <c r="IA10" s="132"/>
      <c r="IB10" s="132"/>
      <c r="IC10" s="132"/>
      <c r="ID10" s="132"/>
      <c r="IE10" s="132"/>
      <c r="IF10" s="132"/>
      <c r="IG10" s="132"/>
      <c r="IH10" s="132"/>
      <c r="II10" s="132"/>
      <c r="IJ10" s="132"/>
      <c r="IK10" s="132"/>
      <c r="IL10" s="132"/>
      <c r="IM10" s="132"/>
      <c r="IN10" s="132"/>
      <c r="IO10" s="132"/>
      <c r="IP10" s="132"/>
      <c r="IQ10" s="132"/>
      <c r="IR10" s="132"/>
      <c r="IS10" s="132"/>
      <c r="IT10" s="132"/>
      <c r="IU10" s="132"/>
    </row>
    <row r="11" spans="1:255">
      <c r="A11" s="134">
        <v>1</v>
      </c>
      <c r="B11" s="135">
        <v>2</v>
      </c>
      <c r="C11" s="739">
        <v>3</v>
      </c>
      <c r="D11" s="136">
        <v>4</v>
      </c>
      <c r="E11" s="136">
        <v>5</v>
      </c>
      <c r="F11" s="136">
        <v>6</v>
      </c>
      <c r="G11" s="136">
        <v>7</v>
      </c>
      <c r="H11" s="136">
        <v>8</v>
      </c>
      <c r="I11" s="136">
        <v>9</v>
      </c>
      <c r="J11" s="136">
        <v>10</v>
      </c>
      <c r="K11" s="136">
        <v>11</v>
      </c>
      <c r="L11" s="136">
        <v>12</v>
      </c>
      <c r="M11" s="136">
        <v>13</v>
      </c>
      <c r="N11" s="136">
        <v>14</v>
      </c>
      <c r="O11" s="136">
        <v>15</v>
      </c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7"/>
      <c r="CP11" s="137"/>
      <c r="CQ11" s="137"/>
      <c r="CR11" s="137"/>
      <c r="CS11" s="137"/>
      <c r="CT11" s="137"/>
      <c r="CU11" s="137"/>
      <c r="CV11" s="137"/>
      <c r="CW11" s="137"/>
      <c r="CX11" s="137"/>
      <c r="CY11" s="137"/>
      <c r="CZ11" s="137"/>
      <c r="DA11" s="137"/>
      <c r="DB11" s="137"/>
      <c r="DC11" s="137"/>
      <c r="DD11" s="137"/>
      <c r="DE11" s="137"/>
      <c r="DF11" s="137"/>
      <c r="DG11" s="137"/>
      <c r="DH11" s="137"/>
      <c r="DI11" s="137"/>
      <c r="DJ11" s="137"/>
      <c r="DK11" s="137"/>
      <c r="DL11" s="137"/>
      <c r="DM11" s="137"/>
      <c r="DN11" s="137"/>
      <c r="DO11" s="137"/>
      <c r="DP11" s="137"/>
      <c r="DQ11" s="137"/>
      <c r="DR11" s="137"/>
      <c r="DS11" s="137"/>
      <c r="DT11" s="137"/>
      <c r="DU11" s="137"/>
      <c r="DV11" s="137"/>
      <c r="DW11" s="137"/>
      <c r="DX11" s="137"/>
      <c r="DY11" s="137"/>
      <c r="DZ11" s="137"/>
      <c r="EA11" s="137"/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7"/>
      <c r="FI11" s="137"/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7"/>
      <c r="GQ11" s="137"/>
      <c r="GR11" s="137"/>
      <c r="GS11" s="137"/>
      <c r="GT11" s="137"/>
      <c r="GU11" s="137"/>
      <c r="GV11" s="137"/>
      <c r="GW11" s="137"/>
      <c r="GX11" s="137"/>
      <c r="GY11" s="137"/>
      <c r="GZ11" s="137"/>
      <c r="HA11" s="137"/>
      <c r="HB11" s="137"/>
      <c r="HC11" s="137"/>
      <c r="HD11" s="137"/>
      <c r="HE11" s="137"/>
      <c r="HF11" s="137"/>
      <c r="HG11" s="137"/>
      <c r="HH11" s="137"/>
      <c r="HI11" s="137"/>
      <c r="HJ11" s="137"/>
      <c r="HK11" s="137"/>
      <c r="HL11" s="137"/>
      <c r="HM11" s="137"/>
      <c r="HN11" s="137"/>
      <c r="HO11" s="137"/>
      <c r="HP11" s="137"/>
      <c r="HQ11" s="137"/>
      <c r="HR11" s="137"/>
      <c r="HS11" s="137"/>
      <c r="HT11" s="137"/>
      <c r="HU11" s="137"/>
      <c r="HV11" s="137"/>
      <c r="HW11" s="137"/>
      <c r="HX11" s="137"/>
      <c r="HY11" s="137"/>
      <c r="HZ11" s="137"/>
      <c r="IA11" s="137"/>
      <c r="IB11" s="137"/>
      <c r="IC11" s="137"/>
      <c r="ID11" s="137"/>
      <c r="IE11" s="137"/>
      <c r="IF11" s="137"/>
      <c r="IG11" s="137"/>
      <c r="IH11" s="137"/>
      <c r="II11" s="137"/>
      <c r="IJ11" s="137"/>
      <c r="IK11" s="137"/>
      <c r="IL11" s="137"/>
      <c r="IM11" s="137"/>
      <c r="IN11" s="137"/>
      <c r="IO11" s="137"/>
      <c r="IP11" s="137"/>
      <c r="IQ11" s="137"/>
      <c r="IR11" s="137"/>
      <c r="IS11" s="137"/>
      <c r="IT11" s="137"/>
      <c r="IU11" s="137"/>
    </row>
    <row r="12" spans="1:255" ht="9.9499999999999993" customHeight="1">
      <c r="A12" s="138"/>
      <c r="B12" s="139"/>
      <c r="C12" s="7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</row>
    <row r="13" spans="1:255" ht="23.25" customHeight="1">
      <c r="A13" s="736"/>
      <c r="B13" s="737" t="s">
        <v>315</v>
      </c>
      <c r="C13" s="738">
        <f t="shared" ref="C13:O13" si="0">C15+C20+C25+C29+C38+C40+C42+C47+C52+C59+C61+C63+C66+C68+C82+C91+C96+C102+C110+C113+C121+C132+C134+C49+C23</f>
        <v>2505117669</v>
      </c>
      <c r="D13" s="738">
        <f t="shared" si="0"/>
        <v>1511339299</v>
      </c>
      <c r="E13" s="738">
        <f t="shared" si="0"/>
        <v>646461379</v>
      </c>
      <c r="F13" s="738">
        <f t="shared" si="0"/>
        <v>323186204</v>
      </c>
      <c r="G13" s="738">
        <f t="shared" si="0"/>
        <v>323275175</v>
      </c>
      <c r="H13" s="738">
        <f t="shared" si="0"/>
        <v>528946457</v>
      </c>
      <c r="I13" s="738">
        <f t="shared" si="0"/>
        <v>5313094</v>
      </c>
      <c r="J13" s="738">
        <f t="shared" si="0"/>
        <v>257771367</v>
      </c>
      <c r="K13" s="738">
        <f t="shared" si="0"/>
        <v>72847002</v>
      </c>
      <c r="L13" s="738">
        <f t="shared" si="0"/>
        <v>993778370</v>
      </c>
      <c r="M13" s="738">
        <f t="shared" si="0"/>
        <v>945959470</v>
      </c>
      <c r="N13" s="738">
        <f t="shared" si="0"/>
        <v>224716572</v>
      </c>
      <c r="O13" s="738">
        <f t="shared" si="0"/>
        <v>47818900</v>
      </c>
      <c r="P13" s="142"/>
      <c r="Q13" s="142"/>
      <c r="R13" s="142"/>
      <c r="S13" s="142"/>
      <c r="T13" s="142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3"/>
      <c r="DH13" s="143"/>
      <c r="DI13" s="143"/>
      <c r="DJ13" s="143"/>
      <c r="DK13" s="143"/>
      <c r="DL13" s="143"/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3"/>
      <c r="EB13" s="143"/>
      <c r="EC13" s="143"/>
      <c r="ED13" s="143"/>
      <c r="EE13" s="143"/>
      <c r="EF13" s="143"/>
      <c r="EG13" s="143"/>
      <c r="EH13" s="143"/>
      <c r="EI13" s="143"/>
      <c r="EJ13" s="143"/>
      <c r="EK13" s="143"/>
      <c r="EL13" s="143"/>
      <c r="EM13" s="143"/>
      <c r="EN13" s="143"/>
      <c r="EO13" s="143"/>
      <c r="EP13" s="143"/>
      <c r="EQ13" s="143"/>
      <c r="ER13" s="143"/>
      <c r="ES13" s="143"/>
      <c r="ET13" s="143"/>
      <c r="EU13" s="143"/>
      <c r="EV13" s="143"/>
      <c r="EW13" s="143"/>
      <c r="EX13" s="143"/>
      <c r="EY13" s="143"/>
      <c r="EZ13" s="143"/>
      <c r="FA13" s="143"/>
      <c r="FB13" s="143"/>
      <c r="FC13" s="143"/>
      <c r="FD13" s="143"/>
      <c r="FE13" s="143"/>
      <c r="FF13" s="143"/>
      <c r="FG13" s="143"/>
      <c r="FH13" s="143"/>
      <c r="FI13" s="143"/>
      <c r="FJ13" s="143"/>
      <c r="FK13" s="143"/>
      <c r="FL13" s="143"/>
      <c r="FM13" s="143"/>
      <c r="FN13" s="143"/>
      <c r="FO13" s="143"/>
      <c r="FP13" s="143"/>
      <c r="FQ13" s="143"/>
      <c r="FR13" s="143"/>
      <c r="FS13" s="143"/>
      <c r="FT13" s="143"/>
      <c r="FU13" s="143"/>
      <c r="FV13" s="143"/>
      <c r="FW13" s="143"/>
      <c r="FX13" s="143"/>
      <c r="FY13" s="143"/>
      <c r="FZ13" s="143"/>
      <c r="GA13" s="143"/>
      <c r="GB13" s="143"/>
      <c r="GC13" s="143"/>
      <c r="GD13" s="143"/>
      <c r="GE13" s="143"/>
      <c r="GF13" s="143"/>
      <c r="GG13" s="143"/>
      <c r="GH13" s="143"/>
      <c r="GI13" s="143"/>
      <c r="GJ13" s="143"/>
      <c r="GK13" s="143"/>
      <c r="GL13" s="143"/>
      <c r="GM13" s="143"/>
      <c r="GN13" s="143"/>
      <c r="GO13" s="143"/>
      <c r="GP13" s="143"/>
      <c r="GQ13" s="143"/>
      <c r="GR13" s="143"/>
      <c r="GS13" s="143"/>
      <c r="GT13" s="143"/>
      <c r="GU13" s="143"/>
      <c r="GV13" s="143"/>
      <c r="GW13" s="143"/>
      <c r="GX13" s="143"/>
      <c r="GY13" s="143"/>
      <c r="GZ13" s="143"/>
      <c r="HA13" s="143"/>
      <c r="HB13" s="143"/>
      <c r="HC13" s="143"/>
      <c r="HD13" s="143"/>
      <c r="HE13" s="143"/>
      <c r="HF13" s="143"/>
      <c r="HG13" s="143"/>
      <c r="HH13" s="143"/>
      <c r="HI13" s="143"/>
      <c r="HJ13" s="143"/>
      <c r="HK13" s="143"/>
      <c r="HL13" s="143"/>
      <c r="HM13" s="143"/>
      <c r="HN13" s="143"/>
      <c r="HO13" s="143"/>
      <c r="HP13" s="143"/>
      <c r="HQ13" s="143"/>
      <c r="HR13" s="143"/>
      <c r="HS13" s="143"/>
      <c r="HT13" s="143"/>
      <c r="HU13" s="143"/>
      <c r="HV13" s="143"/>
      <c r="HW13" s="143"/>
      <c r="HX13" s="143"/>
      <c r="HY13" s="143"/>
      <c r="HZ13" s="143"/>
      <c r="IA13" s="143"/>
      <c r="IB13" s="143"/>
      <c r="IC13" s="143"/>
      <c r="ID13" s="143"/>
      <c r="IE13" s="143"/>
      <c r="IF13" s="143"/>
      <c r="IG13" s="143"/>
      <c r="IH13" s="143"/>
      <c r="II13" s="143"/>
      <c r="IJ13" s="143"/>
      <c r="IK13" s="143"/>
      <c r="IL13" s="143"/>
      <c r="IM13" s="143"/>
      <c r="IN13" s="143"/>
      <c r="IO13" s="143"/>
      <c r="IP13" s="143"/>
      <c r="IQ13" s="143"/>
      <c r="IR13" s="143"/>
      <c r="IS13" s="143"/>
      <c r="IT13" s="143"/>
      <c r="IU13" s="143"/>
    </row>
    <row r="14" spans="1:255" ht="9.9499999999999993" customHeight="1">
      <c r="A14" s="138"/>
      <c r="B14" s="144"/>
      <c r="C14" s="741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6"/>
      <c r="Q14" s="146"/>
      <c r="R14" s="146"/>
      <c r="S14" s="146"/>
      <c r="T14" s="146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</row>
    <row r="15" spans="1:255" ht="15" customHeight="1">
      <c r="A15" s="147" t="s">
        <v>60</v>
      </c>
      <c r="B15" s="148" t="s">
        <v>61</v>
      </c>
      <c r="C15" s="742">
        <f>C16+C17+C19+C18</f>
        <v>39044729</v>
      </c>
      <c r="D15" s="149">
        <f t="shared" ref="D15:O15" si="1">D16+D17+D19+D18</f>
        <v>16969729</v>
      </c>
      <c r="E15" s="149">
        <f t="shared" si="1"/>
        <v>3690000</v>
      </c>
      <c r="F15" s="149">
        <f t="shared" si="1"/>
        <v>397217</v>
      </c>
      <c r="G15" s="149">
        <f t="shared" si="1"/>
        <v>3292783</v>
      </c>
      <c r="H15" s="149">
        <f t="shared" si="1"/>
        <v>2380000</v>
      </c>
      <c r="I15" s="149">
        <f t="shared" si="1"/>
        <v>0</v>
      </c>
      <c r="J15" s="149">
        <f t="shared" si="1"/>
        <v>10899729</v>
      </c>
      <c r="K15" s="149">
        <f t="shared" si="1"/>
        <v>0</v>
      </c>
      <c r="L15" s="149">
        <f t="shared" si="1"/>
        <v>22075000</v>
      </c>
      <c r="M15" s="149">
        <f t="shared" si="1"/>
        <v>22075000</v>
      </c>
      <c r="N15" s="149">
        <f t="shared" si="1"/>
        <v>13045000</v>
      </c>
      <c r="O15" s="149">
        <f t="shared" si="1"/>
        <v>0</v>
      </c>
      <c r="P15" s="150"/>
      <c r="Q15" s="150"/>
      <c r="R15" s="150"/>
      <c r="S15" s="150"/>
      <c r="T15" s="150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  <c r="DO15" s="151"/>
      <c r="DP15" s="151"/>
      <c r="DQ15" s="151"/>
      <c r="DR15" s="151"/>
      <c r="DS15" s="151"/>
      <c r="DT15" s="151"/>
      <c r="DU15" s="151"/>
      <c r="DV15" s="151"/>
      <c r="DW15" s="151"/>
      <c r="DX15" s="151"/>
      <c r="DY15" s="151"/>
      <c r="DZ15" s="151"/>
      <c r="EA15" s="151"/>
      <c r="EB15" s="151"/>
      <c r="EC15" s="151"/>
      <c r="ED15" s="151"/>
      <c r="EE15" s="151"/>
      <c r="EF15" s="151"/>
      <c r="EG15" s="151"/>
      <c r="EH15" s="151"/>
      <c r="EI15" s="151"/>
      <c r="EJ15" s="151"/>
      <c r="EK15" s="151"/>
      <c r="EL15" s="151"/>
      <c r="EM15" s="151"/>
      <c r="EN15" s="151"/>
      <c r="EO15" s="151"/>
      <c r="EP15" s="151"/>
      <c r="EQ15" s="151"/>
      <c r="ER15" s="151"/>
      <c r="ES15" s="151"/>
      <c r="ET15" s="151"/>
      <c r="EU15" s="151"/>
      <c r="EV15" s="151"/>
      <c r="EW15" s="151"/>
      <c r="EX15" s="151"/>
      <c r="EY15" s="151"/>
      <c r="EZ15" s="151"/>
      <c r="FA15" s="151"/>
      <c r="FB15" s="151"/>
      <c r="FC15" s="151"/>
      <c r="FD15" s="151"/>
      <c r="FE15" s="151"/>
      <c r="FF15" s="151"/>
      <c r="FG15" s="151"/>
      <c r="FH15" s="151"/>
      <c r="FI15" s="151"/>
      <c r="FJ15" s="151"/>
      <c r="FK15" s="151"/>
      <c r="FL15" s="151"/>
      <c r="FM15" s="151"/>
      <c r="FN15" s="151"/>
      <c r="FO15" s="151"/>
      <c r="FP15" s="151"/>
      <c r="FQ15" s="151"/>
      <c r="FR15" s="151"/>
      <c r="FS15" s="151"/>
      <c r="FT15" s="151"/>
      <c r="FU15" s="151"/>
      <c r="FV15" s="151"/>
      <c r="FW15" s="151"/>
      <c r="FX15" s="151"/>
      <c r="FY15" s="151"/>
      <c r="FZ15" s="151"/>
      <c r="GA15" s="151"/>
      <c r="GB15" s="151"/>
      <c r="GC15" s="151"/>
      <c r="GD15" s="151"/>
      <c r="GE15" s="151"/>
      <c r="GF15" s="151"/>
      <c r="GG15" s="151"/>
      <c r="GH15" s="151"/>
      <c r="GI15" s="151"/>
      <c r="GJ15" s="151"/>
      <c r="GK15" s="151"/>
      <c r="GL15" s="151"/>
      <c r="GM15" s="151"/>
      <c r="GN15" s="151"/>
      <c r="GO15" s="151"/>
      <c r="GP15" s="151"/>
      <c r="GQ15" s="151"/>
      <c r="GR15" s="151"/>
      <c r="GS15" s="151"/>
      <c r="GT15" s="151"/>
      <c r="GU15" s="151"/>
      <c r="GV15" s="151"/>
      <c r="GW15" s="151"/>
      <c r="GX15" s="151"/>
      <c r="GY15" s="151"/>
      <c r="GZ15" s="151"/>
      <c r="HA15" s="151"/>
      <c r="HB15" s="151"/>
      <c r="HC15" s="151"/>
      <c r="HD15" s="151"/>
      <c r="HE15" s="151"/>
      <c r="HF15" s="151"/>
      <c r="HG15" s="151"/>
      <c r="HH15" s="151"/>
      <c r="HI15" s="151"/>
      <c r="HJ15" s="151"/>
      <c r="HK15" s="151"/>
      <c r="HL15" s="151"/>
      <c r="HM15" s="151"/>
      <c r="HN15" s="151"/>
      <c r="HO15" s="151"/>
      <c r="HP15" s="151"/>
      <c r="HQ15" s="151"/>
      <c r="HR15" s="151"/>
      <c r="HS15" s="151"/>
      <c r="HT15" s="151"/>
      <c r="HU15" s="151"/>
      <c r="HV15" s="151"/>
      <c r="HW15" s="151"/>
      <c r="HX15" s="151"/>
      <c r="HY15" s="151"/>
      <c r="HZ15" s="151"/>
      <c r="IA15" s="151"/>
      <c r="IB15" s="151"/>
      <c r="IC15" s="151"/>
      <c r="ID15" s="151"/>
      <c r="IE15" s="151"/>
      <c r="IF15" s="151"/>
      <c r="IG15" s="151"/>
      <c r="IH15" s="151"/>
      <c r="II15" s="151"/>
      <c r="IJ15" s="151"/>
      <c r="IK15" s="151"/>
      <c r="IL15" s="151"/>
      <c r="IM15" s="151"/>
      <c r="IN15" s="151"/>
      <c r="IO15" s="151"/>
      <c r="IP15" s="151"/>
      <c r="IQ15" s="151"/>
      <c r="IR15" s="151"/>
      <c r="IS15" s="151"/>
      <c r="IT15" s="151"/>
      <c r="IU15" s="151"/>
    </row>
    <row r="16" spans="1:255" ht="15" customHeight="1">
      <c r="A16" s="138" t="s">
        <v>316</v>
      </c>
      <c r="B16" s="152" t="s">
        <v>317</v>
      </c>
      <c r="C16" s="741">
        <f t="shared" ref="C16:C19" si="2">D16+L16</f>
        <v>1800000</v>
      </c>
      <c r="D16" s="145">
        <f t="shared" ref="D16:D19" si="3">E16+H16+I16+J16+K16</f>
        <v>1800000</v>
      </c>
      <c r="E16" s="145">
        <f t="shared" ref="E16:E19" si="4">F16+G16</f>
        <v>0</v>
      </c>
      <c r="F16" s="145">
        <v>0</v>
      </c>
      <c r="G16" s="145">
        <v>0</v>
      </c>
      <c r="H16" s="145">
        <v>1800000</v>
      </c>
      <c r="I16" s="145">
        <v>0</v>
      </c>
      <c r="J16" s="145">
        <v>0</v>
      </c>
      <c r="K16" s="145">
        <v>0</v>
      </c>
      <c r="L16" s="145">
        <f t="shared" ref="L16:L19" si="5">M16+O16</f>
        <v>0</v>
      </c>
      <c r="M16" s="145">
        <v>0</v>
      </c>
      <c r="N16" s="145">
        <v>0</v>
      </c>
      <c r="O16" s="145">
        <v>0</v>
      </c>
      <c r="P16" s="153"/>
      <c r="Q16" s="153"/>
      <c r="R16" s="153"/>
      <c r="S16" s="153"/>
      <c r="T16" s="153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  <c r="GW16" s="128"/>
      <c r="GX16" s="128"/>
      <c r="GY16" s="128"/>
      <c r="GZ16" s="128"/>
      <c r="HA16" s="128"/>
      <c r="HB16" s="128"/>
      <c r="HC16" s="128"/>
      <c r="HD16" s="128"/>
      <c r="HE16" s="128"/>
      <c r="HF16" s="128"/>
      <c r="HG16" s="128"/>
      <c r="HH16" s="128"/>
      <c r="HI16" s="128"/>
      <c r="HJ16" s="128"/>
      <c r="HK16" s="128"/>
      <c r="HL16" s="128"/>
      <c r="HM16" s="128"/>
      <c r="HN16" s="128"/>
      <c r="HO16" s="128"/>
      <c r="HP16" s="128"/>
      <c r="HQ16" s="128"/>
      <c r="HR16" s="128"/>
      <c r="HS16" s="128"/>
      <c r="HT16" s="128"/>
      <c r="HU16" s="128"/>
      <c r="HV16" s="128"/>
      <c r="HW16" s="128"/>
      <c r="HX16" s="128"/>
      <c r="HY16" s="128"/>
      <c r="HZ16" s="128"/>
      <c r="IA16" s="128"/>
      <c r="IB16" s="128"/>
      <c r="IC16" s="128"/>
      <c r="ID16" s="128"/>
      <c r="IE16" s="128"/>
      <c r="IF16" s="128"/>
      <c r="IG16" s="128"/>
      <c r="IH16" s="128"/>
      <c r="II16" s="128"/>
      <c r="IJ16" s="128"/>
      <c r="IK16" s="128"/>
      <c r="IL16" s="128"/>
      <c r="IM16" s="128"/>
      <c r="IN16" s="128"/>
      <c r="IO16" s="128"/>
      <c r="IP16" s="128"/>
      <c r="IQ16" s="128"/>
      <c r="IR16" s="128"/>
      <c r="IS16" s="128"/>
      <c r="IT16" s="128"/>
      <c r="IU16" s="128"/>
    </row>
    <row r="17" spans="1:255" ht="15" customHeight="1">
      <c r="A17" s="138" t="s">
        <v>62</v>
      </c>
      <c r="B17" s="152" t="s">
        <v>63</v>
      </c>
      <c r="C17" s="741">
        <f t="shared" si="2"/>
        <v>9500000</v>
      </c>
      <c r="D17" s="145">
        <f t="shared" si="3"/>
        <v>475000</v>
      </c>
      <c r="E17" s="145">
        <f t="shared" si="4"/>
        <v>475000</v>
      </c>
      <c r="F17" s="145">
        <v>397217</v>
      </c>
      <c r="G17" s="145">
        <f>8000+65283+1500+3000</f>
        <v>77783</v>
      </c>
      <c r="H17" s="145">
        <v>0</v>
      </c>
      <c r="I17" s="145">
        <v>0</v>
      </c>
      <c r="J17" s="145">
        <v>0</v>
      </c>
      <c r="K17" s="145">
        <v>0</v>
      </c>
      <c r="L17" s="145">
        <f t="shared" si="5"/>
        <v>9025000</v>
      </c>
      <c r="M17" s="145">
        <v>9025000</v>
      </c>
      <c r="N17" s="145">
        <v>0</v>
      </c>
      <c r="O17" s="145">
        <v>0</v>
      </c>
      <c r="P17" s="153"/>
      <c r="Q17" s="153"/>
      <c r="R17" s="153"/>
      <c r="S17" s="153"/>
      <c r="T17" s="153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  <c r="GW17" s="128"/>
      <c r="GX17" s="128"/>
      <c r="GY17" s="128"/>
      <c r="GZ17" s="128"/>
      <c r="HA17" s="128"/>
      <c r="HB17" s="128"/>
      <c r="HC17" s="128"/>
      <c r="HD17" s="128"/>
      <c r="HE17" s="128"/>
      <c r="HF17" s="128"/>
      <c r="HG17" s="128"/>
      <c r="HH17" s="128"/>
      <c r="HI17" s="128"/>
      <c r="HJ17" s="128"/>
      <c r="HK17" s="128"/>
      <c r="HL17" s="128"/>
      <c r="HM17" s="128"/>
      <c r="HN17" s="128"/>
      <c r="HO17" s="128"/>
      <c r="HP17" s="128"/>
      <c r="HQ17" s="128"/>
      <c r="HR17" s="128"/>
      <c r="HS17" s="128"/>
      <c r="HT17" s="128"/>
      <c r="HU17" s="128"/>
      <c r="HV17" s="128"/>
      <c r="HW17" s="128"/>
      <c r="HX17" s="128"/>
      <c r="HY17" s="128"/>
      <c r="HZ17" s="128"/>
      <c r="IA17" s="128"/>
      <c r="IB17" s="128"/>
      <c r="IC17" s="128"/>
      <c r="ID17" s="128"/>
      <c r="IE17" s="128"/>
      <c r="IF17" s="128"/>
      <c r="IG17" s="128"/>
      <c r="IH17" s="128"/>
      <c r="II17" s="128"/>
      <c r="IJ17" s="128"/>
      <c r="IK17" s="128"/>
      <c r="IL17" s="128"/>
      <c r="IM17" s="128"/>
      <c r="IN17" s="128"/>
      <c r="IO17" s="128"/>
      <c r="IP17" s="128"/>
      <c r="IQ17" s="128"/>
      <c r="IR17" s="128"/>
      <c r="IS17" s="128"/>
      <c r="IT17" s="128"/>
      <c r="IU17" s="128"/>
    </row>
    <row r="18" spans="1:255" ht="27.75" customHeight="1">
      <c r="A18" s="138" t="s">
        <v>262</v>
      </c>
      <c r="B18" s="152" t="s">
        <v>263</v>
      </c>
      <c r="C18" s="741">
        <f t="shared" si="2"/>
        <v>9225000</v>
      </c>
      <c r="D18" s="145">
        <f t="shared" si="3"/>
        <v>9075000</v>
      </c>
      <c r="E18" s="145">
        <f t="shared" si="4"/>
        <v>20000</v>
      </c>
      <c r="F18" s="145">
        <v>0</v>
      </c>
      <c r="G18" s="145">
        <v>20000</v>
      </c>
      <c r="H18" s="145">
        <v>0</v>
      </c>
      <c r="I18" s="145">
        <v>0</v>
      </c>
      <c r="J18" s="145">
        <f>5060000-80000+4140000-65000</f>
        <v>9055000</v>
      </c>
      <c r="K18" s="145">
        <v>0</v>
      </c>
      <c r="L18" s="145">
        <f t="shared" si="5"/>
        <v>150000</v>
      </c>
      <c r="M18" s="145">
        <v>150000</v>
      </c>
      <c r="N18" s="145">
        <f>80000+65000</f>
        <v>145000</v>
      </c>
      <c r="O18" s="145">
        <v>0</v>
      </c>
      <c r="P18" s="153"/>
      <c r="Q18" s="153"/>
      <c r="R18" s="153"/>
      <c r="S18" s="153"/>
      <c r="T18" s="153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  <c r="GY18" s="128"/>
      <c r="GZ18" s="128"/>
      <c r="HA18" s="128"/>
      <c r="HB18" s="128"/>
      <c r="HC18" s="128"/>
      <c r="HD18" s="128"/>
      <c r="HE18" s="128"/>
      <c r="HF18" s="128"/>
      <c r="HG18" s="128"/>
      <c r="HH18" s="128"/>
      <c r="HI18" s="128"/>
      <c r="HJ18" s="128"/>
      <c r="HK18" s="128"/>
      <c r="HL18" s="128"/>
      <c r="HM18" s="128"/>
      <c r="HN18" s="128"/>
      <c r="HO18" s="128"/>
      <c r="HP18" s="128"/>
      <c r="HQ18" s="128"/>
      <c r="HR18" s="128"/>
      <c r="HS18" s="128"/>
      <c r="HT18" s="128"/>
      <c r="HU18" s="128"/>
      <c r="HV18" s="128"/>
      <c r="HW18" s="128"/>
      <c r="HX18" s="128"/>
      <c r="HY18" s="128"/>
      <c r="HZ18" s="128"/>
      <c r="IA18" s="128"/>
      <c r="IB18" s="128"/>
      <c r="IC18" s="128"/>
      <c r="ID18" s="128"/>
      <c r="IE18" s="128"/>
      <c r="IF18" s="128"/>
      <c r="IG18" s="128"/>
      <c r="IH18" s="128"/>
      <c r="II18" s="128"/>
      <c r="IJ18" s="128"/>
      <c r="IK18" s="128"/>
      <c r="IL18" s="128"/>
      <c r="IM18" s="128"/>
      <c r="IN18" s="128"/>
      <c r="IO18" s="128"/>
      <c r="IP18" s="128"/>
      <c r="IQ18" s="128"/>
      <c r="IR18" s="128"/>
      <c r="IS18" s="128"/>
      <c r="IT18" s="128"/>
      <c r="IU18" s="128"/>
    </row>
    <row r="19" spans="1:255" ht="15" customHeight="1">
      <c r="A19" s="138" t="s">
        <v>318</v>
      </c>
      <c r="B19" s="152" t="s">
        <v>46</v>
      </c>
      <c r="C19" s="741">
        <f t="shared" si="2"/>
        <v>18519729</v>
      </c>
      <c r="D19" s="145">
        <f t="shared" si="3"/>
        <v>5619729</v>
      </c>
      <c r="E19" s="145">
        <f t="shared" si="4"/>
        <v>3195000</v>
      </c>
      <c r="F19" s="145">
        <v>0</v>
      </c>
      <c r="G19" s="145">
        <f>3775000-80000-500000</f>
        <v>3195000</v>
      </c>
      <c r="H19" s="145">
        <v>580000</v>
      </c>
      <c r="I19" s="145">
        <v>0</v>
      </c>
      <c r="J19" s="145">
        <f>14364040-6450000-6450000+380689</f>
        <v>1844729</v>
      </c>
      <c r="K19" s="145">
        <v>0</v>
      </c>
      <c r="L19" s="145">
        <f t="shared" si="5"/>
        <v>12900000</v>
      </c>
      <c r="M19" s="145">
        <v>12900000</v>
      </c>
      <c r="N19" s="145">
        <v>12900000</v>
      </c>
      <c r="O19" s="145">
        <v>0</v>
      </c>
      <c r="P19" s="153"/>
      <c r="Q19" s="153"/>
      <c r="R19" s="153"/>
      <c r="S19" s="153"/>
      <c r="T19" s="153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  <c r="GW19" s="128"/>
      <c r="GX19" s="128"/>
      <c r="GY19" s="128"/>
      <c r="GZ19" s="128"/>
      <c r="HA19" s="128"/>
      <c r="HB19" s="128"/>
      <c r="HC19" s="128"/>
      <c r="HD19" s="128"/>
      <c r="HE19" s="128"/>
      <c r="HF19" s="128"/>
      <c r="HG19" s="128"/>
      <c r="HH19" s="128"/>
      <c r="HI19" s="128"/>
      <c r="HJ19" s="128"/>
      <c r="HK19" s="128"/>
      <c r="HL19" s="128"/>
      <c r="HM19" s="128"/>
      <c r="HN19" s="128"/>
      <c r="HO19" s="128"/>
      <c r="HP19" s="128"/>
      <c r="HQ19" s="128"/>
      <c r="HR19" s="128"/>
      <c r="HS19" s="128"/>
      <c r="HT19" s="128"/>
      <c r="HU19" s="128"/>
      <c r="HV19" s="128"/>
      <c r="HW19" s="128"/>
      <c r="HX19" s="128"/>
      <c r="HY19" s="128"/>
      <c r="HZ19" s="128"/>
      <c r="IA19" s="128"/>
      <c r="IB19" s="128"/>
      <c r="IC19" s="128"/>
      <c r="ID19" s="128"/>
      <c r="IE19" s="128"/>
      <c r="IF19" s="128"/>
      <c r="IG19" s="128"/>
      <c r="IH19" s="128"/>
      <c r="II19" s="128"/>
      <c r="IJ19" s="128"/>
      <c r="IK19" s="128"/>
      <c r="IL19" s="128"/>
      <c r="IM19" s="128"/>
      <c r="IN19" s="128"/>
      <c r="IO19" s="128"/>
      <c r="IP19" s="128"/>
      <c r="IQ19" s="128"/>
      <c r="IR19" s="128"/>
      <c r="IS19" s="128"/>
      <c r="IT19" s="128"/>
      <c r="IU19" s="128"/>
    </row>
    <row r="20" spans="1:255" ht="15" customHeight="1">
      <c r="A20" s="147" t="s">
        <v>21</v>
      </c>
      <c r="B20" s="148" t="s">
        <v>22</v>
      </c>
      <c r="C20" s="743">
        <f t="shared" ref="C20:O20" si="6">C21+C22</f>
        <v>254000</v>
      </c>
      <c r="D20" s="154">
        <f t="shared" si="6"/>
        <v>254000</v>
      </c>
      <c r="E20" s="154">
        <f t="shared" si="6"/>
        <v>114000</v>
      </c>
      <c r="F20" s="154">
        <f t="shared" si="6"/>
        <v>109000</v>
      </c>
      <c r="G20" s="154">
        <f t="shared" si="6"/>
        <v>5000</v>
      </c>
      <c r="H20" s="154">
        <f t="shared" si="6"/>
        <v>0</v>
      </c>
      <c r="I20" s="154">
        <f t="shared" si="6"/>
        <v>0</v>
      </c>
      <c r="J20" s="154">
        <f t="shared" si="6"/>
        <v>140000</v>
      </c>
      <c r="K20" s="154">
        <f t="shared" si="6"/>
        <v>0</v>
      </c>
      <c r="L20" s="154">
        <f t="shared" si="6"/>
        <v>0</v>
      </c>
      <c r="M20" s="154">
        <f t="shared" si="6"/>
        <v>0</v>
      </c>
      <c r="N20" s="154">
        <f t="shared" si="6"/>
        <v>0</v>
      </c>
      <c r="O20" s="154">
        <f t="shared" si="6"/>
        <v>0</v>
      </c>
      <c r="P20" s="155"/>
      <c r="Q20" s="155"/>
      <c r="R20" s="155"/>
      <c r="S20" s="155"/>
      <c r="T20" s="155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  <c r="BS20" s="156"/>
      <c r="BT20" s="156"/>
      <c r="BU20" s="156"/>
      <c r="BV20" s="156"/>
      <c r="BW20" s="156"/>
      <c r="BX20" s="156"/>
      <c r="BY20" s="156"/>
      <c r="BZ20" s="156"/>
      <c r="CA20" s="156"/>
      <c r="CB20" s="156"/>
      <c r="CC20" s="156"/>
      <c r="CD20" s="156"/>
      <c r="CE20" s="156"/>
      <c r="CF20" s="156"/>
      <c r="CG20" s="156"/>
      <c r="CH20" s="156"/>
      <c r="CI20" s="156"/>
      <c r="CJ20" s="156"/>
      <c r="CK20" s="156"/>
      <c r="CL20" s="156"/>
      <c r="CM20" s="156"/>
      <c r="CN20" s="156"/>
      <c r="CO20" s="156"/>
      <c r="CP20" s="156"/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56"/>
      <c r="DL20" s="156"/>
      <c r="DM20" s="156"/>
      <c r="DN20" s="156"/>
      <c r="DO20" s="156"/>
      <c r="DP20" s="156"/>
      <c r="DQ20" s="156"/>
      <c r="DR20" s="156"/>
      <c r="DS20" s="156"/>
      <c r="DT20" s="156"/>
      <c r="DU20" s="156"/>
      <c r="DV20" s="156"/>
      <c r="DW20" s="156"/>
      <c r="DX20" s="156"/>
      <c r="DY20" s="156"/>
      <c r="DZ20" s="156"/>
      <c r="EA20" s="156"/>
      <c r="EB20" s="156"/>
      <c r="EC20" s="156"/>
      <c r="ED20" s="156"/>
      <c r="EE20" s="156"/>
      <c r="EF20" s="156"/>
      <c r="EG20" s="156"/>
      <c r="EH20" s="156"/>
      <c r="EI20" s="156"/>
      <c r="EJ20" s="156"/>
      <c r="EK20" s="156"/>
      <c r="EL20" s="156"/>
      <c r="EM20" s="156"/>
      <c r="EN20" s="156"/>
      <c r="EO20" s="156"/>
      <c r="EP20" s="156"/>
      <c r="EQ20" s="156"/>
      <c r="ER20" s="156"/>
      <c r="ES20" s="156"/>
      <c r="ET20" s="156"/>
      <c r="EU20" s="156"/>
      <c r="EV20" s="156"/>
      <c r="EW20" s="156"/>
      <c r="EX20" s="156"/>
      <c r="EY20" s="156"/>
      <c r="EZ20" s="156"/>
      <c r="FA20" s="156"/>
      <c r="FB20" s="156"/>
      <c r="FC20" s="156"/>
      <c r="FD20" s="156"/>
      <c r="FE20" s="156"/>
      <c r="FF20" s="156"/>
      <c r="FG20" s="156"/>
      <c r="FH20" s="156"/>
      <c r="FI20" s="156"/>
      <c r="FJ20" s="156"/>
      <c r="FK20" s="156"/>
      <c r="FL20" s="156"/>
      <c r="FM20" s="156"/>
      <c r="FN20" s="156"/>
      <c r="FO20" s="156"/>
      <c r="FP20" s="156"/>
      <c r="FQ20" s="156"/>
      <c r="FR20" s="156"/>
      <c r="FS20" s="156"/>
      <c r="FT20" s="156"/>
      <c r="FU20" s="156"/>
      <c r="FV20" s="156"/>
      <c r="FW20" s="156"/>
      <c r="FX20" s="156"/>
      <c r="FY20" s="156"/>
      <c r="FZ20" s="156"/>
      <c r="GA20" s="156"/>
      <c r="GB20" s="156"/>
      <c r="GC20" s="156"/>
      <c r="GD20" s="156"/>
      <c r="GE20" s="156"/>
      <c r="GF20" s="156"/>
      <c r="GG20" s="156"/>
      <c r="GH20" s="156"/>
      <c r="GI20" s="156"/>
      <c r="GJ20" s="156"/>
      <c r="GK20" s="156"/>
      <c r="GL20" s="156"/>
      <c r="GM20" s="156"/>
      <c r="GN20" s="156"/>
      <c r="GO20" s="156"/>
      <c r="GP20" s="156"/>
      <c r="GQ20" s="156"/>
      <c r="GR20" s="156"/>
      <c r="GS20" s="156"/>
      <c r="GT20" s="156"/>
      <c r="GU20" s="156"/>
      <c r="GV20" s="156"/>
      <c r="GW20" s="156"/>
      <c r="GX20" s="156"/>
      <c r="GY20" s="156"/>
      <c r="GZ20" s="156"/>
      <c r="HA20" s="156"/>
      <c r="HB20" s="156"/>
      <c r="HC20" s="156"/>
      <c r="HD20" s="156"/>
      <c r="HE20" s="156"/>
      <c r="HF20" s="156"/>
      <c r="HG20" s="156"/>
      <c r="HH20" s="156"/>
      <c r="HI20" s="156"/>
      <c r="HJ20" s="156"/>
      <c r="HK20" s="156"/>
      <c r="HL20" s="156"/>
      <c r="HM20" s="156"/>
      <c r="HN20" s="156"/>
      <c r="HO20" s="156"/>
      <c r="HP20" s="156"/>
      <c r="HQ20" s="156"/>
      <c r="HR20" s="156"/>
      <c r="HS20" s="156"/>
      <c r="HT20" s="156"/>
      <c r="HU20" s="156"/>
      <c r="HV20" s="156"/>
      <c r="HW20" s="156"/>
      <c r="HX20" s="156"/>
      <c r="HY20" s="156"/>
      <c r="HZ20" s="156"/>
      <c r="IA20" s="156"/>
      <c r="IB20" s="156"/>
      <c r="IC20" s="156"/>
      <c r="ID20" s="156"/>
      <c r="IE20" s="156"/>
      <c r="IF20" s="156"/>
      <c r="IG20" s="156"/>
      <c r="IH20" s="156"/>
      <c r="II20" s="156"/>
      <c r="IJ20" s="156"/>
      <c r="IK20" s="156"/>
      <c r="IL20" s="156"/>
      <c r="IM20" s="156"/>
      <c r="IN20" s="156"/>
      <c r="IO20" s="156"/>
      <c r="IP20" s="156"/>
      <c r="IQ20" s="156"/>
      <c r="IR20" s="156"/>
      <c r="IS20" s="156"/>
      <c r="IT20" s="156"/>
      <c r="IU20" s="156"/>
    </row>
    <row r="21" spans="1:255" ht="67.5" customHeight="1">
      <c r="A21" s="138" t="s">
        <v>64</v>
      </c>
      <c r="B21" s="152" t="s">
        <v>253</v>
      </c>
      <c r="C21" s="741">
        <f>D21+L21</f>
        <v>145000</v>
      </c>
      <c r="D21" s="145">
        <f>E21+H21+I21+J21+K21</f>
        <v>145000</v>
      </c>
      <c r="E21" s="145">
        <f>F21+G21</f>
        <v>5000</v>
      </c>
      <c r="F21" s="145">
        <v>0</v>
      </c>
      <c r="G21" s="145">
        <v>5000</v>
      </c>
      <c r="H21" s="145">
        <v>0</v>
      </c>
      <c r="I21" s="145">
        <v>0</v>
      </c>
      <c r="J21" s="145">
        <f>98000+42000</f>
        <v>140000</v>
      </c>
      <c r="K21" s="145">
        <v>0</v>
      </c>
      <c r="L21" s="145">
        <f>M21+O21</f>
        <v>0</v>
      </c>
      <c r="M21" s="145">
        <v>0</v>
      </c>
      <c r="N21" s="145">
        <v>0</v>
      </c>
      <c r="O21" s="145">
        <v>0</v>
      </c>
      <c r="P21" s="146"/>
      <c r="Q21" s="146"/>
      <c r="R21" s="146"/>
      <c r="S21" s="146"/>
      <c r="T21" s="146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1"/>
      <c r="EL21" s="141"/>
      <c r="EM21" s="141"/>
      <c r="EN21" s="141"/>
      <c r="EO21" s="141"/>
      <c r="EP21" s="141"/>
      <c r="EQ21" s="141"/>
      <c r="ER21" s="141"/>
      <c r="ES21" s="141"/>
      <c r="ET21" s="141"/>
      <c r="EU21" s="141"/>
      <c r="EV21" s="141"/>
      <c r="EW21" s="141"/>
      <c r="EX21" s="141"/>
      <c r="EY21" s="141"/>
      <c r="EZ21" s="141"/>
      <c r="FA21" s="141"/>
      <c r="FB21" s="141"/>
      <c r="FC21" s="141"/>
      <c r="FD21" s="141"/>
      <c r="FE21" s="141"/>
      <c r="FF21" s="141"/>
      <c r="FG21" s="141"/>
      <c r="FH21" s="141"/>
      <c r="FI21" s="141"/>
      <c r="FJ21" s="141"/>
      <c r="FK21" s="141"/>
      <c r="FL21" s="141"/>
      <c r="FM21" s="141"/>
      <c r="FN21" s="141"/>
      <c r="FO21" s="141"/>
      <c r="FP21" s="141"/>
      <c r="FQ21" s="141"/>
      <c r="FR21" s="141"/>
      <c r="FS21" s="141"/>
      <c r="FT21" s="141"/>
      <c r="FU21" s="141"/>
      <c r="FV21" s="141"/>
      <c r="FW21" s="141"/>
      <c r="FX21" s="141"/>
      <c r="FY21" s="141"/>
      <c r="FZ21" s="141"/>
      <c r="GA21" s="141"/>
      <c r="GB21" s="141"/>
      <c r="GC21" s="141"/>
      <c r="GD21" s="141"/>
      <c r="GE21" s="141"/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1"/>
      <c r="GQ21" s="141"/>
      <c r="GR21" s="141"/>
      <c r="GS21" s="141"/>
      <c r="GT21" s="141"/>
      <c r="GU21" s="141"/>
      <c r="GV21" s="141"/>
      <c r="GW21" s="141"/>
      <c r="GX21" s="141"/>
      <c r="GY21" s="141"/>
      <c r="GZ21" s="141"/>
      <c r="HA21" s="141"/>
      <c r="HB21" s="141"/>
      <c r="HC21" s="141"/>
      <c r="HD21" s="141"/>
      <c r="HE21" s="141"/>
      <c r="HF21" s="141"/>
      <c r="HG21" s="141"/>
      <c r="HH21" s="141"/>
      <c r="HI21" s="141"/>
      <c r="HJ21" s="141"/>
      <c r="HK21" s="141"/>
      <c r="HL21" s="141"/>
      <c r="HM21" s="141"/>
      <c r="HN21" s="141"/>
      <c r="HO21" s="141"/>
      <c r="HP21" s="141"/>
      <c r="HQ21" s="141"/>
      <c r="HR21" s="141"/>
      <c r="HS21" s="141"/>
      <c r="HT21" s="141"/>
      <c r="HU21" s="141"/>
      <c r="HV21" s="141"/>
      <c r="HW21" s="141"/>
      <c r="HX21" s="141"/>
      <c r="HY21" s="141"/>
      <c r="HZ21" s="141"/>
      <c r="IA21" s="141"/>
      <c r="IB21" s="141"/>
      <c r="IC21" s="141"/>
      <c r="ID21" s="141"/>
      <c r="IE21" s="141"/>
      <c r="IF21" s="141"/>
      <c r="IG21" s="141"/>
      <c r="IH21" s="141"/>
      <c r="II21" s="141"/>
      <c r="IJ21" s="141"/>
      <c r="IK21" s="141"/>
      <c r="IL21" s="141"/>
      <c r="IM21" s="141"/>
      <c r="IN21" s="141"/>
      <c r="IO21" s="141"/>
      <c r="IP21" s="141"/>
      <c r="IQ21" s="141"/>
      <c r="IR21" s="141"/>
      <c r="IS21" s="141"/>
      <c r="IT21" s="141"/>
      <c r="IU21" s="141"/>
    </row>
    <row r="22" spans="1:255" ht="15" customHeight="1">
      <c r="A22" s="138" t="s">
        <v>59</v>
      </c>
      <c r="B22" s="152" t="s">
        <v>46</v>
      </c>
      <c r="C22" s="741">
        <f>D22+L22</f>
        <v>109000</v>
      </c>
      <c r="D22" s="145">
        <f>E22+H22+I22+J22+K22</f>
        <v>109000</v>
      </c>
      <c r="E22" s="145">
        <f>F22+G22</f>
        <v>109000</v>
      </c>
      <c r="F22" s="145">
        <v>109000</v>
      </c>
      <c r="G22" s="145">
        <v>0</v>
      </c>
      <c r="H22" s="145">
        <v>0</v>
      </c>
      <c r="I22" s="145">
        <v>0</v>
      </c>
      <c r="J22" s="145">
        <v>0</v>
      </c>
      <c r="K22" s="145">
        <v>0</v>
      </c>
      <c r="L22" s="145">
        <f>M22+O22</f>
        <v>0</v>
      </c>
      <c r="M22" s="145">
        <v>0</v>
      </c>
      <c r="N22" s="145">
        <v>0</v>
      </c>
      <c r="O22" s="145">
        <v>0</v>
      </c>
      <c r="P22" s="153"/>
      <c r="Q22" s="153"/>
      <c r="R22" s="153"/>
      <c r="S22" s="153"/>
      <c r="T22" s="153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28"/>
      <c r="EL22" s="128"/>
      <c r="EM22" s="128"/>
      <c r="EN22" s="128"/>
      <c r="EO22" s="128"/>
      <c r="EP22" s="128"/>
      <c r="EQ22" s="128"/>
      <c r="ER22" s="128"/>
      <c r="ES22" s="128"/>
      <c r="ET22" s="128"/>
      <c r="EU22" s="128"/>
      <c r="EV22" s="128"/>
      <c r="EW22" s="128"/>
      <c r="EX22" s="128"/>
      <c r="EY22" s="128"/>
      <c r="EZ22" s="128"/>
      <c r="FA22" s="128"/>
      <c r="FB22" s="128"/>
      <c r="FC22" s="128"/>
      <c r="FD22" s="128"/>
      <c r="FE22" s="128"/>
      <c r="FF22" s="128"/>
      <c r="FG22" s="128"/>
      <c r="FH22" s="128"/>
      <c r="FI22" s="128"/>
      <c r="FJ22" s="128"/>
      <c r="FK22" s="128"/>
      <c r="FL22" s="128"/>
      <c r="FM22" s="128"/>
      <c r="FN22" s="128"/>
      <c r="FO22" s="128"/>
      <c r="FP22" s="128"/>
      <c r="FQ22" s="128"/>
      <c r="FR22" s="128"/>
      <c r="FS22" s="128"/>
      <c r="FT22" s="128"/>
      <c r="FU22" s="128"/>
      <c r="FV22" s="128"/>
      <c r="FW22" s="128"/>
      <c r="FX22" s="128"/>
      <c r="FY22" s="128"/>
      <c r="FZ22" s="128"/>
      <c r="GA22" s="128"/>
      <c r="GB22" s="128"/>
      <c r="GC22" s="128"/>
      <c r="GD22" s="128"/>
      <c r="GE22" s="128"/>
      <c r="GF22" s="128"/>
      <c r="GG22" s="128"/>
      <c r="GH22" s="128"/>
      <c r="GI22" s="128"/>
      <c r="GJ22" s="128"/>
      <c r="GK22" s="128"/>
      <c r="GL22" s="128"/>
      <c r="GM22" s="128"/>
      <c r="GN22" s="128"/>
      <c r="GO22" s="128"/>
      <c r="GP22" s="128"/>
      <c r="GQ22" s="128"/>
      <c r="GR22" s="128"/>
      <c r="GS22" s="128"/>
      <c r="GT22" s="128"/>
      <c r="GU22" s="128"/>
      <c r="GV22" s="128"/>
      <c r="GW22" s="128"/>
      <c r="GX22" s="128"/>
      <c r="GY22" s="128"/>
      <c r="GZ22" s="128"/>
      <c r="HA22" s="128"/>
      <c r="HB22" s="128"/>
      <c r="HC22" s="128"/>
      <c r="HD22" s="128"/>
      <c r="HE22" s="128"/>
      <c r="HF22" s="128"/>
      <c r="HG22" s="128"/>
      <c r="HH22" s="128"/>
      <c r="HI22" s="128"/>
      <c r="HJ22" s="128"/>
      <c r="HK22" s="128"/>
      <c r="HL22" s="128"/>
      <c r="HM22" s="128"/>
      <c r="HN22" s="128"/>
      <c r="HO22" s="128"/>
      <c r="HP22" s="128"/>
      <c r="HQ22" s="128"/>
      <c r="HR22" s="128"/>
      <c r="HS22" s="128"/>
      <c r="HT22" s="128"/>
      <c r="HU22" s="128"/>
      <c r="HV22" s="128"/>
      <c r="HW22" s="128"/>
      <c r="HX22" s="128"/>
      <c r="HY22" s="128"/>
      <c r="HZ22" s="128"/>
      <c r="IA22" s="128"/>
      <c r="IB22" s="128"/>
      <c r="IC22" s="128"/>
      <c r="ID22" s="128"/>
      <c r="IE22" s="128"/>
      <c r="IF22" s="128"/>
      <c r="IG22" s="128"/>
      <c r="IH22" s="128"/>
      <c r="II22" s="128"/>
      <c r="IJ22" s="128"/>
      <c r="IK22" s="128"/>
      <c r="IL22" s="128"/>
      <c r="IM22" s="128"/>
      <c r="IN22" s="128"/>
      <c r="IO22" s="128"/>
      <c r="IP22" s="128"/>
      <c r="IQ22" s="128"/>
      <c r="IR22" s="128"/>
      <c r="IS22" s="128"/>
      <c r="IT22" s="128"/>
      <c r="IU22" s="128"/>
    </row>
    <row r="23" spans="1:255" ht="15" customHeight="1">
      <c r="A23" s="147" t="s">
        <v>258</v>
      </c>
      <c r="B23" s="148" t="s">
        <v>259</v>
      </c>
      <c r="C23" s="742">
        <f t="shared" ref="C23:O23" si="7">C24</f>
        <v>432000</v>
      </c>
      <c r="D23" s="149">
        <f t="shared" si="7"/>
        <v>432000</v>
      </c>
      <c r="E23" s="149">
        <f t="shared" si="7"/>
        <v>432000</v>
      </c>
      <c r="F23" s="149">
        <f t="shared" si="7"/>
        <v>427000</v>
      </c>
      <c r="G23" s="149">
        <f t="shared" si="7"/>
        <v>5000</v>
      </c>
      <c r="H23" s="149">
        <f t="shared" si="7"/>
        <v>0</v>
      </c>
      <c r="I23" s="149">
        <f t="shared" si="7"/>
        <v>0</v>
      </c>
      <c r="J23" s="149">
        <f t="shared" si="7"/>
        <v>0</v>
      </c>
      <c r="K23" s="149">
        <f t="shared" si="7"/>
        <v>0</v>
      </c>
      <c r="L23" s="149">
        <f t="shared" si="7"/>
        <v>0</v>
      </c>
      <c r="M23" s="149">
        <f t="shared" si="7"/>
        <v>0</v>
      </c>
      <c r="N23" s="149">
        <f t="shared" si="7"/>
        <v>0</v>
      </c>
      <c r="O23" s="149">
        <f t="shared" si="7"/>
        <v>0</v>
      </c>
      <c r="P23" s="157"/>
      <c r="Q23" s="157"/>
      <c r="R23" s="157"/>
      <c r="S23" s="157"/>
      <c r="T23" s="157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8"/>
      <c r="AX23" s="158"/>
      <c r="AY23" s="158"/>
      <c r="AZ23" s="158"/>
      <c r="BA23" s="158"/>
      <c r="BB23" s="158"/>
      <c r="BC23" s="158"/>
      <c r="BD23" s="158"/>
      <c r="BE23" s="158"/>
      <c r="BF23" s="158"/>
      <c r="BG23" s="158"/>
      <c r="BH23" s="158"/>
      <c r="BI23" s="158"/>
      <c r="BJ23" s="158"/>
      <c r="BK23" s="158"/>
      <c r="BL23" s="158"/>
      <c r="BM23" s="158"/>
      <c r="BN23" s="158"/>
      <c r="BO23" s="158"/>
      <c r="BP23" s="158"/>
      <c r="BQ23" s="158"/>
      <c r="BR23" s="158"/>
      <c r="BS23" s="158"/>
      <c r="BT23" s="158"/>
      <c r="BU23" s="158"/>
      <c r="BV23" s="158"/>
      <c r="BW23" s="158"/>
      <c r="BX23" s="158"/>
      <c r="BY23" s="158"/>
      <c r="BZ23" s="158"/>
      <c r="CA23" s="158"/>
      <c r="CB23" s="158"/>
      <c r="CC23" s="158"/>
      <c r="CD23" s="158"/>
      <c r="CE23" s="158"/>
      <c r="CF23" s="158"/>
      <c r="CG23" s="158"/>
      <c r="CH23" s="158"/>
      <c r="CI23" s="158"/>
      <c r="CJ23" s="158"/>
      <c r="CK23" s="158"/>
      <c r="CL23" s="158"/>
      <c r="CM23" s="158"/>
      <c r="CN23" s="158"/>
      <c r="CO23" s="158"/>
      <c r="CP23" s="158"/>
      <c r="CQ23" s="158"/>
      <c r="CR23" s="158"/>
      <c r="CS23" s="158"/>
      <c r="CT23" s="158"/>
      <c r="CU23" s="158"/>
      <c r="CV23" s="158"/>
      <c r="CW23" s="158"/>
      <c r="CX23" s="158"/>
      <c r="CY23" s="158"/>
      <c r="CZ23" s="158"/>
      <c r="DA23" s="158"/>
      <c r="DB23" s="158"/>
      <c r="DC23" s="158"/>
      <c r="DD23" s="158"/>
      <c r="DE23" s="158"/>
      <c r="DF23" s="158"/>
      <c r="DG23" s="158"/>
      <c r="DH23" s="158"/>
      <c r="DI23" s="158"/>
      <c r="DJ23" s="158"/>
      <c r="DK23" s="158"/>
      <c r="DL23" s="158"/>
      <c r="DM23" s="158"/>
      <c r="DN23" s="158"/>
      <c r="DO23" s="158"/>
      <c r="DP23" s="158"/>
      <c r="DQ23" s="158"/>
      <c r="DR23" s="158"/>
      <c r="DS23" s="158"/>
      <c r="DT23" s="158"/>
      <c r="DU23" s="158"/>
      <c r="DV23" s="158"/>
      <c r="DW23" s="158"/>
      <c r="DX23" s="158"/>
      <c r="DY23" s="158"/>
      <c r="DZ23" s="158"/>
      <c r="EA23" s="158"/>
      <c r="EB23" s="158"/>
      <c r="EC23" s="158"/>
      <c r="ED23" s="158"/>
      <c r="EE23" s="158"/>
      <c r="EF23" s="158"/>
      <c r="EG23" s="158"/>
      <c r="EH23" s="158"/>
      <c r="EI23" s="158"/>
      <c r="EJ23" s="158"/>
      <c r="EK23" s="158"/>
      <c r="EL23" s="158"/>
      <c r="EM23" s="158"/>
      <c r="EN23" s="158"/>
      <c r="EO23" s="158"/>
      <c r="EP23" s="158"/>
      <c r="EQ23" s="158"/>
      <c r="ER23" s="158"/>
      <c r="ES23" s="158"/>
      <c r="ET23" s="158"/>
      <c r="EU23" s="158"/>
      <c r="EV23" s="158"/>
      <c r="EW23" s="158"/>
      <c r="EX23" s="158"/>
      <c r="EY23" s="158"/>
      <c r="EZ23" s="158"/>
      <c r="FA23" s="158"/>
      <c r="FB23" s="158"/>
      <c r="FC23" s="158"/>
      <c r="FD23" s="158"/>
      <c r="FE23" s="158"/>
      <c r="FF23" s="158"/>
      <c r="FG23" s="158"/>
      <c r="FH23" s="158"/>
      <c r="FI23" s="158"/>
      <c r="FJ23" s="158"/>
      <c r="FK23" s="158"/>
      <c r="FL23" s="158"/>
      <c r="FM23" s="158"/>
      <c r="FN23" s="158"/>
      <c r="FO23" s="158"/>
      <c r="FP23" s="158"/>
      <c r="FQ23" s="158"/>
      <c r="FR23" s="158"/>
      <c r="FS23" s="158"/>
      <c r="FT23" s="158"/>
      <c r="FU23" s="158"/>
      <c r="FV23" s="158"/>
      <c r="FW23" s="158"/>
      <c r="FX23" s="158"/>
      <c r="FY23" s="158"/>
      <c r="FZ23" s="158"/>
      <c r="GA23" s="158"/>
      <c r="GB23" s="158"/>
      <c r="GC23" s="158"/>
      <c r="GD23" s="158"/>
      <c r="GE23" s="158"/>
      <c r="GF23" s="158"/>
      <c r="GG23" s="158"/>
      <c r="GH23" s="158"/>
      <c r="GI23" s="158"/>
      <c r="GJ23" s="158"/>
      <c r="GK23" s="158"/>
      <c r="GL23" s="158"/>
      <c r="GM23" s="158"/>
      <c r="GN23" s="158"/>
      <c r="GO23" s="158"/>
      <c r="GP23" s="158"/>
      <c r="GQ23" s="158"/>
      <c r="GR23" s="158"/>
      <c r="GS23" s="158"/>
      <c r="GT23" s="158"/>
      <c r="GU23" s="158"/>
      <c r="GV23" s="158"/>
      <c r="GW23" s="158"/>
      <c r="GX23" s="158"/>
      <c r="GY23" s="158"/>
      <c r="GZ23" s="158"/>
      <c r="HA23" s="158"/>
      <c r="HB23" s="158"/>
      <c r="HC23" s="158"/>
      <c r="HD23" s="158"/>
      <c r="HE23" s="158"/>
      <c r="HF23" s="158"/>
      <c r="HG23" s="158"/>
      <c r="HH23" s="158"/>
      <c r="HI23" s="158"/>
      <c r="HJ23" s="158"/>
      <c r="HK23" s="158"/>
      <c r="HL23" s="158"/>
      <c r="HM23" s="158"/>
      <c r="HN23" s="158"/>
      <c r="HO23" s="158"/>
      <c r="HP23" s="158"/>
      <c r="HQ23" s="158"/>
      <c r="HR23" s="158"/>
      <c r="HS23" s="158"/>
      <c r="HT23" s="158"/>
      <c r="HU23" s="158"/>
      <c r="HV23" s="158"/>
      <c r="HW23" s="158"/>
      <c r="HX23" s="158"/>
      <c r="HY23" s="158"/>
      <c r="HZ23" s="158"/>
      <c r="IA23" s="158"/>
      <c r="IB23" s="158"/>
      <c r="IC23" s="158"/>
      <c r="ID23" s="158"/>
      <c r="IE23" s="158"/>
      <c r="IF23" s="158"/>
      <c r="IG23" s="158"/>
      <c r="IH23" s="158"/>
      <c r="II23" s="158"/>
      <c r="IJ23" s="158"/>
      <c r="IK23" s="158"/>
      <c r="IL23" s="158"/>
      <c r="IM23" s="158"/>
      <c r="IN23" s="158"/>
      <c r="IO23" s="158"/>
      <c r="IP23" s="158"/>
      <c r="IQ23" s="158"/>
      <c r="IR23" s="158"/>
      <c r="IS23" s="158"/>
      <c r="IT23" s="158"/>
      <c r="IU23" s="158"/>
    </row>
    <row r="24" spans="1:255" ht="15" customHeight="1">
      <c r="A24" s="138" t="s">
        <v>319</v>
      </c>
      <c r="B24" s="152" t="s">
        <v>46</v>
      </c>
      <c r="C24" s="741">
        <f>D24+L24</f>
        <v>432000</v>
      </c>
      <c r="D24" s="145">
        <f>E24+H24+I24+J24+K24</f>
        <v>432000</v>
      </c>
      <c r="E24" s="145">
        <f>F24+G24</f>
        <v>432000</v>
      </c>
      <c r="F24" s="145">
        <v>427000</v>
      </c>
      <c r="G24" s="145">
        <f>3000+2000</f>
        <v>5000</v>
      </c>
      <c r="H24" s="145">
        <v>0</v>
      </c>
      <c r="I24" s="145">
        <v>0</v>
      </c>
      <c r="J24" s="145">
        <v>0</v>
      </c>
      <c r="K24" s="145">
        <v>0</v>
      </c>
      <c r="L24" s="145">
        <f>M24+O24</f>
        <v>0</v>
      </c>
      <c r="M24" s="145">
        <v>0</v>
      </c>
      <c r="N24" s="145">
        <v>0</v>
      </c>
      <c r="O24" s="145">
        <v>0</v>
      </c>
      <c r="P24" s="153"/>
      <c r="Q24" s="153"/>
      <c r="R24" s="153"/>
      <c r="S24" s="153"/>
      <c r="T24" s="153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28"/>
      <c r="EL24" s="128"/>
      <c r="EM24" s="128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  <c r="GS24" s="128"/>
      <c r="GT24" s="128"/>
      <c r="GU24" s="128"/>
      <c r="GV24" s="128"/>
      <c r="GW24" s="128"/>
      <c r="GX24" s="128"/>
      <c r="GY24" s="128"/>
      <c r="GZ24" s="128"/>
      <c r="HA24" s="128"/>
      <c r="HB24" s="128"/>
      <c r="HC24" s="128"/>
      <c r="HD24" s="128"/>
      <c r="HE24" s="128"/>
      <c r="HF24" s="128"/>
      <c r="HG24" s="128"/>
      <c r="HH24" s="128"/>
      <c r="HI24" s="128"/>
      <c r="HJ24" s="128"/>
      <c r="HK24" s="128"/>
      <c r="HL24" s="128"/>
      <c r="HM24" s="128"/>
      <c r="HN24" s="128"/>
      <c r="HO24" s="128"/>
      <c r="HP24" s="128"/>
      <c r="HQ24" s="128"/>
      <c r="HR24" s="128"/>
      <c r="HS24" s="128"/>
      <c r="HT24" s="128"/>
      <c r="HU24" s="128"/>
      <c r="HV24" s="128"/>
      <c r="HW24" s="128"/>
      <c r="HX24" s="128"/>
      <c r="HY24" s="128"/>
      <c r="HZ24" s="128"/>
      <c r="IA24" s="128"/>
      <c r="IB24" s="128"/>
      <c r="IC24" s="128"/>
      <c r="ID24" s="128"/>
      <c r="IE24" s="128"/>
      <c r="IF24" s="128"/>
      <c r="IG24" s="128"/>
      <c r="IH24" s="128"/>
      <c r="II24" s="128"/>
      <c r="IJ24" s="128"/>
      <c r="IK24" s="128"/>
      <c r="IL24" s="128"/>
      <c r="IM24" s="128"/>
      <c r="IN24" s="128"/>
      <c r="IO24" s="128"/>
      <c r="IP24" s="128"/>
      <c r="IQ24" s="128"/>
      <c r="IR24" s="128"/>
      <c r="IS24" s="128"/>
      <c r="IT24" s="128"/>
      <c r="IU24" s="128"/>
    </row>
    <row r="25" spans="1:255" ht="15" customHeight="1">
      <c r="A25" s="147" t="s">
        <v>260</v>
      </c>
      <c r="B25" s="148" t="s">
        <v>261</v>
      </c>
      <c r="C25" s="742">
        <f t="shared" ref="C25:O25" si="8">C27+C26+C28</f>
        <v>39459083</v>
      </c>
      <c r="D25" s="149">
        <f t="shared" si="8"/>
        <v>39459083</v>
      </c>
      <c r="E25" s="149">
        <f t="shared" si="8"/>
        <v>25000</v>
      </c>
      <c r="F25" s="149">
        <f t="shared" si="8"/>
        <v>10000</v>
      </c>
      <c r="G25" s="149">
        <f t="shared" si="8"/>
        <v>15000</v>
      </c>
      <c r="H25" s="149">
        <f t="shared" si="8"/>
        <v>0</v>
      </c>
      <c r="I25" s="149">
        <f t="shared" si="8"/>
        <v>0</v>
      </c>
      <c r="J25" s="149">
        <f t="shared" si="8"/>
        <v>39434083</v>
      </c>
      <c r="K25" s="149">
        <f t="shared" si="8"/>
        <v>0</v>
      </c>
      <c r="L25" s="149">
        <f t="shared" si="8"/>
        <v>0</v>
      </c>
      <c r="M25" s="149">
        <f t="shared" si="8"/>
        <v>0</v>
      </c>
      <c r="N25" s="149">
        <f t="shared" si="8"/>
        <v>0</v>
      </c>
      <c r="O25" s="149">
        <f t="shared" si="8"/>
        <v>0</v>
      </c>
      <c r="P25" s="157"/>
      <c r="Q25" s="157"/>
      <c r="R25" s="157"/>
      <c r="S25" s="157"/>
      <c r="T25" s="157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58"/>
      <c r="AS25" s="158"/>
      <c r="AT25" s="158"/>
      <c r="AU25" s="158"/>
      <c r="AV25" s="158"/>
      <c r="AW25" s="158"/>
      <c r="AX25" s="158"/>
      <c r="AY25" s="158"/>
      <c r="AZ25" s="158"/>
      <c r="BA25" s="158"/>
      <c r="BB25" s="158"/>
      <c r="BC25" s="158"/>
      <c r="BD25" s="158"/>
      <c r="BE25" s="158"/>
      <c r="BF25" s="158"/>
      <c r="BG25" s="158"/>
      <c r="BH25" s="158"/>
      <c r="BI25" s="158"/>
      <c r="BJ25" s="158"/>
      <c r="BK25" s="158"/>
      <c r="BL25" s="158"/>
      <c r="BM25" s="158"/>
      <c r="BN25" s="158"/>
      <c r="BO25" s="158"/>
      <c r="BP25" s="158"/>
      <c r="BQ25" s="158"/>
      <c r="BR25" s="158"/>
      <c r="BS25" s="158"/>
      <c r="BT25" s="158"/>
      <c r="BU25" s="158"/>
      <c r="BV25" s="158"/>
      <c r="BW25" s="158"/>
      <c r="BX25" s="158"/>
      <c r="BY25" s="158"/>
      <c r="BZ25" s="158"/>
      <c r="CA25" s="158"/>
      <c r="CB25" s="158"/>
      <c r="CC25" s="158"/>
      <c r="CD25" s="158"/>
      <c r="CE25" s="158"/>
      <c r="CF25" s="158"/>
      <c r="CG25" s="158"/>
      <c r="CH25" s="158"/>
      <c r="CI25" s="158"/>
      <c r="CJ25" s="158"/>
      <c r="CK25" s="158"/>
      <c r="CL25" s="158"/>
      <c r="CM25" s="158"/>
      <c r="CN25" s="158"/>
      <c r="CO25" s="158"/>
      <c r="CP25" s="158"/>
      <c r="CQ25" s="158"/>
      <c r="CR25" s="158"/>
      <c r="CS25" s="158"/>
      <c r="CT25" s="158"/>
      <c r="CU25" s="158"/>
      <c r="CV25" s="158"/>
      <c r="CW25" s="158"/>
      <c r="CX25" s="158"/>
      <c r="CY25" s="158"/>
      <c r="CZ25" s="158"/>
      <c r="DA25" s="158"/>
      <c r="DB25" s="158"/>
      <c r="DC25" s="158"/>
      <c r="DD25" s="158"/>
      <c r="DE25" s="158"/>
      <c r="DF25" s="158"/>
      <c r="DG25" s="158"/>
      <c r="DH25" s="158"/>
      <c r="DI25" s="158"/>
      <c r="DJ25" s="158"/>
      <c r="DK25" s="158"/>
      <c r="DL25" s="158"/>
      <c r="DM25" s="158"/>
      <c r="DN25" s="158"/>
      <c r="DO25" s="158"/>
      <c r="DP25" s="158"/>
      <c r="DQ25" s="158"/>
      <c r="DR25" s="158"/>
      <c r="DS25" s="158"/>
      <c r="DT25" s="158"/>
      <c r="DU25" s="158"/>
      <c r="DV25" s="158"/>
      <c r="DW25" s="158"/>
      <c r="DX25" s="158"/>
      <c r="DY25" s="158"/>
      <c r="DZ25" s="158"/>
      <c r="EA25" s="158"/>
      <c r="EB25" s="158"/>
      <c r="EC25" s="158"/>
      <c r="ED25" s="158"/>
      <c r="EE25" s="158"/>
      <c r="EF25" s="158"/>
      <c r="EG25" s="158"/>
      <c r="EH25" s="158"/>
      <c r="EI25" s="158"/>
      <c r="EJ25" s="158"/>
      <c r="EK25" s="158"/>
      <c r="EL25" s="158"/>
      <c r="EM25" s="158"/>
      <c r="EN25" s="158"/>
      <c r="EO25" s="158"/>
      <c r="EP25" s="158"/>
      <c r="EQ25" s="158"/>
      <c r="ER25" s="158"/>
      <c r="ES25" s="158"/>
      <c r="ET25" s="158"/>
      <c r="EU25" s="158"/>
      <c r="EV25" s="158"/>
      <c r="EW25" s="158"/>
      <c r="EX25" s="158"/>
      <c r="EY25" s="158"/>
      <c r="EZ25" s="158"/>
      <c r="FA25" s="158"/>
      <c r="FB25" s="158"/>
      <c r="FC25" s="158"/>
      <c r="FD25" s="158"/>
      <c r="FE25" s="158"/>
      <c r="FF25" s="158"/>
      <c r="FG25" s="158"/>
      <c r="FH25" s="158"/>
      <c r="FI25" s="158"/>
      <c r="FJ25" s="158"/>
      <c r="FK25" s="158"/>
      <c r="FL25" s="158"/>
      <c r="FM25" s="158"/>
      <c r="FN25" s="158"/>
      <c r="FO25" s="158"/>
      <c r="FP25" s="158"/>
      <c r="FQ25" s="158"/>
      <c r="FR25" s="158"/>
      <c r="FS25" s="158"/>
      <c r="FT25" s="158"/>
      <c r="FU25" s="158"/>
      <c r="FV25" s="158"/>
      <c r="FW25" s="158"/>
      <c r="FX25" s="158"/>
      <c r="FY25" s="158"/>
      <c r="FZ25" s="158"/>
      <c r="GA25" s="158"/>
      <c r="GB25" s="158"/>
      <c r="GC25" s="158"/>
      <c r="GD25" s="158"/>
      <c r="GE25" s="158"/>
      <c r="GF25" s="158"/>
      <c r="GG25" s="158"/>
      <c r="GH25" s="158"/>
      <c r="GI25" s="158"/>
      <c r="GJ25" s="158"/>
      <c r="GK25" s="158"/>
      <c r="GL25" s="158"/>
      <c r="GM25" s="158"/>
      <c r="GN25" s="158"/>
      <c r="GO25" s="158"/>
      <c r="GP25" s="158"/>
      <c r="GQ25" s="158"/>
      <c r="GR25" s="158"/>
      <c r="GS25" s="158"/>
      <c r="GT25" s="158"/>
      <c r="GU25" s="158"/>
      <c r="GV25" s="158"/>
      <c r="GW25" s="158"/>
      <c r="GX25" s="158"/>
      <c r="GY25" s="158"/>
      <c r="GZ25" s="158"/>
      <c r="HA25" s="158"/>
      <c r="HB25" s="158"/>
      <c r="HC25" s="158"/>
      <c r="HD25" s="158"/>
      <c r="HE25" s="158"/>
      <c r="HF25" s="158"/>
      <c r="HG25" s="158"/>
      <c r="HH25" s="158"/>
      <c r="HI25" s="158"/>
      <c r="HJ25" s="158"/>
      <c r="HK25" s="158"/>
      <c r="HL25" s="158"/>
      <c r="HM25" s="158"/>
      <c r="HN25" s="158"/>
      <c r="HO25" s="158"/>
      <c r="HP25" s="158"/>
      <c r="HQ25" s="158"/>
      <c r="HR25" s="158"/>
      <c r="HS25" s="158"/>
      <c r="HT25" s="158"/>
      <c r="HU25" s="158"/>
      <c r="HV25" s="158"/>
      <c r="HW25" s="158"/>
      <c r="HX25" s="158"/>
      <c r="HY25" s="158"/>
      <c r="HZ25" s="158"/>
      <c r="IA25" s="158"/>
      <c r="IB25" s="158"/>
      <c r="IC25" s="158"/>
      <c r="ID25" s="158"/>
      <c r="IE25" s="158"/>
      <c r="IF25" s="158"/>
      <c r="IG25" s="158"/>
      <c r="IH25" s="158"/>
      <c r="II25" s="158"/>
      <c r="IJ25" s="158"/>
      <c r="IK25" s="158"/>
      <c r="IL25" s="158"/>
      <c r="IM25" s="158"/>
      <c r="IN25" s="158"/>
      <c r="IO25" s="158"/>
      <c r="IP25" s="158"/>
      <c r="IQ25" s="158"/>
      <c r="IR25" s="158"/>
      <c r="IS25" s="158"/>
      <c r="IT25" s="158"/>
      <c r="IU25" s="158"/>
    </row>
    <row r="26" spans="1:255" ht="15" customHeight="1">
      <c r="A26" s="138" t="s">
        <v>320</v>
      </c>
      <c r="B26" s="152" t="s">
        <v>279</v>
      </c>
      <c r="C26" s="741">
        <f>D26+L26</f>
        <v>4989399</v>
      </c>
      <c r="D26" s="145">
        <f>E26+H26+I26+J26+K26</f>
        <v>4989399</v>
      </c>
      <c r="E26" s="145">
        <f>F26+G26</f>
        <v>0</v>
      </c>
      <c r="F26" s="145">
        <v>0</v>
      </c>
      <c r="G26" s="145">
        <v>0</v>
      </c>
      <c r="H26" s="145">
        <v>0</v>
      </c>
      <c r="I26" s="145">
        <v>0</v>
      </c>
      <c r="J26" s="145">
        <f>4175214+814185</f>
        <v>4989399</v>
      </c>
      <c r="K26" s="145">
        <v>0</v>
      </c>
      <c r="L26" s="145">
        <f>M26+O26</f>
        <v>0</v>
      </c>
      <c r="M26" s="145">
        <v>0</v>
      </c>
      <c r="N26" s="145">
        <v>0</v>
      </c>
      <c r="O26" s="145">
        <v>0</v>
      </c>
      <c r="P26" s="153"/>
      <c r="Q26" s="153"/>
      <c r="R26" s="153"/>
      <c r="S26" s="153"/>
      <c r="T26" s="153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128"/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  <c r="GY26" s="128"/>
      <c r="GZ26" s="128"/>
      <c r="HA26" s="128"/>
      <c r="HB26" s="128"/>
      <c r="HC26" s="128"/>
      <c r="HD26" s="128"/>
      <c r="HE26" s="128"/>
      <c r="HF26" s="128"/>
      <c r="HG26" s="128"/>
      <c r="HH26" s="128"/>
      <c r="HI26" s="128"/>
      <c r="HJ26" s="128"/>
      <c r="HK26" s="128"/>
      <c r="HL26" s="128"/>
      <c r="HM26" s="128"/>
      <c r="HN26" s="128"/>
      <c r="HO26" s="128"/>
      <c r="HP26" s="128"/>
      <c r="HQ26" s="128"/>
      <c r="HR26" s="128"/>
      <c r="HS26" s="128"/>
      <c r="HT26" s="128"/>
      <c r="HU26" s="128"/>
      <c r="HV26" s="128"/>
      <c r="HW26" s="128"/>
      <c r="HX26" s="128"/>
      <c r="HY26" s="128"/>
      <c r="HZ26" s="128"/>
      <c r="IA26" s="128"/>
      <c r="IB26" s="128"/>
      <c r="IC26" s="128"/>
      <c r="ID26" s="128"/>
      <c r="IE26" s="128"/>
      <c r="IF26" s="128"/>
      <c r="IG26" s="128"/>
      <c r="IH26" s="128"/>
      <c r="II26" s="128"/>
      <c r="IJ26" s="128"/>
      <c r="IK26" s="128"/>
      <c r="IL26" s="128"/>
      <c r="IM26" s="128"/>
      <c r="IN26" s="128"/>
      <c r="IO26" s="128"/>
      <c r="IP26" s="128"/>
      <c r="IQ26" s="128"/>
      <c r="IR26" s="128"/>
      <c r="IS26" s="128"/>
      <c r="IT26" s="128"/>
      <c r="IU26" s="128"/>
    </row>
    <row r="27" spans="1:255" ht="30" customHeight="1">
      <c r="A27" s="138" t="s">
        <v>321</v>
      </c>
      <c r="B27" s="152" t="s">
        <v>322</v>
      </c>
      <c r="C27" s="741">
        <f>D27+L27</f>
        <v>33740507</v>
      </c>
      <c r="D27" s="145">
        <f>E27+H27+I27+J27+K27</f>
        <v>33740507</v>
      </c>
      <c r="E27" s="145">
        <f>F27+G27</f>
        <v>25000</v>
      </c>
      <c r="F27" s="145">
        <v>10000</v>
      </c>
      <c r="G27" s="145">
        <v>15000</v>
      </c>
      <c r="H27" s="145">
        <v>0</v>
      </c>
      <c r="I27" s="145">
        <v>0</v>
      </c>
      <c r="J27" s="145">
        <f>30165264+3550243</f>
        <v>33715507</v>
      </c>
      <c r="K27" s="145">
        <v>0</v>
      </c>
      <c r="L27" s="145">
        <f>M27+O27</f>
        <v>0</v>
      </c>
      <c r="M27" s="145">
        <v>0</v>
      </c>
      <c r="N27" s="145">
        <v>0</v>
      </c>
      <c r="O27" s="145">
        <v>0</v>
      </c>
      <c r="P27" s="153"/>
      <c r="Q27" s="153"/>
      <c r="R27" s="153"/>
      <c r="S27" s="153"/>
      <c r="T27" s="153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28"/>
      <c r="AI27" s="128"/>
      <c r="AJ27" s="128"/>
      <c r="AK27" s="128"/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28"/>
      <c r="EL27" s="128"/>
      <c r="EM27" s="128"/>
      <c r="EN27" s="128"/>
      <c r="EO27" s="128"/>
      <c r="EP27" s="128"/>
      <c r="EQ27" s="128"/>
      <c r="ER27" s="128"/>
      <c r="ES27" s="128"/>
      <c r="ET27" s="128"/>
      <c r="EU27" s="128"/>
      <c r="EV27" s="128"/>
      <c r="EW27" s="128"/>
      <c r="EX27" s="128"/>
      <c r="EY27" s="128"/>
      <c r="EZ27" s="128"/>
      <c r="FA27" s="128"/>
      <c r="FB27" s="128"/>
      <c r="FC27" s="128"/>
      <c r="FD27" s="128"/>
      <c r="FE27" s="128"/>
      <c r="FF27" s="128"/>
      <c r="FG27" s="128"/>
      <c r="FH27" s="128"/>
      <c r="FI27" s="128"/>
      <c r="FJ27" s="128"/>
      <c r="FK27" s="128"/>
      <c r="FL27" s="128"/>
      <c r="FM27" s="128"/>
      <c r="FN27" s="128"/>
      <c r="FO27" s="128"/>
      <c r="FP27" s="128"/>
      <c r="FQ27" s="128"/>
      <c r="FR27" s="128"/>
      <c r="FS27" s="128"/>
      <c r="FT27" s="128"/>
      <c r="FU27" s="128"/>
      <c r="FV27" s="128"/>
      <c r="FW27" s="128"/>
      <c r="FX27" s="128"/>
      <c r="FY27" s="128"/>
      <c r="FZ27" s="128"/>
      <c r="GA27" s="128"/>
      <c r="GB27" s="128"/>
      <c r="GC27" s="128"/>
      <c r="GD27" s="128"/>
      <c r="GE27" s="128"/>
      <c r="GF27" s="128"/>
      <c r="GG27" s="128"/>
      <c r="GH27" s="128"/>
      <c r="GI27" s="128"/>
      <c r="GJ27" s="128"/>
      <c r="GK27" s="128"/>
      <c r="GL27" s="128"/>
      <c r="GM27" s="128"/>
      <c r="GN27" s="128"/>
      <c r="GO27" s="128"/>
      <c r="GP27" s="128"/>
      <c r="GQ27" s="128"/>
      <c r="GR27" s="128"/>
      <c r="GS27" s="128"/>
      <c r="GT27" s="128"/>
      <c r="GU27" s="128"/>
      <c r="GV27" s="128"/>
      <c r="GW27" s="128"/>
      <c r="GX27" s="128"/>
      <c r="GY27" s="128"/>
      <c r="GZ27" s="128"/>
      <c r="HA27" s="128"/>
      <c r="HB27" s="128"/>
      <c r="HC27" s="128"/>
      <c r="HD27" s="128"/>
      <c r="HE27" s="128"/>
      <c r="HF27" s="128"/>
      <c r="HG27" s="128"/>
      <c r="HH27" s="128"/>
      <c r="HI27" s="128"/>
      <c r="HJ27" s="128"/>
      <c r="HK27" s="128"/>
      <c r="HL27" s="128"/>
      <c r="HM27" s="128"/>
      <c r="HN27" s="128"/>
      <c r="HO27" s="128"/>
      <c r="HP27" s="128"/>
      <c r="HQ27" s="128"/>
      <c r="HR27" s="128"/>
      <c r="HS27" s="128"/>
      <c r="HT27" s="128"/>
      <c r="HU27" s="128"/>
      <c r="HV27" s="128"/>
      <c r="HW27" s="128"/>
      <c r="HX27" s="128"/>
      <c r="HY27" s="128"/>
      <c r="HZ27" s="128"/>
      <c r="IA27" s="128"/>
      <c r="IB27" s="128"/>
      <c r="IC27" s="128"/>
      <c r="ID27" s="128"/>
      <c r="IE27" s="128"/>
      <c r="IF27" s="128"/>
      <c r="IG27" s="128"/>
      <c r="IH27" s="128"/>
      <c r="II27" s="128"/>
      <c r="IJ27" s="128"/>
      <c r="IK27" s="128"/>
      <c r="IL27" s="128"/>
      <c r="IM27" s="128"/>
      <c r="IN27" s="128"/>
      <c r="IO27" s="128"/>
      <c r="IP27" s="128"/>
      <c r="IQ27" s="128"/>
      <c r="IR27" s="128"/>
      <c r="IS27" s="128"/>
      <c r="IT27" s="128"/>
      <c r="IU27" s="128"/>
    </row>
    <row r="28" spans="1:255" ht="15" customHeight="1">
      <c r="A28" s="138" t="s">
        <v>323</v>
      </c>
      <c r="B28" s="152" t="s">
        <v>46</v>
      </c>
      <c r="C28" s="741">
        <f>D28+L28</f>
        <v>729177</v>
      </c>
      <c r="D28" s="145">
        <f>E28+H28+I28+J28+K28</f>
        <v>729177</v>
      </c>
      <c r="E28" s="145">
        <f>F28+G28</f>
        <v>0</v>
      </c>
      <c r="F28" s="145">
        <v>0</v>
      </c>
      <c r="G28" s="145">
        <v>0</v>
      </c>
      <c r="H28" s="145">
        <v>0</v>
      </c>
      <c r="I28" s="145">
        <v>0</v>
      </c>
      <c r="J28" s="145">
        <f>246543+482634</f>
        <v>729177</v>
      </c>
      <c r="K28" s="145">
        <v>0</v>
      </c>
      <c r="L28" s="145">
        <f>M28+O28</f>
        <v>0</v>
      </c>
      <c r="M28" s="145">
        <v>0</v>
      </c>
      <c r="N28" s="145">
        <v>0</v>
      </c>
      <c r="O28" s="145">
        <v>0</v>
      </c>
      <c r="P28" s="153"/>
      <c r="Q28" s="153"/>
      <c r="R28" s="153"/>
      <c r="S28" s="153"/>
      <c r="T28" s="153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8"/>
      <c r="DD28" s="128"/>
      <c r="DE28" s="128"/>
      <c r="DF28" s="128"/>
      <c r="DG28" s="128"/>
      <c r="DH28" s="128"/>
      <c r="DI28" s="128"/>
      <c r="DJ28" s="128"/>
      <c r="DK28" s="128"/>
      <c r="DL28" s="128"/>
      <c r="DM28" s="128"/>
      <c r="DN28" s="128"/>
      <c r="DO28" s="128"/>
      <c r="DP28" s="128"/>
      <c r="DQ28" s="128"/>
      <c r="DR28" s="128"/>
      <c r="DS28" s="128"/>
      <c r="DT28" s="128"/>
      <c r="DU28" s="128"/>
      <c r="DV28" s="128"/>
      <c r="DW28" s="128"/>
      <c r="DX28" s="128"/>
      <c r="DY28" s="128"/>
      <c r="DZ28" s="128"/>
      <c r="EA28" s="128"/>
      <c r="EB28" s="128"/>
      <c r="EC28" s="128"/>
      <c r="ED28" s="128"/>
      <c r="EE28" s="128"/>
      <c r="EF28" s="128"/>
      <c r="EG28" s="128"/>
      <c r="EH28" s="128"/>
      <c r="EI28" s="128"/>
      <c r="EJ28" s="128"/>
      <c r="EK28" s="128"/>
      <c r="EL28" s="128"/>
      <c r="EM28" s="128"/>
      <c r="EN28" s="128"/>
      <c r="EO28" s="128"/>
      <c r="EP28" s="128"/>
      <c r="EQ28" s="128"/>
      <c r="ER28" s="128"/>
      <c r="ES28" s="128"/>
      <c r="ET28" s="128"/>
      <c r="EU28" s="128"/>
      <c r="EV28" s="128"/>
      <c r="EW28" s="128"/>
      <c r="EX28" s="128"/>
      <c r="EY28" s="128"/>
      <c r="EZ28" s="128"/>
      <c r="FA28" s="128"/>
      <c r="FB28" s="128"/>
      <c r="FC28" s="128"/>
      <c r="FD28" s="128"/>
      <c r="FE28" s="128"/>
      <c r="FF28" s="128"/>
      <c r="FG28" s="128"/>
      <c r="FH28" s="128"/>
      <c r="FI28" s="128"/>
      <c r="FJ28" s="128"/>
      <c r="FK28" s="128"/>
      <c r="FL28" s="128"/>
      <c r="FM28" s="128"/>
      <c r="FN28" s="128"/>
      <c r="FO28" s="128"/>
      <c r="FP28" s="128"/>
      <c r="FQ28" s="128"/>
      <c r="FR28" s="128"/>
      <c r="FS28" s="128"/>
      <c r="FT28" s="128"/>
      <c r="FU28" s="128"/>
      <c r="FV28" s="128"/>
      <c r="FW28" s="128"/>
      <c r="FX28" s="128"/>
      <c r="FY28" s="128"/>
      <c r="FZ28" s="128"/>
      <c r="GA28" s="128"/>
      <c r="GB28" s="128"/>
      <c r="GC28" s="128"/>
      <c r="GD28" s="128"/>
      <c r="GE28" s="128"/>
      <c r="GF28" s="128"/>
      <c r="GG28" s="128"/>
      <c r="GH28" s="128"/>
      <c r="GI28" s="128"/>
      <c r="GJ28" s="128"/>
      <c r="GK28" s="128"/>
      <c r="GL28" s="128"/>
      <c r="GM28" s="128"/>
      <c r="GN28" s="128"/>
      <c r="GO28" s="128"/>
      <c r="GP28" s="128"/>
      <c r="GQ28" s="128"/>
      <c r="GR28" s="128"/>
      <c r="GS28" s="128"/>
      <c r="GT28" s="128"/>
      <c r="GU28" s="128"/>
      <c r="GV28" s="128"/>
      <c r="GW28" s="128"/>
      <c r="GX28" s="128"/>
      <c r="GY28" s="128"/>
      <c r="GZ28" s="128"/>
      <c r="HA28" s="128"/>
      <c r="HB28" s="128"/>
      <c r="HC28" s="128"/>
      <c r="HD28" s="128"/>
      <c r="HE28" s="128"/>
      <c r="HF28" s="128"/>
      <c r="HG28" s="128"/>
      <c r="HH28" s="128"/>
      <c r="HI28" s="128"/>
      <c r="HJ28" s="128"/>
      <c r="HK28" s="128"/>
      <c r="HL28" s="128"/>
      <c r="HM28" s="128"/>
      <c r="HN28" s="128"/>
      <c r="HO28" s="128"/>
      <c r="HP28" s="128"/>
      <c r="HQ28" s="128"/>
      <c r="HR28" s="128"/>
      <c r="HS28" s="128"/>
      <c r="HT28" s="128"/>
      <c r="HU28" s="128"/>
      <c r="HV28" s="128"/>
      <c r="HW28" s="128"/>
      <c r="HX28" s="128"/>
      <c r="HY28" s="128"/>
      <c r="HZ28" s="128"/>
      <c r="IA28" s="128"/>
      <c r="IB28" s="128"/>
      <c r="IC28" s="128"/>
      <c r="ID28" s="128"/>
      <c r="IE28" s="128"/>
      <c r="IF28" s="128"/>
      <c r="IG28" s="128"/>
      <c r="IH28" s="128"/>
      <c r="II28" s="128"/>
      <c r="IJ28" s="128"/>
      <c r="IK28" s="128"/>
      <c r="IL28" s="128"/>
      <c r="IM28" s="128"/>
      <c r="IN28" s="128"/>
      <c r="IO28" s="128"/>
      <c r="IP28" s="128"/>
      <c r="IQ28" s="128"/>
      <c r="IR28" s="128"/>
      <c r="IS28" s="128"/>
      <c r="IT28" s="128"/>
      <c r="IU28" s="128"/>
    </row>
    <row r="29" spans="1:255" ht="15" customHeight="1">
      <c r="A29" s="147" t="s">
        <v>23</v>
      </c>
      <c r="B29" s="148" t="s">
        <v>24</v>
      </c>
      <c r="C29" s="742">
        <f>C30+C32+C34+C37+C33+C36+C35+C31</f>
        <v>1008885615</v>
      </c>
      <c r="D29" s="149">
        <f t="shared" ref="D29:O29" si="9">D30+D32+D34+D37+D33+D36+D35+D31</f>
        <v>413280835</v>
      </c>
      <c r="E29" s="149">
        <f t="shared" si="9"/>
        <v>90031148</v>
      </c>
      <c r="F29" s="149">
        <f t="shared" si="9"/>
        <v>265000</v>
      </c>
      <c r="G29" s="149">
        <f t="shared" si="9"/>
        <v>89766148</v>
      </c>
      <c r="H29" s="149">
        <f t="shared" si="9"/>
        <v>321726000</v>
      </c>
      <c r="I29" s="149">
        <f t="shared" si="9"/>
        <v>0</v>
      </c>
      <c r="J29" s="149">
        <f t="shared" si="9"/>
        <v>1523687</v>
      </c>
      <c r="K29" s="149">
        <f t="shared" si="9"/>
        <v>0</v>
      </c>
      <c r="L29" s="149">
        <f t="shared" si="9"/>
        <v>595604780</v>
      </c>
      <c r="M29" s="149">
        <f t="shared" si="9"/>
        <v>591104780</v>
      </c>
      <c r="N29" s="149">
        <f t="shared" si="9"/>
        <v>149192312</v>
      </c>
      <c r="O29" s="149">
        <f t="shared" si="9"/>
        <v>4500000</v>
      </c>
      <c r="P29" s="157"/>
      <c r="Q29" s="157"/>
      <c r="R29" s="157"/>
      <c r="S29" s="157"/>
      <c r="T29" s="157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58"/>
      <c r="AJ29" s="158"/>
      <c r="AK29" s="158"/>
      <c r="AL29" s="158"/>
      <c r="AM29" s="158"/>
      <c r="AN29" s="158"/>
      <c r="AO29" s="158"/>
      <c r="AP29" s="158"/>
      <c r="AQ29" s="158"/>
      <c r="AR29" s="158"/>
      <c r="AS29" s="158"/>
      <c r="AT29" s="158"/>
      <c r="AU29" s="158"/>
      <c r="AV29" s="158"/>
      <c r="AW29" s="158"/>
      <c r="AX29" s="158"/>
      <c r="AY29" s="158"/>
      <c r="AZ29" s="158"/>
      <c r="BA29" s="158"/>
      <c r="BB29" s="158"/>
      <c r="BC29" s="158"/>
      <c r="BD29" s="158"/>
      <c r="BE29" s="158"/>
      <c r="BF29" s="158"/>
      <c r="BG29" s="158"/>
      <c r="BH29" s="158"/>
      <c r="BI29" s="158"/>
      <c r="BJ29" s="158"/>
      <c r="BK29" s="158"/>
      <c r="BL29" s="158"/>
      <c r="BM29" s="158"/>
      <c r="BN29" s="158"/>
      <c r="BO29" s="158"/>
      <c r="BP29" s="158"/>
      <c r="BQ29" s="158"/>
      <c r="BR29" s="158"/>
      <c r="BS29" s="158"/>
      <c r="BT29" s="158"/>
      <c r="BU29" s="158"/>
      <c r="BV29" s="158"/>
      <c r="BW29" s="158"/>
      <c r="BX29" s="158"/>
      <c r="BY29" s="158"/>
      <c r="BZ29" s="158"/>
      <c r="CA29" s="158"/>
      <c r="CB29" s="158"/>
      <c r="CC29" s="158"/>
      <c r="CD29" s="158"/>
      <c r="CE29" s="158"/>
      <c r="CF29" s="158"/>
      <c r="CG29" s="158"/>
      <c r="CH29" s="158"/>
      <c r="CI29" s="158"/>
      <c r="CJ29" s="158"/>
      <c r="CK29" s="158"/>
      <c r="CL29" s="158"/>
      <c r="CM29" s="158"/>
      <c r="CN29" s="158"/>
      <c r="CO29" s="158"/>
      <c r="CP29" s="158"/>
      <c r="CQ29" s="158"/>
      <c r="CR29" s="158"/>
      <c r="CS29" s="158"/>
      <c r="CT29" s="158"/>
      <c r="CU29" s="158"/>
      <c r="CV29" s="158"/>
      <c r="CW29" s="158"/>
      <c r="CX29" s="158"/>
      <c r="CY29" s="158"/>
      <c r="CZ29" s="158"/>
      <c r="DA29" s="158"/>
      <c r="DB29" s="158"/>
      <c r="DC29" s="158"/>
      <c r="DD29" s="158"/>
      <c r="DE29" s="158"/>
      <c r="DF29" s="158"/>
      <c r="DG29" s="158"/>
      <c r="DH29" s="158"/>
      <c r="DI29" s="158"/>
      <c r="DJ29" s="158"/>
      <c r="DK29" s="158"/>
      <c r="DL29" s="158"/>
      <c r="DM29" s="158"/>
      <c r="DN29" s="158"/>
      <c r="DO29" s="158"/>
      <c r="DP29" s="158"/>
      <c r="DQ29" s="158"/>
      <c r="DR29" s="158"/>
      <c r="DS29" s="158"/>
      <c r="DT29" s="158"/>
      <c r="DU29" s="158"/>
      <c r="DV29" s="158"/>
      <c r="DW29" s="158"/>
      <c r="DX29" s="158"/>
      <c r="DY29" s="158"/>
      <c r="DZ29" s="158"/>
      <c r="EA29" s="158"/>
      <c r="EB29" s="158"/>
      <c r="EC29" s="158"/>
      <c r="ED29" s="158"/>
      <c r="EE29" s="158"/>
      <c r="EF29" s="158"/>
      <c r="EG29" s="158"/>
      <c r="EH29" s="158"/>
      <c r="EI29" s="158"/>
      <c r="EJ29" s="158"/>
      <c r="EK29" s="158"/>
      <c r="EL29" s="158"/>
      <c r="EM29" s="158"/>
      <c r="EN29" s="158"/>
      <c r="EO29" s="158"/>
      <c r="EP29" s="158"/>
      <c r="EQ29" s="158"/>
      <c r="ER29" s="158"/>
      <c r="ES29" s="158"/>
      <c r="ET29" s="158"/>
      <c r="EU29" s="158"/>
      <c r="EV29" s="158"/>
      <c r="EW29" s="158"/>
      <c r="EX29" s="158"/>
      <c r="EY29" s="158"/>
      <c r="EZ29" s="158"/>
      <c r="FA29" s="158"/>
      <c r="FB29" s="158"/>
      <c r="FC29" s="158"/>
      <c r="FD29" s="158"/>
      <c r="FE29" s="158"/>
      <c r="FF29" s="158"/>
      <c r="FG29" s="158"/>
      <c r="FH29" s="158"/>
      <c r="FI29" s="158"/>
      <c r="FJ29" s="158"/>
      <c r="FK29" s="158"/>
      <c r="FL29" s="158"/>
      <c r="FM29" s="158"/>
      <c r="FN29" s="158"/>
      <c r="FO29" s="158"/>
      <c r="FP29" s="158"/>
      <c r="FQ29" s="158"/>
      <c r="FR29" s="158"/>
      <c r="FS29" s="158"/>
      <c r="FT29" s="158"/>
      <c r="FU29" s="158"/>
      <c r="FV29" s="158"/>
      <c r="FW29" s="158"/>
      <c r="FX29" s="158"/>
      <c r="FY29" s="158"/>
      <c r="FZ29" s="158"/>
      <c r="GA29" s="158"/>
      <c r="GB29" s="158"/>
      <c r="GC29" s="158"/>
      <c r="GD29" s="158"/>
      <c r="GE29" s="158"/>
      <c r="GF29" s="158"/>
      <c r="GG29" s="158"/>
      <c r="GH29" s="158"/>
      <c r="GI29" s="158"/>
      <c r="GJ29" s="158"/>
      <c r="GK29" s="158"/>
      <c r="GL29" s="158"/>
      <c r="GM29" s="158"/>
      <c r="GN29" s="158"/>
      <c r="GO29" s="158"/>
      <c r="GP29" s="158"/>
      <c r="GQ29" s="158"/>
      <c r="GR29" s="158"/>
      <c r="GS29" s="158"/>
      <c r="GT29" s="158"/>
      <c r="GU29" s="158"/>
      <c r="GV29" s="158"/>
      <c r="GW29" s="158"/>
      <c r="GX29" s="158"/>
      <c r="GY29" s="158"/>
      <c r="GZ29" s="158"/>
      <c r="HA29" s="158"/>
      <c r="HB29" s="158"/>
      <c r="HC29" s="158"/>
      <c r="HD29" s="158"/>
      <c r="HE29" s="158"/>
      <c r="HF29" s="158"/>
      <c r="HG29" s="158"/>
      <c r="HH29" s="158"/>
      <c r="HI29" s="158"/>
      <c r="HJ29" s="158"/>
      <c r="HK29" s="158"/>
      <c r="HL29" s="158"/>
      <c r="HM29" s="158"/>
      <c r="HN29" s="158"/>
      <c r="HO29" s="158"/>
      <c r="HP29" s="158"/>
      <c r="HQ29" s="158"/>
      <c r="HR29" s="158"/>
      <c r="HS29" s="158"/>
      <c r="HT29" s="158"/>
      <c r="HU29" s="158"/>
      <c r="HV29" s="158"/>
      <c r="HW29" s="158"/>
      <c r="HX29" s="158"/>
      <c r="HY29" s="158"/>
      <c r="HZ29" s="158"/>
      <c r="IA29" s="158"/>
      <c r="IB29" s="158"/>
      <c r="IC29" s="158"/>
      <c r="ID29" s="158"/>
      <c r="IE29" s="158"/>
      <c r="IF29" s="158"/>
      <c r="IG29" s="158"/>
      <c r="IH29" s="158"/>
      <c r="II29" s="158"/>
      <c r="IJ29" s="158"/>
      <c r="IK29" s="158"/>
      <c r="IL29" s="158"/>
      <c r="IM29" s="158"/>
      <c r="IN29" s="158"/>
      <c r="IO29" s="158"/>
      <c r="IP29" s="158"/>
      <c r="IQ29" s="158"/>
      <c r="IR29" s="158"/>
      <c r="IS29" s="158"/>
      <c r="IT29" s="158"/>
      <c r="IU29" s="158"/>
    </row>
    <row r="30" spans="1:255" ht="15" customHeight="1">
      <c r="A30" s="138" t="s">
        <v>324</v>
      </c>
      <c r="B30" s="152" t="s">
        <v>65</v>
      </c>
      <c r="C30" s="741">
        <f t="shared" ref="C30:C37" si="10">D30+L30</f>
        <v>266942000</v>
      </c>
      <c r="D30" s="145">
        <f t="shared" ref="D30:D37" si="11">E30+H30+I30+J30+K30</f>
        <v>266942000</v>
      </c>
      <c r="E30" s="145">
        <f t="shared" ref="E30:E37" si="12">F30+G30</f>
        <v>100000</v>
      </c>
      <c r="F30" s="145">
        <v>0</v>
      </c>
      <c r="G30" s="145">
        <f>2000+98000</f>
        <v>100000</v>
      </c>
      <c r="H30" s="145">
        <v>266842000</v>
      </c>
      <c r="I30" s="145">
        <v>0</v>
      </c>
      <c r="J30" s="145">
        <v>0</v>
      </c>
      <c r="K30" s="145">
        <v>0</v>
      </c>
      <c r="L30" s="145">
        <f t="shared" ref="L30:L37" si="13">M30+O30</f>
        <v>0</v>
      </c>
      <c r="M30" s="145">
        <v>0</v>
      </c>
      <c r="N30" s="145">
        <v>0</v>
      </c>
      <c r="O30" s="145">
        <v>0</v>
      </c>
      <c r="P30" s="153"/>
      <c r="Q30" s="153"/>
      <c r="R30" s="153"/>
      <c r="S30" s="153"/>
      <c r="T30" s="153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8"/>
      <c r="DD30" s="128"/>
      <c r="DE30" s="128"/>
      <c r="DF30" s="128"/>
      <c r="DG30" s="128"/>
      <c r="DH30" s="128"/>
      <c r="DI30" s="128"/>
      <c r="DJ30" s="128"/>
      <c r="DK30" s="128"/>
      <c r="DL30" s="128"/>
      <c r="DM30" s="128"/>
      <c r="DN30" s="128"/>
      <c r="DO30" s="128"/>
      <c r="DP30" s="128"/>
      <c r="DQ30" s="128"/>
      <c r="DR30" s="128"/>
      <c r="DS30" s="128"/>
      <c r="DT30" s="128"/>
      <c r="DU30" s="128"/>
      <c r="DV30" s="128"/>
      <c r="DW30" s="128"/>
      <c r="DX30" s="128"/>
      <c r="DY30" s="128"/>
      <c r="DZ30" s="128"/>
      <c r="EA30" s="128"/>
      <c r="EB30" s="128"/>
      <c r="EC30" s="128"/>
      <c r="ED30" s="128"/>
      <c r="EE30" s="128"/>
      <c r="EF30" s="128"/>
      <c r="EG30" s="128"/>
      <c r="EH30" s="128"/>
      <c r="EI30" s="128"/>
      <c r="EJ30" s="128"/>
      <c r="EK30" s="128"/>
      <c r="EL30" s="128"/>
      <c r="EM30" s="128"/>
      <c r="EN30" s="128"/>
      <c r="EO30" s="128"/>
      <c r="EP30" s="128"/>
      <c r="EQ30" s="128"/>
      <c r="ER30" s="128"/>
      <c r="ES30" s="128"/>
      <c r="ET30" s="128"/>
      <c r="EU30" s="128"/>
      <c r="EV30" s="128"/>
      <c r="EW30" s="128"/>
      <c r="EX30" s="128"/>
      <c r="EY30" s="128"/>
      <c r="EZ30" s="128"/>
      <c r="FA30" s="128"/>
      <c r="FB30" s="128"/>
      <c r="FC30" s="128"/>
      <c r="FD30" s="128"/>
      <c r="FE30" s="128"/>
      <c r="FF30" s="128"/>
      <c r="FG30" s="128"/>
      <c r="FH30" s="128"/>
      <c r="FI30" s="128"/>
      <c r="FJ30" s="128"/>
      <c r="FK30" s="128"/>
      <c r="FL30" s="128"/>
      <c r="FM30" s="128"/>
      <c r="FN30" s="128"/>
      <c r="FO30" s="128"/>
      <c r="FP30" s="128"/>
      <c r="FQ30" s="128"/>
      <c r="FR30" s="128"/>
      <c r="FS30" s="128"/>
      <c r="FT30" s="128"/>
      <c r="FU30" s="128"/>
      <c r="FV30" s="128"/>
      <c r="FW30" s="128"/>
      <c r="FX30" s="128"/>
      <c r="FY30" s="128"/>
      <c r="FZ30" s="128"/>
      <c r="GA30" s="128"/>
      <c r="GB30" s="128"/>
      <c r="GC30" s="128"/>
      <c r="GD30" s="128"/>
      <c r="GE30" s="128"/>
      <c r="GF30" s="128"/>
      <c r="GG30" s="128"/>
      <c r="GH30" s="128"/>
      <c r="GI30" s="128"/>
      <c r="GJ30" s="128"/>
      <c r="GK30" s="128"/>
      <c r="GL30" s="128"/>
      <c r="GM30" s="128"/>
      <c r="GN30" s="128"/>
      <c r="GO30" s="128"/>
      <c r="GP30" s="128"/>
      <c r="GQ30" s="128"/>
      <c r="GR30" s="128"/>
      <c r="GS30" s="128"/>
      <c r="GT30" s="128"/>
      <c r="GU30" s="128"/>
      <c r="GV30" s="128"/>
      <c r="GW30" s="128"/>
      <c r="GX30" s="128"/>
      <c r="GY30" s="128"/>
      <c r="GZ30" s="128"/>
      <c r="HA30" s="128"/>
      <c r="HB30" s="128"/>
      <c r="HC30" s="128"/>
      <c r="HD30" s="128"/>
      <c r="HE30" s="128"/>
      <c r="HF30" s="128"/>
      <c r="HG30" s="128"/>
      <c r="HH30" s="128"/>
      <c r="HI30" s="128"/>
      <c r="HJ30" s="128"/>
      <c r="HK30" s="128"/>
      <c r="HL30" s="128"/>
      <c r="HM30" s="128"/>
      <c r="HN30" s="128"/>
      <c r="HO30" s="128"/>
      <c r="HP30" s="128"/>
      <c r="HQ30" s="128"/>
      <c r="HR30" s="128"/>
      <c r="HS30" s="128"/>
      <c r="HT30" s="128"/>
      <c r="HU30" s="128"/>
      <c r="HV30" s="128"/>
      <c r="HW30" s="128"/>
      <c r="HX30" s="128"/>
      <c r="HY30" s="128"/>
      <c r="HZ30" s="128"/>
      <c r="IA30" s="128"/>
      <c r="IB30" s="128"/>
      <c r="IC30" s="128"/>
      <c r="ID30" s="128"/>
      <c r="IE30" s="128"/>
      <c r="IF30" s="128"/>
      <c r="IG30" s="128"/>
      <c r="IH30" s="128"/>
      <c r="II30" s="128"/>
      <c r="IJ30" s="128"/>
      <c r="IK30" s="128"/>
      <c r="IL30" s="128"/>
      <c r="IM30" s="128"/>
      <c r="IN30" s="128"/>
      <c r="IO30" s="128"/>
      <c r="IP30" s="128"/>
      <c r="IQ30" s="128"/>
      <c r="IR30" s="128"/>
      <c r="IS30" s="128"/>
      <c r="IT30" s="128"/>
      <c r="IU30" s="128"/>
    </row>
    <row r="31" spans="1:255" ht="15" customHeight="1">
      <c r="A31" s="138">
        <v>60002</v>
      </c>
      <c r="B31" s="152" t="s">
        <v>325</v>
      </c>
      <c r="C31" s="741">
        <f t="shared" si="10"/>
        <v>65000</v>
      </c>
      <c r="D31" s="145">
        <f t="shared" si="11"/>
        <v>65000</v>
      </c>
      <c r="E31" s="145">
        <f t="shared" si="12"/>
        <v>65000</v>
      </c>
      <c r="F31" s="145">
        <v>0</v>
      </c>
      <c r="G31" s="145">
        <v>65000</v>
      </c>
      <c r="H31" s="145">
        <v>0</v>
      </c>
      <c r="I31" s="145">
        <v>0</v>
      </c>
      <c r="J31" s="145">
        <v>0</v>
      </c>
      <c r="K31" s="145">
        <v>0</v>
      </c>
      <c r="L31" s="145">
        <f t="shared" si="13"/>
        <v>0</v>
      </c>
      <c r="M31" s="145">
        <v>0</v>
      </c>
      <c r="N31" s="145">
        <v>0</v>
      </c>
      <c r="O31" s="145">
        <v>0</v>
      </c>
      <c r="P31" s="153"/>
      <c r="Q31" s="153"/>
      <c r="R31" s="153"/>
      <c r="S31" s="153"/>
      <c r="T31" s="153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  <c r="AV31" s="128"/>
      <c r="AW31" s="128"/>
      <c r="AX31" s="128"/>
      <c r="AY31" s="128"/>
      <c r="AZ31" s="128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28"/>
      <c r="BR31" s="128"/>
      <c r="BS31" s="128"/>
      <c r="BT31" s="128"/>
      <c r="BU31" s="128"/>
      <c r="BV31" s="128"/>
      <c r="BW31" s="128"/>
      <c r="BX31" s="128"/>
      <c r="BY31" s="128"/>
      <c r="BZ31" s="128"/>
      <c r="CA31" s="128"/>
      <c r="CB31" s="128"/>
      <c r="CC31" s="128"/>
      <c r="CD31" s="128"/>
      <c r="CE31" s="128"/>
      <c r="CF31" s="128"/>
      <c r="CG31" s="128"/>
      <c r="CH31" s="128"/>
      <c r="CI31" s="128"/>
      <c r="CJ31" s="128"/>
      <c r="CK31" s="128"/>
      <c r="CL31" s="128"/>
      <c r="CM31" s="128"/>
      <c r="CN31" s="128"/>
      <c r="CO31" s="128"/>
      <c r="CP31" s="128"/>
      <c r="CQ31" s="128"/>
      <c r="CR31" s="128"/>
      <c r="CS31" s="128"/>
      <c r="CT31" s="128"/>
      <c r="CU31" s="128"/>
      <c r="CV31" s="128"/>
      <c r="CW31" s="128"/>
      <c r="CX31" s="128"/>
      <c r="CY31" s="128"/>
      <c r="CZ31" s="128"/>
      <c r="DA31" s="128"/>
      <c r="DB31" s="128"/>
      <c r="DC31" s="128"/>
      <c r="DD31" s="128"/>
      <c r="DE31" s="128"/>
      <c r="DF31" s="128"/>
      <c r="DG31" s="128"/>
      <c r="DH31" s="128"/>
      <c r="DI31" s="128"/>
      <c r="DJ31" s="128"/>
      <c r="DK31" s="128"/>
      <c r="DL31" s="128"/>
      <c r="DM31" s="128"/>
      <c r="DN31" s="128"/>
      <c r="DO31" s="128"/>
      <c r="DP31" s="128"/>
      <c r="DQ31" s="128"/>
      <c r="DR31" s="128"/>
      <c r="DS31" s="128"/>
      <c r="DT31" s="128"/>
      <c r="DU31" s="128"/>
      <c r="DV31" s="128"/>
      <c r="DW31" s="128"/>
      <c r="DX31" s="128"/>
      <c r="DY31" s="128"/>
      <c r="DZ31" s="128"/>
      <c r="EA31" s="128"/>
      <c r="EB31" s="128"/>
      <c r="EC31" s="128"/>
      <c r="ED31" s="128"/>
      <c r="EE31" s="128"/>
      <c r="EF31" s="128"/>
      <c r="EG31" s="128"/>
      <c r="EH31" s="128"/>
      <c r="EI31" s="128"/>
      <c r="EJ31" s="128"/>
      <c r="EK31" s="128"/>
      <c r="EL31" s="128"/>
      <c r="EM31" s="128"/>
      <c r="EN31" s="128"/>
      <c r="EO31" s="128"/>
      <c r="EP31" s="128"/>
      <c r="EQ31" s="128"/>
      <c r="ER31" s="128"/>
      <c r="ES31" s="128"/>
      <c r="ET31" s="128"/>
      <c r="EU31" s="128"/>
      <c r="EV31" s="128"/>
      <c r="EW31" s="128"/>
      <c r="EX31" s="128"/>
      <c r="EY31" s="128"/>
      <c r="EZ31" s="128"/>
      <c r="FA31" s="128"/>
      <c r="FB31" s="128"/>
      <c r="FC31" s="128"/>
      <c r="FD31" s="128"/>
      <c r="FE31" s="128"/>
      <c r="FF31" s="128"/>
      <c r="FG31" s="128"/>
      <c r="FH31" s="128"/>
      <c r="FI31" s="128"/>
      <c r="FJ31" s="128"/>
      <c r="FK31" s="128"/>
      <c r="FL31" s="128"/>
      <c r="FM31" s="128"/>
      <c r="FN31" s="128"/>
      <c r="FO31" s="128"/>
      <c r="FP31" s="128"/>
      <c r="FQ31" s="128"/>
      <c r="FR31" s="128"/>
      <c r="FS31" s="128"/>
      <c r="FT31" s="128"/>
      <c r="FU31" s="128"/>
      <c r="FV31" s="128"/>
      <c r="FW31" s="128"/>
      <c r="FX31" s="128"/>
      <c r="FY31" s="128"/>
      <c r="FZ31" s="128"/>
      <c r="GA31" s="128"/>
      <c r="GB31" s="128"/>
      <c r="GC31" s="128"/>
      <c r="GD31" s="128"/>
      <c r="GE31" s="128"/>
      <c r="GF31" s="128"/>
      <c r="GG31" s="128"/>
      <c r="GH31" s="128"/>
      <c r="GI31" s="128"/>
      <c r="GJ31" s="128"/>
      <c r="GK31" s="128"/>
      <c r="GL31" s="128"/>
      <c r="GM31" s="128"/>
      <c r="GN31" s="128"/>
      <c r="GO31" s="128"/>
      <c r="GP31" s="128"/>
      <c r="GQ31" s="128"/>
      <c r="GR31" s="128"/>
      <c r="GS31" s="128"/>
      <c r="GT31" s="128"/>
      <c r="GU31" s="128"/>
      <c r="GV31" s="128"/>
      <c r="GW31" s="128"/>
      <c r="GX31" s="128"/>
      <c r="GY31" s="128"/>
      <c r="GZ31" s="128"/>
      <c r="HA31" s="128"/>
      <c r="HB31" s="128"/>
      <c r="HC31" s="128"/>
      <c r="HD31" s="128"/>
      <c r="HE31" s="128"/>
      <c r="HF31" s="128"/>
      <c r="HG31" s="128"/>
      <c r="HH31" s="128"/>
      <c r="HI31" s="128"/>
      <c r="HJ31" s="128"/>
      <c r="HK31" s="128"/>
      <c r="HL31" s="128"/>
      <c r="HM31" s="128"/>
      <c r="HN31" s="128"/>
      <c r="HO31" s="128"/>
      <c r="HP31" s="128"/>
      <c r="HQ31" s="128"/>
      <c r="HR31" s="128"/>
      <c r="HS31" s="128"/>
      <c r="HT31" s="128"/>
      <c r="HU31" s="128"/>
      <c r="HV31" s="128"/>
      <c r="HW31" s="128"/>
      <c r="HX31" s="128"/>
      <c r="HY31" s="128"/>
      <c r="HZ31" s="128"/>
      <c r="IA31" s="128"/>
      <c r="IB31" s="128"/>
      <c r="IC31" s="128"/>
      <c r="ID31" s="128"/>
      <c r="IE31" s="128"/>
      <c r="IF31" s="128"/>
      <c r="IG31" s="128"/>
      <c r="IH31" s="128"/>
      <c r="II31" s="128"/>
      <c r="IJ31" s="128"/>
      <c r="IK31" s="128"/>
      <c r="IL31" s="128"/>
      <c r="IM31" s="128"/>
      <c r="IN31" s="128"/>
      <c r="IO31" s="128"/>
      <c r="IP31" s="128"/>
      <c r="IQ31" s="128"/>
      <c r="IR31" s="128"/>
      <c r="IS31" s="128"/>
      <c r="IT31" s="128"/>
      <c r="IU31" s="128"/>
    </row>
    <row r="32" spans="1:255" ht="15" customHeight="1">
      <c r="A32" s="138" t="s">
        <v>326</v>
      </c>
      <c r="B32" s="152" t="s">
        <v>49</v>
      </c>
      <c r="C32" s="741">
        <f t="shared" si="10"/>
        <v>119781776</v>
      </c>
      <c r="D32" s="145">
        <f t="shared" si="11"/>
        <v>44984000</v>
      </c>
      <c r="E32" s="145">
        <f t="shared" si="12"/>
        <v>0</v>
      </c>
      <c r="F32" s="145">
        <v>0</v>
      </c>
      <c r="G32" s="145">
        <v>0</v>
      </c>
      <c r="H32" s="145">
        <v>44984000</v>
      </c>
      <c r="I32" s="145">
        <v>0</v>
      </c>
      <c r="J32" s="145">
        <v>0</v>
      </c>
      <c r="K32" s="145">
        <v>0</v>
      </c>
      <c r="L32" s="145">
        <f t="shared" si="13"/>
        <v>74797776</v>
      </c>
      <c r="M32" s="145">
        <v>74797776</v>
      </c>
      <c r="N32" s="145">
        <f>54730080+6081120</f>
        <v>60811200</v>
      </c>
      <c r="O32" s="145">
        <v>0</v>
      </c>
      <c r="P32" s="153"/>
      <c r="Q32" s="153"/>
      <c r="R32" s="153"/>
      <c r="S32" s="153"/>
      <c r="T32" s="153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  <c r="AX32" s="128"/>
      <c r="AY32" s="128"/>
      <c r="AZ32" s="128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8"/>
      <c r="DD32" s="128"/>
      <c r="DE32" s="128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28"/>
      <c r="DQ32" s="128"/>
      <c r="DR32" s="128"/>
      <c r="DS32" s="128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28"/>
      <c r="EE32" s="128"/>
      <c r="EF32" s="128"/>
      <c r="EG32" s="128"/>
      <c r="EH32" s="128"/>
      <c r="EI32" s="128"/>
      <c r="EJ32" s="128"/>
      <c r="EK32" s="128"/>
      <c r="EL32" s="128"/>
      <c r="EM32" s="128"/>
      <c r="EN32" s="128"/>
      <c r="EO32" s="128"/>
      <c r="EP32" s="128"/>
      <c r="EQ32" s="128"/>
      <c r="ER32" s="128"/>
      <c r="ES32" s="128"/>
      <c r="ET32" s="128"/>
      <c r="EU32" s="128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28"/>
      <c r="FG32" s="128"/>
      <c r="FH32" s="128"/>
      <c r="FI32" s="128"/>
      <c r="FJ32" s="128"/>
      <c r="FK32" s="128"/>
      <c r="FL32" s="128"/>
      <c r="FM32" s="128"/>
      <c r="FN32" s="128"/>
      <c r="FO32" s="128"/>
      <c r="FP32" s="128"/>
      <c r="FQ32" s="128"/>
      <c r="FR32" s="128"/>
      <c r="FS32" s="128"/>
      <c r="FT32" s="128"/>
      <c r="FU32" s="128"/>
      <c r="FV32" s="128"/>
      <c r="FW32" s="128"/>
      <c r="FX32" s="128"/>
      <c r="FY32" s="128"/>
      <c r="FZ32" s="128"/>
      <c r="GA32" s="128"/>
      <c r="GB32" s="128"/>
      <c r="GC32" s="128"/>
      <c r="GD32" s="128"/>
      <c r="GE32" s="128"/>
      <c r="GF32" s="128"/>
      <c r="GG32" s="128"/>
      <c r="GH32" s="128"/>
      <c r="GI32" s="128"/>
      <c r="GJ32" s="128"/>
      <c r="GK32" s="128"/>
      <c r="GL32" s="128"/>
      <c r="GM32" s="128"/>
      <c r="GN32" s="128"/>
      <c r="GO32" s="128"/>
      <c r="GP32" s="128"/>
      <c r="GQ32" s="128"/>
      <c r="GR32" s="128"/>
      <c r="GS32" s="128"/>
      <c r="GT32" s="128"/>
      <c r="GU32" s="128"/>
      <c r="GV32" s="128"/>
      <c r="GW32" s="128"/>
      <c r="GX32" s="128"/>
      <c r="GY32" s="128"/>
      <c r="GZ32" s="128"/>
      <c r="HA32" s="128"/>
      <c r="HB32" s="128"/>
      <c r="HC32" s="128"/>
      <c r="HD32" s="128"/>
      <c r="HE32" s="128"/>
      <c r="HF32" s="128"/>
      <c r="HG32" s="128"/>
      <c r="HH32" s="128"/>
      <c r="HI32" s="128"/>
      <c r="HJ32" s="128"/>
      <c r="HK32" s="128"/>
      <c r="HL32" s="128"/>
      <c r="HM32" s="128"/>
      <c r="HN32" s="128"/>
      <c r="HO32" s="128"/>
      <c r="HP32" s="128"/>
      <c r="HQ32" s="128"/>
      <c r="HR32" s="128"/>
      <c r="HS32" s="128"/>
      <c r="HT32" s="128"/>
      <c r="HU32" s="128"/>
      <c r="HV32" s="128"/>
      <c r="HW32" s="128"/>
      <c r="HX32" s="128"/>
      <c r="HY32" s="128"/>
      <c r="HZ32" s="128"/>
      <c r="IA32" s="128"/>
      <c r="IB32" s="128"/>
      <c r="IC32" s="128"/>
      <c r="ID32" s="128"/>
      <c r="IE32" s="128"/>
      <c r="IF32" s="128"/>
      <c r="IG32" s="128"/>
      <c r="IH32" s="128"/>
      <c r="II32" s="128"/>
      <c r="IJ32" s="128"/>
      <c r="IK32" s="128"/>
      <c r="IL32" s="128"/>
      <c r="IM32" s="128"/>
      <c r="IN32" s="128"/>
      <c r="IO32" s="128"/>
      <c r="IP32" s="128"/>
      <c r="IQ32" s="128"/>
      <c r="IR32" s="128"/>
      <c r="IS32" s="128"/>
      <c r="IT32" s="128"/>
      <c r="IU32" s="128"/>
    </row>
    <row r="33" spans="1:255" ht="15" customHeight="1">
      <c r="A33" s="138">
        <v>60004</v>
      </c>
      <c r="B33" s="152" t="s">
        <v>327</v>
      </c>
      <c r="C33" s="741">
        <f t="shared" si="10"/>
        <v>9850000</v>
      </c>
      <c r="D33" s="145">
        <f t="shared" si="11"/>
        <v>9850000</v>
      </c>
      <c r="E33" s="145">
        <f t="shared" si="12"/>
        <v>0</v>
      </c>
      <c r="F33" s="145">
        <v>0</v>
      </c>
      <c r="G33" s="145">
        <v>0</v>
      </c>
      <c r="H33" s="145">
        <v>9850000</v>
      </c>
      <c r="I33" s="145">
        <v>0</v>
      </c>
      <c r="J33" s="145">
        <v>0</v>
      </c>
      <c r="K33" s="145">
        <v>0</v>
      </c>
      <c r="L33" s="145">
        <f t="shared" si="13"/>
        <v>0</v>
      </c>
      <c r="M33" s="145">
        <v>0</v>
      </c>
      <c r="N33" s="145">
        <v>0</v>
      </c>
      <c r="O33" s="145">
        <v>0</v>
      </c>
      <c r="P33" s="153"/>
      <c r="Q33" s="153"/>
      <c r="R33" s="153"/>
      <c r="S33" s="153"/>
      <c r="T33" s="153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  <c r="AV33" s="128"/>
      <c r="AW33" s="128"/>
      <c r="AX33" s="128"/>
      <c r="AY33" s="128"/>
      <c r="AZ33" s="128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28"/>
      <c r="BR33" s="128"/>
      <c r="BS33" s="128"/>
      <c r="BT33" s="128"/>
      <c r="BU33" s="128"/>
      <c r="BV33" s="128"/>
      <c r="BW33" s="128"/>
      <c r="BX33" s="128"/>
      <c r="BY33" s="128"/>
      <c r="BZ33" s="128"/>
      <c r="CA33" s="128"/>
      <c r="CB33" s="128"/>
      <c r="CC33" s="128"/>
      <c r="CD33" s="128"/>
      <c r="CE33" s="128"/>
      <c r="CF33" s="128"/>
      <c r="CG33" s="128"/>
      <c r="CH33" s="128"/>
      <c r="CI33" s="128"/>
      <c r="CJ33" s="128"/>
      <c r="CK33" s="128"/>
      <c r="CL33" s="128"/>
      <c r="CM33" s="128"/>
      <c r="CN33" s="128"/>
      <c r="CO33" s="128"/>
      <c r="CP33" s="128"/>
      <c r="CQ33" s="128"/>
      <c r="CR33" s="128"/>
      <c r="CS33" s="128"/>
      <c r="CT33" s="128"/>
      <c r="CU33" s="128"/>
      <c r="CV33" s="128"/>
      <c r="CW33" s="128"/>
      <c r="CX33" s="128"/>
      <c r="CY33" s="128"/>
      <c r="CZ33" s="128"/>
      <c r="DA33" s="128"/>
      <c r="DB33" s="128"/>
      <c r="DC33" s="128"/>
      <c r="DD33" s="128"/>
      <c r="DE33" s="128"/>
      <c r="DF33" s="128"/>
      <c r="DG33" s="128"/>
      <c r="DH33" s="128"/>
      <c r="DI33" s="128"/>
      <c r="DJ33" s="128"/>
      <c r="DK33" s="128"/>
      <c r="DL33" s="128"/>
      <c r="DM33" s="128"/>
      <c r="DN33" s="128"/>
      <c r="DO33" s="128"/>
      <c r="DP33" s="128"/>
      <c r="DQ33" s="128"/>
      <c r="DR33" s="128"/>
      <c r="DS33" s="128"/>
      <c r="DT33" s="128"/>
      <c r="DU33" s="128"/>
      <c r="DV33" s="128"/>
      <c r="DW33" s="128"/>
      <c r="DX33" s="128"/>
      <c r="DY33" s="128"/>
      <c r="DZ33" s="128"/>
      <c r="EA33" s="128"/>
      <c r="EB33" s="128"/>
      <c r="EC33" s="128"/>
      <c r="ED33" s="128"/>
      <c r="EE33" s="128"/>
      <c r="EF33" s="128"/>
      <c r="EG33" s="128"/>
      <c r="EH33" s="128"/>
      <c r="EI33" s="128"/>
      <c r="EJ33" s="128"/>
      <c r="EK33" s="128"/>
      <c r="EL33" s="128"/>
      <c r="EM33" s="128"/>
      <c r="EN33" s="128"/>
      <c r="EO33" s="128"/>
      <c r="EP33" s="128"/>
      <c r="EQ33" s="128"/>
      <c r="ER33" s="128"/>
      <c r="ES33" s="128"/>
      <c r="ET33" s="128"/>
      <c r="EU33" s="128"/>
      <c r="EV33" s="128"/>
      <c r="EW33" s="128"/>
      <c r="EX33" s="128"/>
      <c r="EY33" s="128"/>
      <c r="EZ33" s="128"/>
      <c r="FA33" s="128"/>
      <c r="FB33" s="128"/>
      <c r="FC33" s="128"/>
      <c r="FD33" s="128"/>
      <c r="FE33" s="128"/>
      <c r="FF33" s="128"/>
      <c r="FG33" s="128"/>
      <c r="FH33" s="128"/>
      <c r="FI33" s="128"/>
      <c r="FJ33" s="128"/>
      <c r="FK33" s="128"/>
      <c r="FL33" s="128"/>
      <c r="FM33" s="128"/>
      <c r="FN33" s="128"/>
      <c r="FO33" s="128"/>
      <c r="FP33" s="128"/>
      <c r="FQ33" s="128"/>
      <c r="FR33" s="128"/>
      <c r="FS33" s="128"/>
      <c r="FT33" s="128"/>
      <c r="FU33" s="128"/>
      <c r="FV33" s="128"/>
      <c r="FW33" s="128"/>
      <c r="FX33" s="128"/>
      <c r="FY33" s="128"/>
      <c r="FZ33" s="128"/>
      <c r="GA33" s="128"/>
      <c r="GB33" s="128"/>
      <c r="GC33" s="128"/>
      <c r="GD33" s="128"/>
      <c r="GE33" s="128"/>
      <c r="GF33" s="128"/>
      <c r="GG33" s="128"/>
      <c r="GH33" s="128"/>
      <c r="GI33" s="128"/>
      <c r="GJ33" s="128"/>
      <c r="GK33" s="128"/>
      <c r="GL33" s="128"/>
      <c r="GM33" s="128"/>
      <c r="GN33" s="128"/>
      <c r="GO33" s="128"/>
      <c r="GP33" s="128"/>
      <c r="GQ33" s="128"/>
      <c r="GR33" s="128"/>
      <c r="GS33" s="128"/>
      <c r="GT33" s="128"/>
      <c r="GU33" s="128"/>
      <c r="GV33" s="128"/>
      <c r="GW33" s="128"/>
      <c r="GX33" s="128"/>
      <c r="GY33" s="128"/>
      <c r="GZ33" s="128"/>
      <c r="HA33" s="128"/>
      <c r="HB33" s="128"/>
      <c r="HC33" s="128"/>
      <c r="HD33" s="128"/>
      <c r="HE33" s="128"/>
      <c r="HF33" s="128"/>
      <c r="HG33" s="128"/>
      <c r="HH33" s="128"/>
      <c r="HI33" s="128"/>
      <c r="HJ33" s="128"/>
      <c r="HK33" s="128"/>
      <c r="HL33" s="128"/>
      <c r="HM33" s="128"/>
      <c r="HN33" s="128"/>
      <c r="HO33" s="128"/>
      <c r="HP33" s="128"/>
      <c r="HQ33" s="128"/>
      <c r="HR33" s="128"/>
      <c r="HS33" s="128"/>
      <c r="HT33" s="128"/>
      <c r="HU33" s="128"/>
      <c r="HV33" s="128"/>
      <c r="HW33" s="128"/>
      <c r="HX33" s="128"/>
      <c r="HY33" s="128"/>
      <c r="HZ33" s="128"/>
      <c r="IA33" s="128"/>
      <c r="IB33" s="128"/>
      <c r="IC33" s="128"/>
      <c r="ID33" s="128"/>
      <c r="IE33" s="128"/>
      <c r="IF33" s="128"/>
      <c r="IG33" s="128"/>
      <c r="IH33" s="128"/>
      <c r="II33" s="128"/>
      <c r="IJ33" s="128"/>
      <c r="IK33" s="128"/>
      <c r="IL33" s="128"/>
      <c r="IM33" s="128"/>
      <c r="IN33" s="128"/>
      <c r="IO33" s="128"/>
      <c r="IP33" s="128"/>
      <c r="IQ33" s="128"/>
      <c r="IR33" s="128"/>
      <c r="IS33" s="128"/>
      <c r="IT33" s="128"/>
      <c r="IU33" s="128"/>
    </row>
    <row r="34" spans="1:255" ht="15" customHeight="1">
      <c r="A34" s="138" t="s">
        <v>232</v>
      </c>
      <c r="B34" s="152" t="s">
        <v>66</v>
      </c>
      <c r="C34" s="741">
        <f t="shared" si="10"/>
        <v>593842072</v>
      </c>
      <c r="D34" s="145">
        <f t="shared" si="11"/>
        <v>90570870</v>
      </c>
      <c r="E34" s="145">
        <f t="shared" si="12"/>
        <v>89405148</v>
      </c>
      <c r="F34" s="145">
        <v>0</v>
      </c>
      <c r="G34" s="145">
        <f>6800000+570548+47294600+32000000+470000+1370000+750000+150000</f>
        <v>89405148</v>
      </c>
      <c r="H34" s="145">
        <v>0</v>
      </c>
      <c r="I34" s="145">
        <v>0</v>
      </c>
      <c r="J34" s="145">
        <f>76114809-75123945+13432025-13257167</f>
        <v>1165722</v>
      </c>
      <c r="K34" s="145">
        <v>0</v>
      </c>
      <c r="L34" s="145">
        <f t="shared" si="13"/>
        <v>503271202</v>
      </c>
      <c r="M34" s="145">
        <v>503271202</v>
      </c>
      <c r="N34" s="145">
        <f>75123945+13257167</f>
        <v>88381112</v>
      </c>
      <c r="O34" s="145">
        <v>0</v>
      </c>
      <c r="P34" s="153"/>
      <c r="Q34" s="153"/>
      <c r="R34" s="153"/>
      <c r="S34" s="153"/>
      <c r="T34" s="153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  <c r="AV34" s="128"/>
      <c r="AW34" s="128"/>
      <c r="AX34" s="128"/>
      <c r="AY34" s="128"/>
      <c r="AZ34" s="128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8"/>
      <c r="DD34" s="128"/>
      <c r="DE34" s="128"/>
      <c r="DF34" s="128"/>
      <c r="DG34" s="128"/>
      <c r="DH34" s="128"/>
      <c r="DI34" s="128"/>
      <c r="DJ34" s="128"/>
      <c r="DK34" s="128"/>
      <c r="DL34" s="128"/>
      <c r="DM34" s="128"/>
      <c r="DN34" s="128"/>
      <c r="DO34" s="128"/>
      <c r="DP34" s="128"/>
      <c r="DQ34" s="128"/>
      <c r="DR34" s="128"/>
      <c r="DS34" s="128"/>
      <c r="DT34" s="128"/>
      <c r="DU34" s="128"/>
      <c r="DV34" s="128"/>
      <c r="DW34" s="128"/>
      <c r="DX34" s="128"/>
      <c r="DY34" s="128"/>
      <c r="DZ34" s="128"/>
      <c r="EA34" s="128"/>
      <c r="EB34" s="128"/>
      <c r="EC34" s="128"/>
      <c r="ED34" s="128"/>
      <c r="EE34" s="128"/>
      <c r="EF34" s="128"/>
      <c r="EG34" s="128"/>
      <c r="EH34" s="128"/>
      <c r="EI34" s="128"/>
      <c r="EJ34" s="128"/>
      <c r="EK34" s="128"/>
      <c r="EL34" s="128"/>
      <c r="EM34" s="128"/>
      <c r="EN34" s="128"/>
      <c r="EO34" s="128"/>
      <c r="EP34" s="128"/>
      <c r="EQ34" s="128"/>
      <c r="ER34" s="128"/>
      <c r="ES34" s="128"/>
      <c r="ET34" s="128"/>
      <c r="EU34" s="128"/>
      <c r="EV34" s="128"/>
      <c r="EW34" s="128"/>
      <c r="EX34" s="128"/>
      <c r="EY34" s="128"/>
      <c r="EZ34" s="128"/>
      <c r="FA34" s="128"/>
      <c r="FB34" s="128"/>
      <c r="FC34" s="128"/>
      <c r="FD34" s="128"/>
      <c r="FE34" s="128"/>
      <c r="FF34" s="128"/>
      <c r="FG34" s="128"/>
      <c r="FH34" s="128"/>
      <c r="FI34" s="128"/>
      <c r="FJ34" s="128"/>
      <c r="FK34" s="128"/>
      <c r="FL34" s="128"/>
      <c r="FM34" s="128"/>
      <c r="FN34" s="128"/>
      <c r="FO34" s="128"/>
      <c r="FP34" s="128"/>
      <c r="FQ34" s="128"/>
      <c r="FR34" s="128"/>
      <c r="FS34" s="128"/>
      <c r="FT34" s="128"/>
      <c r="FU34" s="128"/>
      <c r="FV34" s="128"/>
      <c r="FW34" s="128"/>
      <c r="FX34" s="128"/>
      <c r="FY34" s="128"/>
      <c r="FZ34" s="128"/>
      <c r="GA34" s="128"/>
      <c r="GB34" s="128"/>
      <c r="GC34" s="128"/>
      <c r="GD34" s="128"/>
      <c r="GE34" s="128"/>
      <c r="GF34" s="128"/>
      <c r="GG34" s="128"/>
      <c r="GH34" s="128"/>
      <c r="GI34" s="128"/>
      <c r="GJ34" s="128"/>
      <c r="GK34" s="128"/>
      <c r="GL34" s="128"/>
      <c r="GM34" s="128"/>
      <c r="GN34" s="128"/>
      <c r="GO34" s="128"/>
      <c r="GP34" s="128"/>
      <c r="GQ34" s="128"/>
      <c r="GR34" s="128"/>
      <c r="GS34" s="128"/>
      <c r="GT34" s="128"/>
      <c r="GU34" s="128"/>
      <c r="GV34" s="128"/>
      <c r="GW34" s="128"/>
      <c r="GX34" s="128"/>
      <c r="GY34" s="128"/>
      <c r="GZ34" s="128"/>
      <c r="HA34" s="128"/>
      <c r="HB34" s="128"/>
      <c r="HC34" s="128"/>
      <c r="HD34" s="128"/>
      <c r="HE34" s="128"/>
      <c r="HF34" s="128"/>
      <c r="HG34" s="128"/>
      <c r="HH34" s="128"/>
      <c r="HI34" s="128"/>
      <c r="HJ34" s="128"/>
      <c r="HK34" s="128"/>
      <c r="HL34" s="128"/>
      <c r="HM34" s="128"/>
      <c r="HN34" s="128"/>
      <c r="HO34" s="128"/>
      <c r="HP34" s="128"/>
      <c r="HQ34" s="128"/>
      <c r="HR34" s="128"/>
      <c r="HS34" s="128"/>
      <c r="HT34" s="128"/>
      <c r="HU34" s="128"/>
      <c r="HV34" s="128"/>
      <c r="HW34" s="128"/>
      <c r="HX34" s="128"/>
      <c r="HY34" s="128"/>
      <c r="HZ34" s="128"/>
      <c r="IA34" s="128"/>
      <c r="IB34" s="128"/>
      <c r="IC34" s="128"/>
      <c r="ID34" s="128"/>
      <c r="IE34" s="128"/>
      <c r="IF34" s="128"/>
      <c r="IG34" s="128"/>
      <c r="IH34" s="128"/>
      <c r="II34" s="128"/>
      <c r="IJ34" s="128"/>
      <c r="IK34" s="128"/>
      <c r="IL34" s="128"/>
      <c r="IM34" s="128"/>
      <c r="IN34" s="128"/>
      <c r="IO34" s="128"/>
      <c r="IP34" s="128"/>
      <c r="IQ34" s="128"/>
      <c r="IR34" s="128"/>
      <c r="IS34" s="128"/>
      <c r="IT34" s="128"/>
      <c r="IU34" s="128"/>
    </row>
    <row r="35" spans="1:255" ht="15" customHeight="1">
      <c r="A35" s="138" t="s">
        <v>328</v>
      </c>
      <c r="B35" s="159" t="s">
        <v>329</v>
      </c>
      <c r="C35" s="741">
        <f t="shared" si="10"/>
        <v>13035802</v>
      </c>
      <c r="D35" s="145">
        <f t="shared" si="11"/>
        <v>0</v>
      </c>
      <c r="E35" s="145">
        <f t="shared" si="12"/>
        <v>0</v>
      </c>
      <c r="F35" s="145">
        <v>0</v>
      </c>
      <c r="G35" s="145">
        <v>0</v>
      </c>
      <c r="H35" s="145">
        <v>0</v>
      </c>
      <c r="I35" s="145">
        <v>0</v>
      </c>
      <c r="J35" s="145">
        <v>0</v>
      </c>
      <c r="K35" s="145">
        <v>0</v>
      </c>
      <c r="L35" s="145">
        <f t="shared" si="13"/>
        <v>13035802</v>
      </c>
      <c r="M35" s="145">
        <v>13035802</v>
      </c>
      <c r="N35" s="145">
        <v>0</v>
      </c>
      <c r="O35" s="145">
        <v>0</v>
      </c>
      <c r="P35" s="153"/>
      <c r="Q35" s="153"/>
      <c r="R35" s="153"/>
      <c r="S35" s="153"/>
      <c r="T35" s="153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8"/>
      <c r="CD35" s="128"/>
      <c r="CE35" s="128"/>
      <c r="CF35" s="128"/>
      <c r="CG35" s="128"/>
      <c r="CH35" s="128"/>
      <c r="CI35" s="128"/>
      <c r="CJ35" s="128"/>
      <c r="CK35" s="128"/>
      <c r="CL35" s="128"/>
      <c r="CM35" s="128"/>
      <c r="CN35" s="128"/>
      <c r="CO35" s="128"/>
      <c r="CP35" s="128"/>
      <c r="CQ35" s="128"/>
      <c r="CR35" s="128"/>
      <c r="CS35" s="128"/>
      <c r="CT35" s="128"/>
      <c r="CU35" s="128"/>
      <c r="CV35" s="128"/>
      <c r="CW35" s="128"/>
      <c r="CX35" s="128"/>
      <c r="CY35" s="128"/>
      <c r="CZ35" s="128"/>
      <c r="DA35" s="128"/>
      <c r="DB35" s="128"/>
      <c r="DC35" s="128"/>
      <c r="DD35" s="128"/>
      <c r="DE35" s="128"/>
      <c r="DF35" s="128"/>
      <c r="DG35" s="128"/>
      <c r="DH35" s="128"/>
      <c r="DI35" s="128"/>
      <c r="DJ35" s="128"/>
      <c r="DK35" s="128"/>
      <c r="DL35" s="128"/>
      <c r="DM35" s="128"/>
      <c r="DN35" s="128"/>
      <c r="DO35" s="128"/>
      <c r="DP35" s="128"/>
      <c r="DQ35" s="128"/>
      <c r="DR35" s="128"/>
      <c r="DS35" s="128"/>
      <c r="DT35" s="128"/>
      <c r="DU35" s="128"/>
      <c r="DV35" s="128"/>
      <c r="DW35" s="128"/>
      <c r="DX35" s="128"/>
      <c r="DY35" s="128"/>
      <c r="DZ35" s="128"/>
      <c r="EA35" s="128"/>
      <c r="EB35" s="128"/>
      <c r="EC35" s="128"/>
      <c r="ED35" s="128"/>
      <c r="EE35" s="128"/>
      <c r="EF35" s="128"/>
      <c r="EG35" s="128"/>
      <c r="EH35" s="128"/>
      <c r="EI35" s="128"/>
      <c r="EJ35" s="128"/>
      <c r="EK35" s="128"/>
      <c r="EL35" s="128"/>
      <c r="EM35" s="128"/>
      <c r="EN35" s="128"/>
      <c r="EO35" s="128"/>
      <c r="EP35" s="128"/>
      <c r="EQ35" s="128"/>
      <c r="ER35" s="128"/>
      <c r="ES35" s="128"/>
      <c r="ET35" s="128"/>
      <c r="EU35" s="128"/>
      <c r="EV35" s="128"/>
      <c r="EW35" s="128"/>
      <c r="EX35" s="128"/>
      <c r="EY35" s="128"/>
      <c r="EZ35" s="128"/>
      <c r="FA35" s="128"/>
      <c r="FB35" s="128"/>
      <c r="FC35" s="128"/>
      <c r="FD35" s="128"/>
      <c r="FE35" s="128"/>
      <c r="FF35" s="128"/>
      <c r="FG35" s="128"/>
      <c r="FH35" s="128"/>
      <c r="FI35" s="128"/>
      <c r="FJ35" s="128"/>
      <c r="FK35" s="128"/>
      <c r="FL35" s="128"/>
      <c r="FM35" s="128"/>
      <c r="FN35" s="128"/>
      <c r="FO35" s="128"/>
      <c r="FP35" s="128"/>
      <c r="FQ35" s="128"/>
      <c r="FR35" s="128"/>
      <c r="FS35" s="128"/>
      <c r="FT35" s="128"/>
      <c r="FU35" s="128"/>
      <c r="FV35" s="128"/>
      <c r="FW35" s="128"/>
      <c r="FX35" s="128"/>
      <c r="FY35" s="128"/>
      <c r="FZ35" s="128"/>
      <c r="GA35" s="128"/>
      <c r="GB35" s="128"/>
      <c r="GC35" s="128"/>
      <c r="GD35" s="128"/>
      <c r="GE35" s="128"/>
      <c r="GF35" s="128"/>
      <c r="GG35" s="128"/>
      <c r="GH35" s="128"/>
      <c r="GI35" s="128"/>
      <c r="GJ35" s="128"/>
      <c r="GK35" s="128"/>
      <c r="GL35" s="128"/>
      <c r="GM35" s="128"/>
      <c r="GN35" s="128"/>
      <c r="GO35" s="128"/>
      <c r="GP35" s="128"/>
      <c r="GQ35" s="128"/>
      <c r="GR35" s="128"/>
      <c r="GS35" s="128"/>
      <c r="GT35" s="128"/>
      <c r="GU35" s="128"/>
      <c r="GV35" s="128"/>
      <c r="GW35" s="128"/>
      <c r="GX35" s="128"/>
      <c r="GY35" s="128"/>
      <c r="GZ35" s="128"/>
      <c r="HA35" s="128"/>
      <c r="HB35" s="128"/>
      <c r="HC35" s="128"/>
      <c r="HD35" s="128"/>
      <c r="HE35" s="128"/>
      <c r="HF35" s="128"/>
      <c r="HG35" s="128"/>
      <c r="HH35" s="128"/>
      <c r="HI35" s="128"/>
      <c r="HJ35" s="128"/>
      <c r="HK35" s="128"/>
      <c r="HL35" s="128"/>
      <c r="HM35" s="128"/>
      <c r="HN35" s="128"/>
      <c r="HO35" s="128"/>
      <c r="HP35" s="128"/>
      <c r="HQ35" s="128"/>
      <c r="HR35" s="128"/>
      <c r="HS35" s="128"/>
      <c r="HT35" s="128"/>
      <c r="HU35" s="128"/>
      <c r="HV35" s="128"/>
      <c r="HW35" s="128"/>
      <c r="HX35" s="128"/>
      <c r="HY35" s="128"/>
      <c r="HZ35" s="128"/>
      <c r="IA35" s="128"/>
      <c r="IB35" s="128"/>
      <c r="IC35" s="128"/>
      <c r="ID35" s="128"/>
      <c r="IE35" s="128"/>
      <c r="IF35" s="128"/>
      <c r="IG35" s="128"/>
      <c r="IH35" s="128"/>
      <c r="II35" s="128"/>
      <c r="IJ35" s="128"/>
      <c r="IK35" s="128"/>
      <c r="IL35" s="128"/>
      <c r="IM35" s="128"/>
      <c r="IN35" s="128"/>
      <c r="IO35" s="128"/>
      <c r="IP35" s="128"/>
      <c r="IQ35" s="128"/>
      <c r="IR35" s="128"/>
      <c r="IS35" s="128"/>
      <c r="IT35" s="128"/>
      <c r="IU35" s="128"/>
    </row>
    <row r="36" spans="1:255" ht="15" customHeight="1">
      <c r="A36" s="138">
        <v>60041</v>
      </c>
      <c r="B36" s="152" t="s">
        <v>330</v>
      </c>
      <c r="C36" s="741">
        <f t="shared" si="10"/>
        <v>4500000</v>
      </c>
      <c r="D36" s="145">
        <f t="shared" si="11"/>
        <v>0</v>
      </c>
      <c r="E36" s="145">
        <f t="shared" si="12"/>
        <v>0</v>
      </c>
      <c r="F36" s="145">
        <v>0</v>
      </c>
      <c r="G36" s="145">
        <v>0</v>
      </c>
      <c r="H36" s="145">
        <v>0</v>
      </c>
      <c r="I36" s="145">
        <v>0</v>
      </c>
      <c r="J36" s="145">
        <v>0</v>
      </c>
      <c r="K36" s="145">
        <v>0</v>
      </c>
      <c r="L36" s="145">
        <f t="shared" si="13"/>
        <v>4500000</v>
      </c>
      <c r="M36" s="145">
        <v>0</v>
      </c>
      <c r="N36" s="145">
        <v>0</v>
      </c>
      <c r="O36" s="145">
        <v>4500000</v>
      </c>
      <c r="P36" s="153"/>
      <c r="Q36" s="153"/>
      <c r="R36" s="153"/>
      <c r="S36" s="153"/>
      <c r="T36" s="153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128"/>
      <c r="AH36" s="128"/>
      <c r="AI36" s="128"/>
      <c r="AJ36" s="128"/>
      <c r="AK36" s="128"/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  <c r="AV36" s="128"/>
      <c r="AW36" s="128"/>
      <c r="AX36" s="128"/>
      <c r="AY36" s="128"/>
      <c r="AZ36" s="128"/>
      <c r="BA36" s="128"/>
      <c r="BB36" s="128"/>
      <c r="BC36" s="128"/>
      <c r="BD36" s="128"/>
      <c r="BE36" s="128"/>
      <c r="BF36" s="128"/>
      <c r="BG36" s="128"/>
      <c r="BH36" s="128"/>
      <c r="BI36" s="128"/>
      <c r="BJ36" s="128"/>
      <c r="BK36" s="128"/>
      <c r="BL36" s="128"/>
      <c r="BM36" s="128"/>
      <c r="BN36" s="128"/>
      <c r="BO36" s="128"/>
      <c r="BP36" s="128"/>
      <c r="BQ36" s="128"/>
      <c r="BR36" s="128"/>
      <c r="BS36" s="128"/>
      <c r="BT36" s="128"/>
      <c r="BU36" s="128"/>
      <c r="BV36" s="128"/>
      <c r="BW36" s="128"/>
      <c r="BX36" s="128"/>
      <c r="BY36" s="128"/>
      <c r="BZ36" s="128"/>
      <c r="CA36" s="128"/>
      <c r="CB36" s="128"/>
      <c r="CC36" s="128"/>
      <c r="CD36" s="128"/>
      <c r="CE36" s="128"/>
      <c r="CF36" s="128"/>
      <c r="CG36" s="128"/>
      <c r="CH36" s="128"/>
      <c r="CI36" s="128"/>
      <c r="CJ36" s="128"/>
      <c r="CK36" s="128"/>
      <c r="CL36" s="128"/>
      <c r="CM36" s="128"/>
      <c r="CN36" s="128"/>
      <c r="CO36" s="128"/>
      <c r="CP36" s="128"/>
      <c r="CQ36" s="128"/>
      <c r="CR36" s="128"/>
      <c r="CS36" s="128"/>
      <c r="CT36" s="128"/>
      <c r="CU36" s="128"/>
      <c r="CV36" s="128"/>
      <c r="CW36" s="128"/>
      <c r="CX36" s="128"/>
      <c r="CY36" s="128"/>
      <c r="CZ36" s="128"/>
      <c r="DA36" s="128"/>
      <c r="DB36" s="128"/>
      <c r="DC36" s="128"/>
      <c r="DD36" s="128"/>
      <c r="DE36" s="128"/>
      <c r="DF36" s="128"/>
      <c r="DG36" s="128"/>
      <c r="DH36" s="128"/>
      <c r="DI36" s="128"/>
      <c r="DJ36" s="128"/>
      <c r="DK36" s="128"/>
      <c r="DL36" s="128"/>
      <c r="DM36" s="128"/>
      <c r="DN36" s="128"/>
      <c r="DO36" s="128"/>
      <c r="DP36" s="128"/>
      <c r="DQ36" s="128"/>
      <c r="DR36" s="128"/>
      <c r="DS36" s="128"/>
      <c r="DT36" s="128"/>
      <c r="DU36" s="128"/>
      <c r="DV36" s="128"/>
      <c r="DW36" s="128"/>
      <c r="DX36" s="128"/>
      <c r="DY36" s="128"/>
      <c r="DZ36" s="128"/>
      <c r="EA36" s="128"/>
      <c r="EB36" s="128"/>
      <c r="EC36" s="128"/>
      <c r="ED36" s="128"/>
      <c r="EE36" s="128"/>
      <c r="EF36" s="128"/>
      <c r="EG36" s="128"/>
      <c r="EH36" s="128"/>
      <c r="EI36" s="128"/>
      <c r="EJ36" s="128"/>
      <c r="EK36" s="128"/>
      <c r="EL36" s="128"/>
      <c r="EM36" s="128"/>
      <c r="EN36" s="128"/>
      <c r="EO36" s="128"/>
      <c r="EP36" s="128"/>
      <c r="EQ36" s="128"/>
      <c r="ER36" s="128"/>
      <c r="ES36" s="128"/>
      <c r="ET36" s="128"/>
      <c r="EU36" s="128"/>
      <c r="EV36" s="128"/>
      <c r="EW36" s="128"/>
      <c r="EX36" s="128"/>
      <c r="EY36" s="128"/>
      <c r="EZ36" s="128"/>
      <c r="FA36" s="128"/>
      <c r="FB36" s="128"/>
      <c r="FC36" s="128"/>
      <c r="FD36" s="128"/>
      <c r="FE36" s="128"/>
      <c r="FF36" s="128"/>
      <c r="FG36" s="128"/>
      <c r="FH36" s="128"/>
      <c r="FI36" s="128"/>
      <c r="FJ36" s="128"/>
      <c r="FK36" s="128"/>
      <c r="FL36" s="128"/>
      <c r="FM36" s="128"/>
      <c r="FN36" s="128"/>
      <c r="FO36" s="128"/>
      <c r="FP36" s="128"/>
      <c r="FQ36" s="128"/>
      <c r="FR36" s="128"/>
      <c r="FS36" s="128"/>
      <c r="FT36" s="128"/>
      <c r="FU36" s="128"/>
      <c r="FV36" s="128"/>
      <c r="FW36" s="128"/>
      <c r="FX36" s="128"/>
      <c r="FY36" s="128"/>
      <c r="FZ36" s="128"/>
      <c r="GA36" s="128"/>
      <c r="GB36" s="128"/>
      <c r="GC36" s="128"/>
      <c r="GD36" s="128"/>
      <c r="GE36" s="128"/>
      <c r="GF36" s="128"/>
      <c r="GG36" s="128"/>
      <c r="GH36" s="128"/>
      <c r="GI36" s="128"/>
      <c r="GJ36" s="128"/>
      <c r="GK36" s="128"/>
      <c r="GL36" s="128"/>
      <c r="GM36" s="128"/>
      <c r="GN36" s="128"/>
      <c r="GO36" s="128"/>
      <c r="GP36" s="128"/>
      <c r="GQ36" s="128"/>
      <c r="GR36" s="128"/>
      <c r="GS36" s="128"/>
      <c r="GT36" s="128"/>
      <c r="GU36" s="128"/>
      <c r="GV36" s="128"/>
      <c r="GW36" s="128"/>
      <c r="GX36" s="128"/>
      <c r="GY36" s="128"/>
      <c r="GZ36" s="128"/>
      <c r="HA36" s="128"/>
      <c r="HB36" s="128"/>
      <c r="HC36" s="128"/>
      <c r="HD36" s="128"/>
      <c r="HE36" s="128"/>
      <c r="HF36" s="128"/>
      <c r="HG36" s="128"/>
      <c r="HH36" s="128"/>
      <c r="HI36" s="128"/>
      <c r="HJ36" s="128"/>
      <c r="HK36" s="128"/>
      <c r="HL36" s="128"/>
      <c r="HM36" s="128"/>
      <c r="HN36" s="128"/>
      <c r="HO36" s="128"/>
      <c r="HP36" s="128"/>
      <c r="HQ36" s="128"/>
      <c r="HR36" s="128"/>
      <c r="HS36" s="128"/>
      <c r="HT36" s="128"/>
      <c r="HU36" s="128"/>
      <c r="HV36" s="128"/>
      <c r="HW36" s="128"/>
      <c r="HX36" s="128"/>
      <c r="HY36" s="128"/>
      <c r="HZ36" s="128"/>
      <c r="IA36" s="128"/>
      <c r="IB36" s="128"/>
      <c r="IC36" s="128"/>
      <c r="ID36" s="128"/>
      <c r="IE36" s="128"/>
      <c r="IF36" s="128"/>
      <c r="IG36" s="128"/>
      <c r="IH36" s="128"/>
      <c r="II36" s="128"/>
      <c r="IJ36" s="128"/>
      <c r="IK36" s="128"/>
      <c r="IL36" s="128"/>
      <c r="IM36" s="128"/>
      <c r="IN36" s="128"/>
      <c r="IO36" s="128"/>
      <c r="IP36" s="128"/>
      <c r="IQ36" s="128"/>
      <c r="IR36" s="128"/>
      <c r="IS36" s="128"/>
      <c r="IT36" s="128"/>
      <c r="IU36" s="128"/>
    </row>
    <row r="37" spans="1:255" ht="15" customHeight="1">
      <c r="A37" s="138" t="s">
        <v>331</v>
      </c>
      <c r="B37" s="152" t="s">
        <v>46</v>
      </c>
      <c r="C37" s="741">
        <f t="shared" si="10"/>
        <v>868965</v>
      </c>
      <c r="D37" s="145">
        <f t="shared" si="11"/>
        <v>868965</v>
      </c>
      <c r="E37" s="145">
        <f t="shared" si="12"/>
        <v>461000</v>
      </c>
      <c r="F37" s="145">
        <v>265000</v>
      </c>
      <c r="G37" s="145">
        <f>1000+140000+4500+10000+40000+500</f>
        <v>196000</v>
      </c>
      <c r="H37" s="145">
        <v>50000</v>
      </c>
      <c r="I37" s="145">
        <v>0</v>
      </c>
      <c r="J37" s="145">
        <f>286372+71593</f>
        <v>357965</v>
      </c>
      <c r="K37" s="145">
        <v>0</v>
      </c>
      <c r="L37" s="145">
        <f t="shared" si="13"/>
        <v>0</v>
      </c>
      <c r="M37" s="145">
        <v>0</v>
      </c>
      <c r="N37" s="145">
        <v>0</v>
      </c>
      <c r="O37" s="145">
        <v>0</v>
      </c>
      <c r="P37" s="153"/>
      <c r="Q37" s="153"/>
      <c r="R37" s="153"/>
      <c r="S37" s="153"/>
      <c r="T37" s="153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  <c r="GY37" s="128"/>
      <c r="GZ37" s="128"/>
      <c r="HA37" s="128"/>
      <c r="HB37" s="128"/>
      <c r="HC37" s="128"/>
      <c r="HD37" s="128"/>
      <c r="HE37" s="128"/>
      <c r="HF37" s="128"/>
      <c r="HG37" s="128"/>
      <c r="HH37" s="128"/>
      <c r="HI37" s="128"/>
      <c r="HJ37" s="128"/>
      <c r="HK37" s="128"/>
      <c r="HL37" s="128"/>
      <c r="HM37" s="128"/>
      <c r="HN37" s="128"/>
      <c r="HO37" s="128"/>
      <c r="HP37" s="128"/>
      <c r="HQ37" s="128"/>
      <c r="HR37" s="128"/>
      <c r="HS37" s="128"/>
      <c r="HT37" s="128"/>
      <c r="HU37" s="128"/>
      <c r="HV37" s="128"/>
      <c r="HW37" s="128"/>
      <c r="HX37" s="128"/>
      <c r="HY37" s="128"/>
      <c r="HZ37" s="128"/>
      <c r="IA37" s="128"/>
      <c r="IB37" s="128"/>
      <c r="IC37" s="128"/>
      <c r="ID37" s="128"/>
      <c r="IE37" s="128"/>
      <c r="IF37" s="128"/>
      <c r="IG37" s="128"/>
      <c r="IH37" s="128"/>
      <c r="II37" s="128"/>
      <c r="IJ37" s="128"/>
      <c r="IK37" s="128"/>
      <c r="IL37" s="128"/>
      <c r="IM37" s="128"/>
      <c r="IN37" s="128"/>
      <c r="IO37" s="128"/>
      <c r="IP37" s="128"/>
      <c r="IQ37" s="128"/>
      <c r="IR37" s="128"/>
      <c r="IS37" s="128"/>
      <c r="IT37" s="128"/>
      <c r="IU37" s="128"/>
    </row>
    <row r="38" spans="1:255" ht="15" customHeight="1">
      <c r="A38" s="147" t="s">
        <v>54</v>
      </c>
      <c r="B38" s="148" t="s">
        <v>55</v>
      </c>
      <c r="C38" s="742">
        <f t="shared" ref="C38:O38" si="14">C39</f>
        <v>3842630</v>
      </c>
      <c r="D38" s="149">
        <f t="shared" si="14"/>
        <v>2918454</v>
      </c>
      <c r="E38" s="149">
        <f t="shared" si="14"/>
        <v>2407000</v>
      </c>
      <c r="F38" s="149">
        <f t="shared" si="14"/>
        <v>268000</v>
      </c>
      <c r="G38" s="149">
        <f t="shared" si="14"/>
        <v>2139000</v>
      </c>
      <c r="H38" s="149">
        <f t="shared" si="14"/>
        <v>400000</v>
      </c>
      <c r="I38" s="149">
        <f t="shared" si="14"/>
        <v>0</v>
      </c>
      <c r="J38" s="149">
        <f t="shared" si="14"/>
        <v>111454</v>
      </c>
      <c r="K38" s="149">
        <f t="shared" si="14"/>
        <v>0</v>
      </c>
      <c r="L38" s="149">
        <f t="shared" si="14"/>
        <v>924176</v>
      </c>
      <c r="M38" s="149">
        <f t="shared" si="14"/>
        <v>924176</v>
      </c>
      <c r="N38" s="149">
        <f t="shared" si="14"/>
        <v>0</v>
      </c>
      <c r="O38" s="149">
        <f t="shared" si="14"/>
        <v>0</v>
      </c>
      <c r="P38" s="157"/>
      <c r="Q38" s="157"/>
      <c r="R38" s="157"/>
      <c r="S38" s="157"/>
      <c r="T38" s="157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8"/>
      <c r="AT38" s="158"/>
      <c r="AU38" s="158"/>
      <c r="AV38" s="158"/>
      <c r="AW38" s="158"/>
      <c r="AX38" s="158"/>
      <c r="AY38" s="158"/>
      <c r="AZ38" s="158"/>
      <c r="BA38" s="158"/>
      <c r="BB38" s="158"/>
      <c r="BC38" s="158"/>
      <c r="BD38" s="158"/>
      <c r="BE38" s="158"/>
      <c r="BF38" s="158"/>
      <c r="BG38" s="158"/>
      <c r="BH38" s="158"/>
      <c r="BI38" s="158"/>
      <c r="BJ38" s="158"/>
      <c r="BK38" s="158"/>
      <c r="BL38" s="158"/>
      <c r="BM38" s="158"/>
      <c r="BN38" s="158"/>
      <c r="BO38" s="158"/>
      <c r="BP38" s="158"/>
      <c r="BQ38" s="158"/>
      <c r="BR38" s="158"/>
      <c r="BS38" s="158"/>
      <c r="BT38" s="158"/>
      <c r="BU38" s="158"/>
      <c r="BV38" s="158"/>
      <c r="BW38" s="158"/>
      <c r="BX38" s="158"/>
      <c r="BY38" s="158"/>
      <c r="BZ38" s="158"/>
      <c r="CA38" s="158"/>
      <c r="CB38" s="158"/>
      <c r="CC38" s="158"/>
      <c r="CD38" s="158"/>
      <c r="CE38" s="158"/>
      <c r="CF38" s="158"/>
      <c r="CG38" s="158"/>
      <c r="CH38" s="158"/>
      <c r="CI38" s="158"/>
      <c r="CJ38" s="158"/>
      <c r="CK38" s="158"/>
      <c r="CL38" s="158"/>
      <c r="CM38" s="158"/>
      <c r="CN38" s="158"/>
      <c r="CO38" s="158"/>
      <c r="CP38" s="158"/>
      <c r="CQ38" s="158"/>
      <c r="CR38" s="158"/>
      <c r="CS38" s="158"/>
      <c r="CT38" s="158"/>
      <c r="CU38" s="158"/>
      <c r="CV38" s="158"/>
      <c r="CW38" s="158"/>
      <c r="CX38" s="158"/>
      <c r="CY38" s="158"/>
      <c r="CZ38" s="158"/>
      <c r="DA38" s="158"/>
      <c r="DB38" s="158"/>
      <c r="DC38" s="158"/>
      <c r="DD38" s="158"/>
      <c r="DE38" s="158"/>
      <c r="DF38" s="158"/>
      <c r="DG38" s="158"/>
      <c r="DH38" s="158"/>
      <c r="DI38" s="158"/>
      <c r="DJ38" s="158"/>
      <c r="DK38" s="158"/>
      <c r="DL38" s="158"/>
      <c r="DM38" s="158"/>
      <c r="DN38" s="158"/>
      <c r="DO38" s="158"/>
      <c r="DP38" s="158"/>
      <c r="DQ38" s="158"/>
      <c r="DR38" s="158"/>
      <c r="DS38" s="158"/>
      <c r="DT38" s="158"/>
      <c r="DU38" s="158"/>
      <c r="DV38" s="158"/>
      <c r="DW38" s="158"/>
      <c r="DX38" s="158"/>
      <c r="DY38" s="158"/>
      <c r="DZ38" s="158"/>
      <c r="EA38" s="158"/>
      <c r="EB38" s="158"/>
      <c r="EC38" s="158"/>
      <c r="ED38" s="158"/>
      <c r="EE38" s="158"/>
      <c r="EF38" s="158"/>
      <c r="EG38" s="158"/>
      <c r="EH38" s="158"/>
      <c r="EI38" s="158"/>
      <c r="EJ38" s="158"/>
      <c r="EK38" s="158"/>
      <c r="EL38" s="158"/>
      <c r="EM38" s="158"/>
      <c r="EN38" s="158"/>
      <c r="EO38" s="158"/>
      <c r="EP38" s="158"/>
      <c r="EQ38" s="158"/>
      <c r="ER38" s="158"/>
      <c r="ES38" s="158"/>
      <c r="ET38" s="158"/>
      <c r="EU38" s="158"/>
      <c r="EV38" s="158"/>
      <c r="EW38" s="158"/>
      <c r="EX38" s="158"/>
      <c r="EY38" s="158"/>
      <c r="EZ38" s="158"/>
      <c r="FA38" s="158"/>
      <c r="FB38" s="158"/>
      <c r="FC38" s="158"/>
      <c r="FD38" s="158"/>
      <c r="FE38" s="158"/>
      <c r="FF38" s="158"/>
      <c r="FG38" s="158"/>
      <c r="FH38" s="158"/>
      <c r="FI38" s="158"/>
      <c r="FJ38" s="158"/>
      <c r="FK38" s="158"/>
      <c r="FL38" s="158"/>
      <c r="FM38" s="158"/>
      <c r="FN38" s="158"/>
      <c r="FO38" s="158"/>
      <c r="FP38" s="158"/>
      <c r="FQ38" s="158"/>
      <c r="FR38" s="158"/>
      <c r="FS38" s="158"/>
      <c r="FT38" s="158"/>
      <c r="FU38" s="158"/>
      <c r="FV38" s="158"/>
      <c r="FW38" s="158"/>
      <c r="FX38" s="158"/>
      <c r="FY38" s="158"/>
      <c r="FZ38" s="158"/>
      <c r="GA38" s="158"/>
      <c r="GB38" s="158"/>
      <c r="GC38" s="158"/>
      <c r="GD38" s="158"/>
      <c r="GE38" s="158"/>
      <c r="GF38" s="158"/>
      <c r="GG38" s="158"/>
      <c r="GH38" s="158"/>
      <c r="GI38" s="158"/>
      <c r="GJ38" s="158"/>
      <c r="GK38" s="158"/>
      <c r="GL38" s="158"/>
      <c r="GM38" s="158"/>
      <c r="GN38" s="158"/>
      <c r="GO38" s="158"/>
      <c r="GP38" s="158"/>
      <c r="GQ38" s="158"/>
      <c r="GR38" s="158"/>
      <c r="GS38" s="158"/>
      <c r="GT38" s="158"/>
      <c r="GU38" s="158"/>
      <c r="GV38" s="158"/>
      <c r="GW38" s="158"/>
      <c r="GX38" s="158"/>
      <c r="GY38" s="158"/>
      <c r="GZ38" s="158"/>
      <c r="HA38" s="158"/>
      <c r="HB38" s="158"/>
      <c r="HC38" s="158"/>
      <c r="HD38" s="158"/>
      <c r="HE38" s="158"/>
      <c r="HF38" s="158"/>
      <c r="HG38" s="158"/>
      <c r="HH38" s="158"/>
      <c r="HI38" s="158"/>
      <c r="HJ38" s="158"/>
      <c r="HK38" s="158"/>
      <c r="HL38" s="158"/>
      <c r="HM38" s="158"/>
      <c r="HN38" s="158"/>
      <c r="HO38" s="158"/>
      <c r="HP38" s="158"/>
      <c r="HQ38" s="158"/>
      <c r="HR38" s="158"/>
      <c r="HS38" s="158"/>
      <c r="HT38" s="158"/>
      <c r="HU38" s="158"/>
      <c r="HV38" s="158"/>
      <c r="HW38" s="158"/>
      <c r="HX38" s="158"/>
      <c r="HY38" s="158"/>
      <c r="HZ38" s="158"/>
      <c r="IA38" s="158"/>
      <c r="IB38" s="158"/>
      <c r="IC38" s="158"/>
      <c r="ID38" s="158"/>
      <c r="IE38" s="158"/>
      <c r="IF38" s="158"/>
      <c r="IG38" s="158"/>
      <c r="IH38" s="158"/>
      <c r="II38" s="158"/>
      <c r="IJ38" s="158"/>
      <c r="IK38" s="158"/>
      <c r="IL38" s="158"/>
      <c r="IM38" s="158"/>
      <c r="IN38" s="158"/>
      <c r="IO38" s="158"/>
      <c r="IP38" s="158"/>
      <c r="IQ38" s="158"/>
      <c r="IR38" s="158"/>
      <c r="IS38" s="158"/>
      <c r="IT38" s="158"/>
      <c r="IU38" s="158"/>
    </row>
    <row r="39" spans="1:255" ht="15" customHeight="1">
      <c r="A39" s="138" t="s">
        <v>332</v>
      </c>
      <c r="B39" s="152" t="s">
        <v>46</v>
      </c>
      <c r="C39" s="741">
        <f>D39+L39</f>
        <v>3842630</v>
      </c>
      <c r="D39" s="145">
        <f>E39+H39+I39+J39+K39</f>
        <v>2918454</v>
      </c>
      <c r="E39" s="145">
        <f>F39+G39</f>
        <v>2407000</v>
      </c>
      <c r="F39" s="145">
        <v>268000</v>
      </c>
      <c r="G39" s="145">
        <f>930000+1200000+9000</f>
        <v>2139000</v>
      </c>
      <c r="H39" s="145">
        <v>400000</v>
      </c>
      <c r="I39" s="145">
        <v>0</v>
      </c>
      <c r="J39" s="145">
        <v>111454</v>
      </c>
      <c r="K39" s="145">
        <v>0</v>
      </c>
      <c r="L39" s="145">
        <f>M39+O39</f>
        <v>924176</v>
      </c>
      <c r="M39" s="145">
        <v>924176</v>
      </c>
      <c r="N39" s="145">
        <v>0</v>
      </c>
      <c r="O39" s="145">
        <v>0</v>
      </c>
      <c r="P39" s="153"/>
      <c r="Q39" s="153"/>
      <c r="R39" s="153"/>
      <c r="S39" s="153"/>
      <c r="T39" s="153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8"/>
      <c r="BE39" s="128"/>
      <c r="BF39" s="128"/>
      <c r="BG39" s="128"/>
      <c r="BH39" s="128"/>
      <c r="BI39" s="128"/>
      <c r="BJ39" s="128"/>
      <c r="BK39" s="128"/>
      <c r="BL39" s="128"/>
      <c r="BM39" s="128"/>
      <c r="BN39" s="128"/>
      <c r="BO39" s="128"/>
      <c r="BP39" s="128"/>
      <c r="BQ39" s="128"/>
      <c r="BR39" s="128"/>
      <c r="BS39" s="128"/>
      <c r="BT39" s="128"/>
      <c r="BU39" s="128"/>
      <c r="BV39" s="128"/>
      <c r="BW39" s="128"/>
      <c r="BX39" s="128"/>
      <c r="BY39" s="128"/>
      <c r="BZ39" s="128"/>
      <c r="CA39" s="128"/>
      <c r="CB39" s="128"/>
      <c r="CC39" s="128"/>
      <c r="CD39" s="128"/>
      <c r="CE39" s="128"/>
      <c r="CF39" s="128"/>
      <c r="CG39" s="128"/>
      <c r="CH39" s="128"/>
      <c r="CI39" s="128"/>
      <c r="CJ39" s="128"/>
      <c r="CK39" s="128"/>
      <c r="CL39" s="128"/>
      <c r="CM39" s="128"/>
      <c r="CN39" s="128"/>
      <c r="CO39" s="128"/>
      <c r="CP39" s="128"/>
      <c r="CQ39" s="128"/>
      <c r="CR39" s="128"/>
      <c r="CS39" s="128"/>
      <c r="CT39" s="128"/>
      <c r="CU39" s="128"/>
      <c r="CV39" s="128"/>
      <c r="CW39" s="128"/>
      <c r="CX39" s="128"/>
      <c r="CY39" s="128"/>
      <c r="CZ39" s="128"/>
      <c r="DA39" s="128"/>
      <c r="DB39" s="128"/>
      <c r="DC39" s="128"/>
      <c r="DD39" s="128"/>
      <c r="DE39" s="128"/>
      <c r="DF39" s="128"/>
      <c r="DG39" s="128"/>
      <c r="DH39" s="128"/>
      <c r="DI39" s="128"/>
      <c r="DJ39" s="128"/>
      <c r="DK39" s="128"/>
      <c r="DL39" s="128"/>
      <c r="DM39" s="128"/>
      <c r="DN39" s="128"/>
      <c r="DO39" s="128"/>
      <c r="DP39" s="128"/>
      <c r="DQ39" s="128"/>
      <c r="DR39" s="128"/>
      <c r="DS39" s="128"/>
      <c r="DT39" s="128"/>
      <c r="DU39" s="128"/>
      <c r="DV39" s="128"/>
      <c r="DW39" s="128"/>
      <c r="DX39" s="128"/>
      <c r="DY39" s="128"/>
      <c r="DZ39" s="128"/>
      <c r="EA39" s="128"/>
      <c r="EB39" s="128"/>
      <c r="EC39" s="128"/>
      <c r="ED39" s="128"/>
      <c r="EE39" s="128"/>
      <c r="EF39" s="128"/>
      <c r="EG39" s="128"/>
      <c r="EH39" s="128"/>
      <c r="EI39" s="128"/>
      <c r="EJ39" s="128"/>
      <c r="EK39" s="128"/>
      <c r="EL39" s="128"/>
      <c r="EM39" s="128"/>
      <c r="EN39" s="128"/>
      <c r="EO39" s="128"/>
      <c r="EP39" s="128"/>
      <c r="EQ39" s="128"/>
      <c r="ER39" s="128"/>
      <c r="ES39" s="128"/>
      <c r="ET39" s="128"/>
      <c r="EU39" s="128"/>
      <c r="EV39" s="128"/>
      <c r="EW39" s="128"/>
      <c r="EX39" s="128"/>
      <c r="EY39" s="128"/>
      <c r="EZ39" s="128"/>
      <c r="FA39" s="128"/>
      <c r="FB39" s="128"/>
      <c r="FC39" s="128"/>
      <c r="FD39" s="128"/>
      <c r="FE39" s="128"/>
      <c r="FF39" s="128"/>
      <c r="FG39" s="128"/>
      <c r="FH39" s="128"/>
      <c r="FI39" s="128"/>
      <c r="FJ39" s="128"/>
      <c r="FK39" s="128"/>
      <c r="FL39" s="128"/>
      <c r="FM39" s="128"/>
      <c r="FN39" s="128"/>
      <c r="FO39" s="128"/>
      <c r="FP39" s="128"/>
      <c r="FQ39" s="128"/>
      <c r="FR39" s="128"/>
      <c r="FS39" s="128"/>
      <c r="FT39" s="128"/>
      <c r="FU39" s="128"/>
      <c r="FV39" s="128"/>
      <c r="FW39" s="128"/>
      <c r="FX39" s="128"/>
      <c r="FY39" s="128"/>
      <c r="FZ39" s="128"/>
      <c r="GA39" s="128"/>
      <c r="GB39" s="128"/>
      <c r="GC39" s="128"/>
      <c r="GD39" s="128"/>
      <c r="GE39" s="128"/>
      <c r="GF39" s="128"/>
      <c r="GG39" s="128"/>
      <c r="GH39" s="128"/>
      <c r="GI39" s="128"/>
      <c r="GJ39" s="128"/>
      <c r="GK39" s="128"/>
      <c r="GL39" s="128"/>
      <c r="GM39" s="128"/>
      <c r="GN39" s="128"/>
      <c r="GO39" s="128"/>
      <c r="GP39" s="128"/>
      <c r="GQ39" s="128"/>
      <c r="GR39" s="128"/>
      <c r="GS39" s="128"/>
      <c r="GT39" s="128"/>
      <c r="GU39" s="128"/>
      <c r="GV39" s="128"/>
      <c r="GW39" s="128"/>
      <c r="GX39" s="128"/>
      <c r="GY39" s="128"/>
      <c r="GZ39" s="128"/>
      <c r="HA39" s="128"/>
      <c r="HB39" s="128"/>
      <c r="HC39" s="128"/>
      <c r="HD39" s="128"/>
      <c r="HE39" s="128"/>
      <c r="HF39" s="128"/>
      <c r="HG39" s="128"/>
      <c r="HH39" s="128"/>
      <c r="HI39" s="128"/>
      <c r="HJ39" s="128"/>
      <c r="HK39" s="128"/>
      <c r="HL39" s="128"/>
      <c r="HM39" s="128"/>
      <c r="HN39" s="128"/>
      <c r="HO39" s="128"/>
      <c r="HP39" s="128"/>
      <c r="HQ39" s="128"/>
      <c r="HR39" s="128"/>
      <c r="HS39" s="128"/>
      <c r="HT39" s="128"/>
      <c r="HU39" s="128"/>
      <c r="HV39" s="128"/>
      <c r="HW39" s="128"/>
      <c r="HX39" s="128"/>
      <c r="HY39" s="128"/>
      <c r="HZ39" s="128"/>
      <c r="IA39" s="128"/>
      <c r="IB39" s="128"/>
      <c r="IC39" s="128"/>
      <c r="ID39" s="128"/>
      <c r="IE39" s="128"/>
      <c r="IF39" s="128"/>
      <c r="IG39" s="128"/>
      <c r="IH39" s="128"/>
      <c r="II39" s="128"/>
      <c r="IJ39" s="128"/>
      <c r="IK39" s="128"/>
      <c r="IL39" s="128"/>
      <c r="IM39" s="128"/>
      <c r="IN39" s="128"/>
      <c r="IO39" s="128"/>
      <c r="IP39" s="128"/>
      <c r="IQ39" s="128"/>
      <c r="IR39" s="128"/>
      <c r="IS39" s="128"/>
      <c r="IT39" s="128"/>
      <c r="IU39" s="128"/>
    </row>
    <row r="40" spans="1:255" ht="15" customHeight="1">
      <c r="A40" s="147" t="s">
        <v>25</v>
      </c>
      <c r="B40" s="148" t="s">
        <v>26</v>
      </c>
      <c r="C40" s="742">
        <f t="shared" ref="C40:O40" si="15">C41</f>
        <v>1056140</v>
      </c>
      <c r="D40" s="149">
        <f t="shared" si="15"/>
        <v>902500</v>
      </c>
      <c r="E40" s="149">
        <f t="shared" si="15"/>
        <v>902500</v>
      </c>
      <c r="F40" s="149">
        <f t="shared" si="15"/>
        <v>0</v>
      </c>
      <c r="G40" s="149">
        <f t="shared" si="15"/>
        <v>902500</v>
      </c>
      <c r="H40" s="149">
        <f t="shared" si="15"/>
        <v>0</v>
      </c>
      <c r="I40" s="149">
        <f t="shared" si="15"/>
        <v>0</v>
      </c>
      <c r="J40" s="149">
        <f t="shared" si="15"/>
        <v>0</v>
      </c>
      <c r="K40" s="149">
        <f t="shared" si="15"/>
        <v>0</v>
      </c>
      <c r="L40" s="149">
        <f t="shared" si="15"/>
        <v>153640</v>
      </c>
      <c r="M40" s="149">
        <f t="shared" si="15"/>
        <v>153640</v>
      </c>
      <c r="N40" s="149">
        <f t="shared" si="15"/>
        <v>0</v>
      </c>
      <c r="O40" s="149">
        <f t="shared" si="15"/>
        <v>0</v>
      </c>
      <c r="P40" s="157"/>
      <c r="Q40" s="157"/>
      <c r="R40" s="157"/>
      <c r="S40" s="157"/>
      <c r="T40" s="157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58"/>
      <c r="AK40" s="158"/>
      <c r="AL40" s="158"/>
      <c r="AM40" s="158"/>
      <c r="AN40" s="158"/>
      <c r="AO40" s="158"/>
      <c r="AP40" s="158"/>
      <c r="AQ40" s="158"/>
      <c r="AR40" s="158"/>
      <c r="AS40" s="158"/>
      <c r="AT40" s="158"/>
      <c r="AU40" s="158"/>
      <c r="AV40" s="158"/>
      <c r="AW40" s="158"/>
      <c r="AX40" s="158"/>
      <c r="AY40" s="158"/>
      <c r="AZ40" s="158"/>
      <c r="BA40" s="158"/>
      <c r="BB40" s="158"/>
      <c r="BC40" s="158"/>
      <c r="BD40" s="158"/>
      <c r="BE40" s="158"/>
      <c r="BF40" s="158"/>
      <c r="BG40" s="158"/>
      <c r="BH40" s="158"/>
      <c r="BI40" s="158"/>
      <c r="BJ40" s="158"/>
      <c r="BK40" s="158"/>
      <c r="BL40" s="158"/>
      <c r="BM40" s="158"/>
      <c r="BN40" s="158"/>
      <c r="BO40" s="158"/>
      <c r="BP40" s="158"/>
      <c r="BQ40" s="158"/>
      <c r="BR40" s="158"/>
      <c r="BS40" s="158"/>
      <c r="BT40" s="158"/>
      <c r="BU40" s="158"/>
      <c r="BV40" s="158"/>
      <c r="BW40" s="158"/>
      <c r="BX40" s="158"/>
      <c r="BY40" s="158"/>
      <c r="BZ40" s="158"/>
      <c r="CA40" s="158"/>
      <c r="CB40" s="158"/>
      <c r="CC40" s="158"/>
      <c r="CD40" s="158"/>
      <c r="CE40" s="158"/>
      <c r="CF40" s="158"/>
      <c r="CG40" s="158"/>
      <c r="CH40" s="158"/>
      <c r="CI40" s="158"/>
      <c r="CJ40" s="158"/>
      <c r="CK40" s="158"/>
      <c r="CL40" s="158"/>
      <c r="CM40" s="158"/>
      <c r="CN40" s="158"/>
      <c r="CO40" s="158"/>
      <c r="CP40" s="158"/>
      <c r="CQ40" s="158"/>
      <c r="CR40" s="158"/>
      <c r="CS40" s="158"/>
      <c r="CT40" s="158"/>
      <c r="CU40" s="158"/>
      <c r="CV40" s="158"/>
      <c r="CW40" s="158"/>
      <c r="CX40" s="158"/>
      <c r="CY40" s="158"/>
      <c r="CZ40" s="158"/>
      <c r="DA40" s="158"/>
      <c r="DB40" s="158"/>
      <c r="DC40" s="158"/>
      <c r="DD40" s="158"/>
      <c r="DE40" s="158"/>
      <c r="DF40" s="158"/>
      <c r="DG40" s="158"/>
      <c r="DH40" s="158"/>
      <c r="DI40" s="158"/>
      <c r="DJ40" s="158"/>
      <c r="DK40" s="158"/>
      <c r="DL40" s="158"/>
      <c r="DM40" s="158"/>
      <c r="DN40" s="158"/>
      <c r="DO40" s="158"/>
      <c r="DP40" s="158"/>
      <c r="DQ40" s="158"/>
      <c r="DR40" s="158"/>
      <c r="DS40" s="158"/>
      <c r="DT40" s="158"/>
      <c r="DU40" s="158"/>
      <c r="DV40" s="158"/>
      <c r="DW40" s="158"/>
      <c r="DX40" s="158"/>
      <c r="DY40" s="158"/>
      <c r="DZ40" s="158"/>
      <c r="EA40" s="158"/>
      <c r="EB40" s="158"/>
      <c r="EC40" s="158"/>
      <c r="ED40" s="158"/>
      <c r="EE40" s="158"/>
      <c r="EF40" s="158"/>
      <c r="EG40" s="158"/>
      <c r="EH40" s="158"/>
      <c r="EI40" s="158"/>
      <c r="EJ40" s="158"/>
      <c r="EK40" s="158"/>
      <c r="EL40" s="158"/>
      <c r="EM40" s="158"/>
      <c r="EN40" s="158"/>
      <c r="EO40" s="158"/>
      <c r="EP40" s="158"/>
      <c r="EQ40" s="158"/>
      <c r="ER40" s="158"/>
      <c r="ES40" s="158"/>
      <c r="ET40" s="158"/>
      <c r="EU40" s="158"/>
      <c r="EV40" s="158"/>
      <c r="EW40" s="158"/>
      <c r="EX40" s="158"/>
      <c r="EY40" s="158"/>
      <c r="EZ40" s="158"/>
      <c r="FA40" s="158"/>
      <c r="FB40" s="158"/>
      <c r="FC40" s="158"/>
      <c r="FD40" s="158"/>
      <c r="FE40" s="158"/>
      <c r="FF40" s="158"/>
      <c r="FG40" s="158"/>
      <c r="FH40" s="158"/>
      <c r="FI40" s="158"/>
      <c r="FJ40" s="158"/>
      <c r="FK40" s="158"/>
      <c r="FL40" s="158"/>
      <c r="FM40" s="158"/>
      <c r="FN40" s="158"/>
      <c r="FO40" s="158"/>
      <c r="FP40" s="158"/>
      <c r="FQ40" s="158"/>
      <c r="FR40" s="158"/>
      <c r="FS40" s="158"/>
      <c r="FT40" s="158"/>
      <c r="FU40" s="158"/>
      <c r="FV40" s="158"/>
      <c r="FW40" s="158"/>
      <c r="FX40" s="158"/>
      <c r="FY40" s="158"/>
      <c r="FZ40" s="158"/>
      <c r="GA40" s="158"/>
      <c r="GB40" s="158"/>
      <c r="GC40" s="158"/>
      <c r="GD40" s="158"/>
      <c r="GE40" s="158"/>
      <c r="GF40" s="158"/>
      <c r="GG40" s="158"/>
      <c r="GH40" s="158"/>
      <c r="GI40" s="158"/>
      <c r="GJ40" s="158"/>
      <c r="GK40" s="158"/>
      <c r="GL40" s="158"/>
      <c r="GM40" s="158"/>
      <c r="GN40" s="158"/>
      <c r="GO40" s="158"/>
      <c r="GP40" s="158"/>
      <c r="GQ40" s="158"/>
      <c r="GR40" s="158"/>
      <c r="GS40" s="158"/>
      <c r="GT40" s="158"/>
      <c r="GU40" s="158"/>
      <c r="GV40" s="158"/>
      <c r="GW40" s="158"/>
      <c r="GX40" s="158"/>
      <c r="GY40" s="158"/>
      <c r="GZ40" s="158"/>
      <c r="HA40" s="158"/>
      <c r="HB40" s="158"/>
      <c r="HC40" s="158"/>
      <c r="HD40" s="158"/>
      <c r="HE40" s="158"/>
      <c r="HF40" s="158"/>
      <c r="HG40" s="158"/>
      <c r="HH40" s="158"/>
      <c r="HI40" s="158"/>
      <c r="HJ40" s="158"/>
      <c r="HK40" s="158"/>
      <c r="HL40" s="158"/>
      <c r="HM40" s="158"/>
      <c r="HN40" s="158"/>
      <c r="HO40" s="158"/>
      <c r="HP40" s="158"/>
      <c r="HQ40" s="158"/>
      <c r="HR40" s="158"/>
      <c r="HS40" s="158"/>
      <c r="HT40" s="158"/>
      <c r="HU40" s="158"/>
      <c r="HV40" s="158"/>
      <c r="HW40" s="158"/>
      <c r="HX40" s="158"/>
      <c r="HY40" s="158"/>
      <c r="HZ40" s="158"/>
      <c r="IA40" s="158"/>
      <c r="IB40" s="158"/>
      <c r="IC40" s="158"/>
      <c r="ID40" s="158"/>
      <c r="IE40" s="158"/>
      <c r="IF40" s="158"/>
      <c r="IG40" s="158"/>
      <c r="IH40" s="158"/>
      <c r="II40" s="158"/>
      <c r="IJ40" s="158"/>
      <c r="IK40" s="158"/>
      <c r="IL40" s="158"/>
      <c r="IM40" s="158"/>
      <c r="IN40" s="158"/>
      <c r="IO40" s="158"/>
      <c r="IP40" s="158"/>
      <c r="IQ40" s="158"/>
      <c r="IR40" s="158"/>
      <c r="IS40" s="158"/>
      <c r="IT40" s="158"/>
      <c r="IU40" s="158"/>
    </row>
    <row r="41" spans="1:255" ht="15" customHeight="1">
      <c r="A41" s="138" t="s">
        <v>333</v>
      </c>
      <c r="B41" s="152" t="s">
        <v>67</v>
      </c>
      <c r="C41" s="741">
        <f>D41+L41</f>
        <v>1056140</v>
      </c>
      <c r="D41" s="145">
        <f>E41+H41+I41+J41+K41</f>
        <v>902500</v>
      </c>
      <c r="E41" s="145">
        <f>F41+G41</f>
        <v>902500</v>
      </c>
      <c r="F41" s="145">
        <v>0</v>
      </c>
      <c r="G41" s="145">
        <v>902500</v>
      </c>
      <c r="H41" s="145">
        <v>0</v>
      </c>
      <c r="I41" s="145">
        <v>0</v>
      </c>
      <c r="J41" s="145">
        <v>0</v>
      </c>
      <c r="K41" s="145">
        <v>0</v>
      </c>
      <c r="L41" s="145">
        <f>M41+O41</f>
        <v>153640</v>
      </c>
      <c r="M41" s="145">
        <v>153640</v>
      </c>
      <c r="N41" s="145">
        <v>0</v>
      </c>
      <c r="O41" s="145">
        <v>0</v>
      </c>
      <c r="P41" s="153"/>
      <c r="Q41" s="153"/>
      <c r="R41" s="153"/>
      <c r="S41" s="153"/>
      <c r="T41" s="153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  <c r="AX41" s="128"/>
      <c r="AY41" s="128"/>
      <c r="AZ41" s="128"/>
      <c r="BA41" s="128"/>
      <c r="BB41" s="128"/>
      <c r="BC41" s="128"/>
      <c r="BD41" s="128"/>
      <c r="BE41" s="128"/>
      <c r="BF41" s="128"/>
      <c r="BG41" s="128"/>
      <c r="BH41" s="128"/>
      <c r="BI41" s="128"/>
      <c r="BJ41" s="128"/>
      <c r="BK41" s="128"/>
      <c r="BL41" s="128"/>
      <c r="BM41" s="128"/>
      <c r="BN41" s="128"/>
      <c r="BO41" s="128"/>
      <c r="BP41" s="128"/>
      <c r="BQ41" s="128"/>
      <c r="BR41" s="128"/>
      <c r="BS41" s="128"/>
      <c r="BT41" s="128"/>
      <c r="BU41" s="128"/>
      <c r="BV41" s="128"/>
      <c r="BW41" s="128"/>
      <c r="BX41" s="128"/>
      <c r="BY41" s="128"/>
      <c r="BZ41" s="128"/>
      <c r="CA41" s="128"/>
      <c r="CB41" s="128"/>
      <c r="CC41" s="128"/>
      <c r="CD41" s="128"/>
      <c r="CE41" s="128"/>
      <c r="CF41" s="128"/>
      <c r="CG41" s="128"/>
      <c r="CH41" s="128"/>
      <c r="CI41" s="128"/>
      <c r="CJ41" s="128"/>
      <c r="CK41" s="128"/>
      <c r="CL41" s="128"/>
      <c r="CM41" s="128"/>
      <c r="CN41" s="128"/>
      <c r="CO41" s="128"/>
      <c r="CP41" s="128"/>
      <c r="CQ41" s="128"/>
      <c r="CR41" s="128"/>
      <c r="CS41" s="128"/>
      <c r="CT41" s="128"/>
      <c r="CU41" s="128"/>
      <c r="CV41" s="128"/>
      <c r="CW41" s="128"/>
      <c r="CX41" s="128"/>
      <c r="CY41" s="128"/>
      <c r="CZ41" s="128"/>
      <c r="DA41" s="128"/>
      <c r="DB41" s="128"/>
      <c r="DC41" s="128"/>
      <c r="DD41" s="128"/>
      <c r="DE41" s="128"/>
      <c r="DF41" s="128"/>
      <c r="DG41" s="128"/>
      <c r="DH41" s="128"/>
      <c r="DI41" s="128"/>
      <c r="DJ41" s="128"/>
      <c r="DK41" s="128"/>
      <c r="DL41" s="128"/>
      <c r="DM41" s="128"/>
      <c r="DN41" s="128"/>
      <c r="DO41" s="128"/>
      <c r="DP41" s="128"/>
      <c r="DQ41" s="128"/>
      <c r="DR41" s="128"/>
      <c r="DS41" s="128"/>
      <c r="DT41" s="128"/>
      <c r="DU41" s="128"/>
      <c r="DV41" s="128"/>
      <c r="DW41" s="128"/>
      <c r="DX41" s="128"/>
      <c r="DY41" s="128"/>
      <c r="DZ41" s="128"/>
      <c r="EA41" s="128"/>
      <c r="EB41" s="128"/>
      <c r="EC41" s="128"/>
      <c r="ED41" s="128"/>
      <c r="EE41" s="128"/>
      <c r="EF41" s="128"/>
      <c r="EG41" s="128"/>
      <c r="EH41" s="128"/>
      <c r="EI41" s="128"/>
      <c r="EJ41" s="128"/>
      <c r="EK41" s="128"/>
      <c r="EL41" s="128"/>
      <c r="EM41" s="128"/>
      <c r="EN41" s="128"/>
      <c r="EO41" s="128"/>
      <c r="EP41" s="128"/>
      <c r="EQ41" s="128"/>
      <c r="ER41" s="128"/>
      <c r="ES41" s="128"/>
      <c r="ET41" s="128"/>
      <c r="EU41" s="128"/>
      <c r="EV41" s="128"/>
      <c r="EW41" s="128"/>
      <c r="EX41" s="128"/>
      <c r="EY41" s="128"/>
      <c r="EZ41" s="128"/>
      <c r="FA41" s="128"/>
      <c r="FB41" s="128"/>
      <c r="FC41" s="128"/>
      <c r="FD41" s="128"/>
      <c r="FE41" s="128"/>
      <c r="FF41" s="128"/>
      <c r="FG41" s="128"/>
      <c r="FH41" s="128"/>
      <c r="FI41" s="128"/>
      <c r="FJ41" s="128"/>
      <c r="FK41" s="128"/>
      <c r="FL41" s="128"/>
      <c r="FM41" s="128"/>
      <c r="FN41" s="128"/>
      <c r="FO41" s="128"/>
      <c r="FP41" s="128"/>
      <c r="FQ41" s="128"/>
      <c r="FR41" s="128"/>
      <c r="FS41" s="128"/>
      <c r="FT41" s="128"/>
      <c r="FU41" s="128"/>
      <c r="FV41" s="128"/>
      <c r="FW41" s="128"/>
      <c r="FX41" s="128"/>
      <c r="FY41" s="128"/>
      <c r="FZ41" s="128"/>
      <c r="GA41" s="128"/>
      <c r="GB41" s="128"/>
      <c r="GC41" s="128"/>
      <c r="GD41" s="128"/>
      <c r="GE41" s="128"/>
      <c r="GF41" s="128"/>
      <c r="GG41" s="128"/>
      <c r="GH41" s="128"/>
      <c r="GI41" s="128"/>
      <c r="GJ41" s="128"/>
      <c r="GK41" s="128"/>
      <c r="GL41" s="128"/>
      <c r="GM41" s="128"/>
      <c r="GN41" s="128"/>
      <c r="GO41" s="128"/>
      <c r="GP41" s="128"/>
      <c r="GQ41" s="128"/>
      <c r="GR41" s="128"/>
      <c r="GS41" s="128"/>
      <c r="GT41" s="128"/>
      <c r="GU41" s="128"/>
      <c r="GV41" s="128"/>
      <c r="GW41" s="128"/>
      <c r="GX41" s="128"/>
      <c r="GY41" s="128"/>
      <c r="GZ41" s="128"/>
      <c r="HA41" s="128"/>
      <c r="HB41" s="128"/>
      <c r="HC41" s="128"/>
      <c r="HD41" s="128"/>
      <c r="HE41" s="128"/>
      <c r="HF41" s="128"/>
      <c r="HG41" s="128"/>
      <c r="HH41" s="128"/>
      <c r="HI41" s="128"/>
      <c r="HJ41" s="128"/>
      <c r="HK41" s="128"/>
      <c r="HL41" s="128"/>
      <c r="HM41" s="128"/>
      <c r="HN41" s="128"/>
      <c r="HO41" s="128"/>
      <c r="HP41" s="128"/>
      <c r="HQ41" s="128"/>
      <c r="HR41" s="128"/>
      <c r="HS41" s="128"/>
      <c r="HT41" s="128"/>
      <c r="HU41" s="128"/>
      <c r="HV41" s="128"/>
      <c r="HW41" s="128"/>
      <c r="HX41" s="128"/>
      <c r="HY41" s="128"/>
      <c r="HZ41" s="128"/>
      <c r="IA41" s="128"/>
      <c r="IB41" s="128"/>
      <c r="IC41" s="128"/>
      <c r="ID41" s="128"/>
      <c r="IE41" s="128"/>
      <c r="IF41" s="128"/>
      <c r="IG41" s="128"/>
      <c r="IH41" s="128"/>
      <c r="II41" s="128"/>
      <c r="IJ41" s="128"/>
      <c r="IK41" s="128"/>
      <c r="IL41" s="128"/>
      <c r="IM41" s="128"/>
      <c r="IN41" s="128"/>
      <c r="IO41" s="128"/>
      <c r="IP41" s="128"/>
      <c r="IQ41" s="128"/>
      <c r="IR41" s="128"/>
      <c r="IS41" s="128"/>
      <c r="IT41" s="128"/>
      <c r="IU41" s="128"/>
    </row>
    <row r="42" spans="1:255" ht="15" customHeight="1">
      <c r="A42" s="147" t="s">
        <v>27</v>
      </c>
      <c r="B42" s="148" t="s">
        <v>28</v>
      </c>
      <c r="C42" s="742">
        <f>C43+C44+C46+C45</f>
        <v>8555728</v>
      </c>
      <c r="D42" s="149">
        <f t="shared" ref="D42:O42" si="16">D43+D44+D46+D45</f>
        <v>8470728</v>
      </c>
      <c r="E42" s="149">
        <f t="shared" si="16"/>
        <v>8462728</v>
      </c>
      <c r="F42" s="149">
        <f t="shared" si="16"/>
        <v>7137817</v>
      </c>
      <c r="G42" s="149">
        <f t="shared" si="16"/>
        <v>1324911</v>
      </c>
      <c r="H42" s="149">
        <f t="shared" si="16"/>
        <v>0</v>
      </c>
      <c r="I42" s="149">
        <f t="shared" si="16"/>
        <v>8000</v>
      </c>
      <c r="J42" s="149">
        <f t="shared" si="16"/>
        <v>0</v>
      </c>
      <c r="K42" s="149">
        <f t="shared" si="16"/>
        <v>0</v>
      </c>
      <c r="L42" s="149">
        <f t="shared" si="16"/>
        <v>85000</v>
      </c>
      <c r="M42" s="149">
        <f t="shared" si="16"/>
        <v>85000</v>
      </c>
      <c r="N42" s="149">
        <f t="shared" si="16"/>
        <v>0</v>
      </c>
      <c r="O42" s="149">
        <f t="shared" si="16"/>
        <v>0</v>
      </c>
      <c r="P42" s="157"/>
      <c r="Q42" s="157"/>
      <c r="R42" s="157"/>
      <c r="S42" s="157"/>
      <c r="T42" s="157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58"/>
      <c r="AK42" s="158"/>
      <c r="AL42" s="158"/>
      <c r="AM42" s="158"/>
      <c r="AN42" s="158"/>
      <c r="AO42" s="158"/>
      <c r="AP42" s="158"/>
      <c r="AQ42" s="158"/>
      <c r="AR42" s="158"/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/>
      <c r="BG42" s="158"/>
      <c r="BH42" s="158"/>
      <c r="BI42" s="158"/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/>
      <c r="BV42" s="158"/>
      <c r="BW42" s="158"/>
      <c r="BX42" s="158"/>
      <c r="BY42" s="158"/>
      <c r="BZ42" s="158"/>
      <c r="CA42" s="158"/>
      <c r="CB42" s="158"/>
      <c r="CC42" s="158"/>
      <c r="CD42" s="158"/>
      <c r="CE42" s="158"/>
      <c r="CF42" s="158"/>
      <c r="CG42" s="158"/>
      <c r="CH42" s="158"/>
      <c r="CI42" s="158"/>
      <c r="CJ42" s="158"/>
      <c r="CK42" s="158"/>
      <c r="CL42" s="158"/>
      <c r="CM42" s="158"/>
      <c r="CN42" s="158"/>
      <c r="CO42" s="158"/>
      <c r="CP42" s="158"/>
      <c r="CQ42" s="158"/>
      <c r="CR42" s="158"/>
      <c r="CS42" s="158"/>
      <c r="CT42" s="158"/>
      <c r="CU42" s="158"/>
      <c r="CV42" s="158"/>
      <c r="CW42" s="158"/>
      <c r="CX42" s="158"/>
      <c r="CY42" s="158"/>
      <c r="CZ42" s="158"/>
      <c r="DA42" s="158"/>
      <c r="DB42" s="158"/>
      <c r="DC42" s="158"/>
      <c r="DD42" s="158"/>
      <c r="DE42" s="158"/>
      <c r="DF42" s="158"/>
      <c r="DG42" s="158"/>
      <c r="DH42" s="158"/>
      <c r="DI42" s="158"/>
      <c r="DJ42" s="158"/>
      <c r="DK42" s="158"/>
      <c r="DL42" s="158"/>
      <c r="DM42" s="158"/>
      <c r="DN42" s="158"/>
      <c r="DO42" s="158"/>
      <c r="DP42" s="158"/>
      <c r="DQ42" s="158"/>
      <c r="DR42" s="158"/>
      <c r="DS42" s="158"/>
      <c r="DT42" s="158"/>
      <c r="DU42" s="158"/>
      <c r="DV42" s="158"/>
      <c r="DW42" s="158"/>
      <c r="DX42" s="158"/>
      <c r="DY42" s="158"/>
      <c r="DZ42" s="158"/>
      <c r="EA42" s="158"/>
      <c r="EB42" s="158"/>
      <c r="EC42" s="158"/>
      <c r="ED42" s="158"/>
      <c r="EE42" s="158"/>
      <c r="EF42" s="158"/>
      <c r="EG42" s="158"/>
      <c r="EH42" s="158"/>
      <c r="EI42" s="158"/>
      <c r="EJ42" s="158"/>
      <c r="EK42" s="158"/>
      <c r="EL42" s="158"/>
      <c r="EM42" s="158"/>
      <c r="EN42" s="158"/>
      <c r="EO42" s="158"/>
      <c r="EP42" s="158"/>
      <c r="EQ42" s="158"/>
      <c r="ER42" s="158"/>
      <c r="ES42" s="158"/>
      <c r="ET42" s="158"/>
      <c r="EU42" s="158"/>
      <c r="EV42" s="158"/>
      <c r="EW42" s="158"/>
      <c r="EX42" s="158"/>
      <c r="EY42" s="158"/>
      <c r="EZ42" s="158"/>
      <c r="FA42" s="158"/>
      <c r="FB42" s="158"/>
      <c r="FC42" s="158"/>
      <c r="FD42" s="158"/>
      <c r="FE42" s="158"/>
      <c r="FF42" s="158"/>
      <c r="FG42" s="158"/>
      <c r="FH42" s="158"/>
      <c r="FI42" s="158"/>
      <c r="FJ42" s="158"/>
      <c r="FK42" s="158"/>
      <c r="FL42" s="158"/>
      <c r="FM42" s="158"/>
      <c r="FN42" s="158"/>
      <c r="FO42" s="158"/>
      <c r="FP42" s="158"/>
      <c r="FQ42" s="158"/>
      <c r="FR42" s="158"/>
      <c r="FS42" s="158"/>
      <c r="FT42" s="158"/>
      <c r="FU42" s="158"/>
      <c r="FV42" s="158"/>
      <c r="FW42" s="158"/>
      <c r="FX42" s="158"/>
      <c r="FY42" s="158"/>
      <c r="FZ42" s="158"/>
      <c r="GA42" s="158"/>
      <c r="GB42" s="158"/>
      <c r="GC42" s="158"/>
      <c r="GD42" s="158"/>
      <c r="GE42" s="158"/>
      <c r="GF42" s="158"/>
      <c r="GG42" s="158"/>
      <c r="GH42" s="158"/>
      <c r="GI42" s="158"/>
      <c r="GJ42" s="158"/>
      <c r="GK42" s="158"/>
      <c r="GL42" s="158"/>
      <c r="GM42" s="158"/>
      <c r="GN42" s="158"/>
      <c r="GO42" s="158"/>
      <c r="GP42" s="158"/>
      <c r="GQ42" s="158"/>
      <c r="GR42" s="158"/>
      <c r="GS42" s="158"/>
      <c r="GT42" s="158"/>
      <c r="GU42" s="158"/>
      <c r="GV42" s="158"/>
      <c r="GW42" s="158"/>
      <c r="GX42" s="158"/>
      <c r="GY42" s="158"/>
      <c r="GZ42" s="158"/>
      <c r="HA42" s="158"/>
      <c r="HB42" s="158"/>
      <c r="HC42" s="158"/>
      <c r="HD42" s="158"/>
      <c r="HE42" s="158"/>
      <c r="HF42" s="158"/>
      <c r="HG42" s="158"/>
      <c r="HH42" s="158"/>
      <c r="HI42" s="158"/>
      <c r="HJ42" s="158"/>
      <c r="HK42" s="158"/>
      <c r="HL42" s="158"/>
      <c r="HM42" s="158"/>
      <c r="HN42" s="158"/>
      <c r="HO42" s="158"/>
      <c r="HP42" s="158"/>
      <c r="HQ42" s="158"/>
      <c r="HR42" s="158"/>
      <c r="HS42" s="158"/>
      <c r="HT42" s="158"/>
      <c r="HU42" s="158"/>
      <c r="HV42" s="158"/>
      <c r="HW42" s="158"/>
      <c r="HX42" s="158"/>
      <c r="HY42" s="158"/>
      <c r="HZ42" s="158"/>
      <c r="IA42" s="158"/>
      <c r="IB42" s="158"/>
      <c r="IC42" s="158"/>
      <c r="ID42" s="158"/>
      <c r="IE42" s="158"/>
      <c r="IF42" s="158"/>
      <c r="IG42" s="158"/>
      <c r="IH42" s="158"/>
      <c r="II42" s="158"/>
      <c r="IJ42" s="158"/>
      <c r="IK42" s="158"/>
      <c r="IL42" s="158"/>
      <c r="IM42" s="158"/>
      <c r="IN42" s="158"/>
      <c r="IO42" s="158"/>
      <c r="IP42" s="158"/>
      <c r="IQ42" s="158"/>
      <c r="IR42" s="158"/>
      <c r="IS42" s="158"/>
      <c r="IT42" s="158"/>
      <c r="IU42" s="158"/>
    </row>
    <row r="43" spans="1:255" ht="15" customHeight="1">
      <c r="A43" s="138" t="s">
        <v>334</v>
      </c>
      <c r="B43" s="152" t="s">
        <v>68</v>
      </c>
      <c r="C43" s="741">
        <f>D43+L43</f>
        <v>8038728</v>
      </c>
      <c r="D43" s="145">
        <f>E43+H43+I43+J43+K43</f>
        <v>7988728</v>
      </c>
      <c r="E43" s="145">
        <f>F43+G43</f>
        <v>7980728</v>
      </c>
      <c r="F43" s="145">
        <v>6940817</v>
      </c>
      <c r="G43" s="145">
        <f>120000+172000+1500+160000+90000+5000+192000+80000+11000+11000+152511+15600+17300+12000</f>
        <v>1039911</v>
      </c>
      <c r="H43" s="145">
        <v>0</v>
      </c>
      <c r="I43" s="145">
        <v>8000</v>
      </c>
      <c r="J43" s="145">
        <v>0</v>
      </c>
      <c r="K43" s="145">
        <v>0</v>
      </c>
      <c r="L43" s="145">
        <f>M43+O43</f>
        <v>50000</v>
      </c>
      <c r="M43" s="145">
        <v>50000</v>
      </c>
      <c r="N43" s="145">
        <v>0</v>
      </c>
      <c r="O43" s="145">
        <v>0</v>
      </c>
      <c r="P43" s="153"/>
      <c r="Q43" s="153"/>
      <c r="R43" s="153"/>
      <c r="S43" s="153"/>
      <c r="T43" s="153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128"/>
      <c r="BL43" s="128"/>
      <c r="BM43" s="128"/>
      <c r="BN43" s="128"/>
      <c r="BO43" s="128"/>
      <c r="BP43" s="128"/>
      <c r="BQ43" s="128"/>
      <c r="BR43" s="128"/>
      <c r="BS43" s="128"/>
      <c r="BT43" s="128"/>
      <c r="BU43" s="128"/>
      <c r="BV43" s="128"/>
      <c r="BW43" s="128"/>
      <c r="BX43" s="128"/>
      <c r="BY43" s="128"/>
      <c r="BZ43" s="128"/>
      <c r="CA43" s="128"/>
      <c r="CB43" s="128"/>
      <c r="CC43" s="128"/>
      <c r="CD43" s="128"/>
      <c r="CE43" s="128"/>
      <c r="CF43" s="128"/>
      <c r="CG43" s="128"/>
      <c r="CH43" s="128"/>
      <c r="CI43" s="128"/>
      <c r="CJ43" s="128"/>
      <c r="CK43" s="128"/>
      <c r="CL43" s="128"/>
      <c r="CM43" s="128"/>
      <c r="CN43" s="128"/>
      <c r="CO43" s="128"/>
      <c r="CP43" s="128"/>
      <c r="CQ43" s="128"/>
      <c r="CR43" s="128"/>
      <c r="CS43" s="128"/>
      <c r="CT43" s="128"/>
      <c r="CU43" s="128"/>
      <c r="CV43" s="128"/>
      <c r="CW43" s="128"/>
      <c r="CX43" s="128"/>
      <c r="CY43" s="128"/>
      <c r="CZ43" s="128"/>
      <c r="DA43" s="128"/>
      <c r="DB43" s="128"/>
      <c r="DC43" s="128"/>
      <c r="DD43" s="128"/>
      <c r="DE43" s="128"/>
      <c r="DF43" s="128"/>
      <c r="DG43" s="128"/>
      <c r="DH43" s="128"/>
      <c r="DI43" s="128"/>
      <c r="DJ43" s="128"/>
      <c r="DK43" s="128"/>
      <c r="DL43" s="128"/>
      <c r="DM43" s="128"/>
      <c r="DN43" s="128"/>
      <c r="DO43" s="128"/>
      <c r="DP43" s="128"/>
      <c r="DQ43" s="128"/>
      <c r="DR43" s="128"/>
      <c r="DS43" s="128"/>
      <c r="DT43" s="128"/>
      <c r="DU43" s="128"/>
      <c r="DV43" s="128"/>
      <c r="DW43" s="128"/>
      <c r="DX43" s="128"/>
      <c r="DY43" s="128"/>
      <c r="DZ43" s="128"/>
      <c r="EA43" s="128"/>
      <c r="EB43" s="128"/>
      <c r="EC43" s="128"/>
      <c r="ED43" s="128"/>
      <c r="EE43" s="128"/>
      <c r="EF43" s="128"/>
      <c r="EG43" s="128"/>
      <c r="EH43" s="128"/>
      <c r="EI43" s="128"/>
      <c r="EJ43" s="128"/>
      <c r="EK43" s="128"/>
      <c r="EL43" s="128"/>
      <c r="EM43" s="128"/>
      <c r="EN43" s="128"/>
      <c r="EO43" s="128"/>
      <c r="EP43" s="128"/>
      <c r="EQ43" s="128"/>
      <c r="ER43" s="128"/>
      <c r="ES43" s="128"/>
      <c r="ET43" s="128"/>
      <c r="EU43" s="128"/>
      <c r="EV43" s="128"/>
      <c r="EW43" s="128"/>
      <c r="EX43" s="128"/>
      <c r="EY43" s="128"/>
      <c r="EZ43" s="128"/>
      <c r="FA43" s="128"/>
      <c r="FB43" s="128"/>
      <c r="FC43" s="128"/>
      <c r="FD43" s="128"/>
      <c r="FE43" s="128"/>
      <c r="FF43" s="128"/>
      <c r="FG43" s="128"/>
      <c r="FH43" s="128"/>
      <c r="FI43" s="128"/>
      <c r="FJ43" s="128"/>
      <c r="FK43" s="128"/>
      <c r="FL43" s="128"/>
      <c r="FM43" s="128"/>
      <c r="FN43" s="128"/>
      <c r="FO43" s="128"/>
      <c r="FP43" s="128"/>
      <c r="FQ43" s="128"/>
      <c r="FR43" s="128"/>
      <c r="FS43" s="128"/>
      <c r="FT43" s="128"/>
      <c r="FU43" s="128"/>
      <c r="FV43" s="128"/>
      <c r="FW43" s="128"/>
      <c r="FX43" s="128"/>
      <c r="FY43" s="128"/>
      <c r="FZ43" s="128"/>
      <c r="GA43" s="128"/>
      <c r="GB43" s="128"/>
      <c r="GC43" s="128"/>
      <c r="GD43" s="128"/>
      <c r="GE43" s="128"/>
      <c r="GF43" s="128"/>
      <c r="GG43" s="128"/>
      <c r="GH43" s="128"/>
      <c r="GI43" s="128"/>
      <c r="GJ43" s="128"/>
      <c r="GK43" s="128"/>
      <c r="GL43" s="128"/>
      <c r="GM43" s="128"/>
      <c r="GN43" s="128"/>
      <c r="GO43" s="128"/>
      <c r="GP43" s="128"/>
      <c r="GQ43" s="128"/>
      <c r="GR43" s="128"/>
      <c r="GS43" s="128"/>
      <c r="GT43" s="128"/>
      <c r="GU43" s="128"/>
      <c r="GV43" s="128"/>
      <c r="GW43" s="128"/>
      <c r="GX43" s="128"/>
      <c r="GY43" s="128"/>
      <c r="GZ43" s="128"/>
      <c r="HA43" s="128"/>
      <c r="HB43" s="128"/>
      <c r="HC43" s="128"/>
      <c r="HD43" s="128"/>
      <c r="HE43" s="128"/>
      <c r="HF43" s="128"/>
      <c r="HG43" s="128"/>
      <c r="HH43" s="128"/>
      <c r="HI43" s="128"/>
      <c r="HJ43" s="128"/>
      <c r="HK43" s="128"/>
      <c r="HL43" s="128"/>
      <c r="HM43" s="128"/>
      <c r="HN43" s="128"/>
      <c r="HO43" s="128"/>
      <c r="HP43" s="128"/>
      <c r="HQ43" s="128"/>
      <c r="HR43" s="128"/>
      <c r="HS43" s="128"/>
      <c r="HT43" s="128"/>
      <c r="HU43" s="128"/>
      <c r="HV43" s="128"/>
      <c r="HW43" s="128"/>
      <c r="HX43" s="128"/>
      <c r="HY43" s="128"/>
      <c r="HZ43" s="128"/>
      <c r="IA43" s="128"/>
      <c r="IB43" s="128"/>
      <c r="IC43" s="128"/>
      <c r="ID43" s="128"/>
      <c r="IE43" s="128"/>
      <c r="IF43" s="128"/>
      <c r="IG43" s="128"/>
      <c r="IH43" s="128"/>
      <c r="II43" s="128"/>
      <c r="IJ43" s="128"/>
      <c r="IK43" s="128"/>
      <c r="IL43" s="128"/>
      <c r="IM43" s="128"/>
      <c r="IN43" s="128"/>
      <c r="IO43" s="128"/>
      <c r="IP43" s="128"/>
      <c r="IQ43" s="128"/>
      <c r="IR43" s="128"/>
      <c r="IS43" s="128"/>
      <c r="IT43" s="128"/>
      <c r="IU43" s="128"/>
    </row>
    <row r="44" spans="1:255" ht="15" customHeight="1">
      <c r="A44" s="138" t="s">
        <v>335</v>
      </c>
      <c r="B44" s="152" t="s">
        <v>50</v>
      </c>
      <c r="C44" s="741">
        <f>D44+L44</f>
        <v>237000</v>
      </c>
      <c r="D44" s="145">
        <f>E44+H44+I44+J44+K44</f>
        <v>202000</v>
      </c>
      <c r="E44" s="145">
        <f>F44+G44</f>
        <v>202000</v>
      </c>
      <c r="F44" s="145">
        <v>167000</v>
      </c>
      <c r="G44" s="145">
        <f>18000+2000+8000+3000+4000</f>
        <v>35000</v>
      </c>
      <c r="H44" s="145">
        <v>0</v>
      </c>
      <c r="I44" s="145">
        <v>0</v>
      </c>
      <c r="J44" s="145">
        <v>0</v>
      </c>
      <c r="K44" s="145">
        <v>0</v>
      </c>
      <c r="L44" s="145">
        <f>M44+O44</f>
        <v>35000</v>
      </c>
      <c r="M44" s="145">
        <v>35000</v>
      </c>
      <c r="N44" s="145">
        <v>0</v>
      </c>
      <c r="O44" s="145">
        <v>0</v>
      </c>
      <c r="P44" s="153"/>
      <c r="Q44" s="153"/>
      <c r="R44" s="153"/>
      <c r="S44" s="153"/>
      <c r="T44" s="153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128"/>
      <c r="BE44" s="128"/>
      <c r="BF44" s="128"/>
      <c r="BG44" s="128"/>
      <c r="BH44" s="128"/>
      <c r="BI44" s="128"/>
      <c r="BJ44" s="128"/>
      <c r="BK44" s="128"/>
      <c r="BL44" s="128"/>
      <c r="BM44" s="128"/>
      <c r="BN44" s="128"/>
      <c r="BO44" s="128"/>
      <c r="BP44" s="128"/>
      <c r="BQ44" s="128"/>
      <c r="BR44" s="128"/>
      <c r="BS44" s="128"/>
      <c r="BT44" s="128"/>
      <c r="BU44" s="128"/>
      <c r="BV44" s="128"/>
      <c r="BW44" s="128"/>
      <c r="BX44" s="128"/>
      <c r="BY44" s="128"/>
      <c r="BZ44" s="128"/>
      <c r="CA44" s="128"/>
      <c r="CB44" s="128"/>
      <c r="CC44" s="128"/>
      <c r="CD44" s="128"/>
      <c r="CE44" s="128"/>
      <c r="CF44" s="128"/>
      <c r="CG44" s="128"/>
      <c r="CH44" s="128"/>
      <c r="CI44" s="128"/>
      <c r="CJ44" s="128"/>
      <c r="CK44" s="128"/>
      <c r="CL44" s="128"/>
      <c r="CM44" s="128"/>
      <c r="CN44" s="128"/>
      <c r="CO44" s="128"/>
      <c r="CP44" s="128"/>
      <c r="CQ44" s="128"/>
      <c r="CR44" s="128"/>
      <c r="CS44" s="128"/>
      <c r="CT44" s="128"/>
      <c r="CU44" s="128"/>
      <c r="CV44" s="128"/>
      <c r="CW44" s="128"/>
      <c r="CX44" s="128"/>
      <c r="CY44" s="128"/>
      <c r="CZ44" s="128"/>
      <c r="DA44" s="128"/>
      <c r="DB44" s="128"/>
      <c r="DC44" s="128"/>
      <c r="DD44" s="128"/>
      <c r="DE44" s="128"/>
      <c r="DF44" s="128"/>
      <c r="DG44" s="128"/>
      <c r="DH44" s="128"/>
      <c r="DI44" s="128"/>
      <c r="DJ44" s="128"/>
      <c r="DK44" s="128"/>
      <c r="DL44" s="128"/>
      <c r="DM44" s="128"/>
      <c r="DN44" s="128"/>
      <c r="DO44" s="128"/>
      <c r="DP44" s="128"/>
      <c r="DQ44" s="128"/>
      <c r="DR44" s="128"/>
      <c r="DS44" s="128"/>
      <c r="DT44" s="128"/>
      <c r="DU44" s="128"/>
      <c r="DV44" s="128"/>
      <c r="DW44" s="128"/>
      <c r="DX44" s="128"/>
      <c r="DY44" s="128"/>
      <c r="DZ44" s="128"/>
      <c r="EA44" s="128"/>
      <c r="EB44" s="128"/>
      <c r="EC44" s="128"/>
      <c r="ED44" s="128"/>
      <c r="EE44" s="128"/>
      <c r="EF44" s="128"/>
      <c r="EG44" s="128"/>
      <c r="EH44" s="128"/>
      <c r="EI44" s="128"/>
      <c r="EJ44" s="128"/>
      <c r="EK44" s="128"/>
      <c r="EL44" s="128"/>
      <c r="EM44" s="128"/>
      <c r="EN44" s="128"/>
      <c r="EO44" s="128"/>
      <c r="EP44" s="128"/>
      <c r="EQ44" s="128"/>
      <c r="ER44" s="128"/>
      <c r="ES44" s="128"/>
      <c r="ET44" s="128"/>
      <c r="EU44" s="128"/>
      <c r="EV44" s="128"/>
      <c r="EW44" s="128"/>
      <c r="EX44" s="128"/>
      <c r="EY44" s="128"/>
      <c r="EZ44" s="128"/>
      <c r="FA44" s="128"/>
      <c r="FB44" s="128"/>
      <c r="FC44" s="128"/>
      <c r="FD44" s="128"/>
      <c r="FE44" s="128"/>
      <c r="FF44" s="128"/>
      <c r="FG44" s="128"/>
      <c r="FH44" s="128"/>
      <c r="FI44" s="128"/>
      <c r="FJ44" s="128"/>
      <c r="FK44" s="128"/>
      <c r="FL44" s="128"/>
      <c r="FM44" s="128"/>
      <c r="FN44" s="128"/>
      <c r="FO44" s="128"/>
      <c r="FP44" s="128"/>
      <c r="FQ44" s="128"/>
      <c r="FR44" s="128"/>
      <c r="FS44" s="128"/>
      <c r="FT44" s="128"/>
      <c r="FU44" s="128"/>
      <c r="FV44" s="128"/>
      <c r="FW44" s="128"/>
      <c r="FX44" s="128"/>
      <c r="FY44" s="128"/>
      <c r="FZ44" s="128"/>
      <c r="GA44" s="128"/>
      <c r="GB44" s="128"/>
      <c r="GC44" s="128"/>
      <c r="GD44" s="128"/>
      <c r="GE44" s="128"/>
      <c r="GF44" s="128"/>
      <c r="GG44" s="128"/>
      <c r="GH44" s="128"/>
      <c r="GI44" s="128"/>
      <c r="GJ44" s="128"/>
      <c r="GK44" s="128"/>
      <c r="GL44" s="128"/>
      <c r="GM44" s="128"/>
      <c r="GN44" s="128"/>
      <c r="GO44" s="128"/>
      <c r="GP44" s="128"/>
      <c r="GQ44" s="128"/>
      <c r="GR44" s="128"/>
      <c r="GS44" s="128"/>
      <c r="GT44" s="128"/>
      <c r="GU44" s="128"/>
      <c r="GV44" s="128"/>
      <c r="GW44" s="128"/>
      <c r="GX44" s="128"/>
      <c r="GY44" s="128"/>
      <c r="GZ44" s="128"/>
      <c r="HA44" s="128"/>
      <c r="HB44" s="128"/>
      <c r="HC44" s="128"/>
      <c r="HD44" s="128"/>
      <c r="HE44" s="128"/>
      <c r="HF44" s="128"/>
      <c r="HG44" s="128"/>
      <c r="HH44" s="128"/>
      <c r="HI44" s="128"/>
      <c r="HJ44" s="128"/>
      <c r="HK44" s="128"/>
      <c r="HL44" s="128"/>
      <c r="HM44" s="128"/>
      <c r="HN44" s="128"/>
      <c r="HO44" s="128"/>
      <c r="HP44" s="128"/>
      <c r="HQ44" s="128"/>
      <c r="HR44" s="128"/>
      <c r="HS44" s="128"/>
      <c r="HT44" s="128"/>
      <c r="HU44" s="128"/>
      <c r="HV44" s="128"/>
      <c r="HW44" s="128"/>
      <c r="HX44" s="128"/>
      <c r="HY44" s="128"/>
      <c r="HZ44" s="128"/>
      <c r="IA44" s="128"/>
      <c r="IB44" s="128"/>
      <c r="IC44" s="128"/>
      <c r="ID44" s="128"/>
      <c r="IE44" s="128"/>
      <c r="IF44" s="128"/>
      <c r="IG44" s="128"/>
      <c r="IH44" s="128"/>
      <c r="II44" s="128"/>
      <c r="IJ44" s="128"/>
      <c r="IK44" s="128"/>
      <c r="IL44" s="128"/>
      <c r="IM44" s="128"/>
      <c r="IN44" s="128"/>
      <c r="IO44" s="128"/>
      <c r="IP44" s="128"/>
      <c r="IQ44" s="128"/>
      <c r="IR44" s="128"/>
      <c r="IS44" s="128"/>
      <c r="IT44" s="128"/>
      <c r="IU44" s="128"/>
    </row>
    <row r="45" spans="1:255" ht="45" customHeight="1">
      <c r="A45" s="138" t="s">
        <v>336</v>
      </c>
      <c r="B45" s="152" t="s">
        <v>289</v>
      </c>
      <c r="C45" s="741">
        <f>D45+L45</f>
        <v>100000</v>
      </c>
      <c r="D45" s="145">
        <f>E45+H45+I45+J45+K45</f>
        <v>100000</v>
      </c>
      <c r="E45" s="145">
        <f>F45+G45</f>
        <v>100000</v>
      </c>
      <c r="F45" s="145">
        <v>0</v>
      </c>
      <c r="G45" s="145">
        <v>100000</v>
      </c>
      <c r="H45" s="145">
        <v>0</v>
      </c>
      <c r="I45" s="145">
        <v>0</v>
      </c>
      <c r="J45" s="145">
        <v>0</v>
      </c>
      <c r="K45" s="145">
        <v>0</v>
      </c>
      <c r="L45" s="145">
        <f>M45+O45</f>
        <v>0</v>
      </c>
      <c r="M45" s="145">
        <v>0</v>
      </c>
      <c r="N45" s="145">
        <v>0</v>
      </c>
      <c r="O45" s="145">
        <v>0</v>
      </c>
      <c r="P45" s="153"/>
      <c r="Q45" s="153"/>
      <c r="R45" s="153"/>
      <c r="S45" s="153"/>
      <c r="T45" s="153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  <c r="AV45" s="128"/>
      <c r="AW45" s="128"/>
      <c r="AX45" s="128"/>
      <c r="AY45" s="128"/>
      <c r="AZ45" s="128"/>
      <c r="BA45" s="128"/>
      <c r="BB45" s="128"/>
      <c r="BC45" s="128"/>
      <c r="BD45" s="128"/>
      <c r="BE45" s="128"/>
      <c r="BF45" s="128"/>
      <c r="BG45" s="128"/>
      <c r="BH45" s="128"/>
      <c r="BI45" s="128"/>
      <c r="BJ45" s="128"/>
      <c r="BK45" s="128"/>
      <c r="BL45" s="128"/>
      <c r="BM45" s="128"/>
      <c r="BN45" s="128"/>
      <c r="BO45" s="128"/>
      <c r="BP45" s="128"/>
      <c r="BQ45" s="128"/>
      <c r="BR45" s="128"/>
      <c r="BS45" s="128"/>
      <c r="BT45" s="128"/>
      <c r="BU45" s="128"/>
      <c r="BV45" s="128"/>
      <c r="BW45" s="128"/>
      <c r="BX45" s="128"/>
      <c r="BY45" s="128"/>
      <c r="BZ45" s="128"/>
      <c r="CA45" s="128"/>
      <c r="CB45" s="128"/>
      <c r="CC45" s="128"/>
      <c r="CD45" s="128"/>
      <c r="CE45" s="128"/>
      <c r="CF45" s="128"/>
      <c r="CG45" s="128"/>
      <c r="CH45" s="128"/>
      <c r="CI45" s="128"/>
      <c r="CJ45" s="128"/>
      <c r="CK45" s="128"/>
      <c r="CL45" s="128"/>
      <c r="CM45" s="128"/>
      <c r="CN45" s="128"/>
      <c r="CO45" s="128"/>
      <c r="CP45" s="128"/>
      <c r="CQ45" s="128"/>
      <c r="CR45" s="128"/>
      <c r="CS45" s="128"/>
      <c r="CT45" s="128"/>
      <c r="CU45" s="128"/>
      <c r="CV45" s="128"/>
      <c r="CW45" s="128"/>
      <c r="CX45" s="128"/>
      <c r="CY45" s="128"/>
      <c r="CZ45" s="128"/>
      <c r="DA45" s="128"/>
      <c r="DB45" s="128"/>
      <c r="DC45" s="128"/>
      <c r="DD45" s="128"/>
      <c r="DE45" s="128"/>
      <c r="DF45" s="128"/>
      <c r="DG45" s="128"/>
      <c r="DH45" s="128"/>
      <c r="DI45" s="128"/>
      <c r="DJ45" s="128"/>
      <c r="DK45" s="128"/>
      <c r="DL45" s="128"/>
      <c r="DM45" s="128"/>
      <c r="DN45" s="128"/>
      <c r="DO45" s="128"/>
      <c r="DP45" s="128"/>
      <c r="DQ45" s="128"/>
      <c r="DR45" s="128"/>
      <c r="DS45" s="128"/>
      <c r="DT45" s="128"/>
      <c r="DU45" s="128"/>
      <c r="DV45" s="128"/>
      <c r="DW45" s="128"/>
      <c r="DX45" s="128"/>
      <c r="DY45" s="128"/>
      <c r="DZ45" s="128"/>
      <c r="EA45" s="128"/>
      <c r="EB45" s="128"/>
      <c r="EC45" s="128"/>
      <c r="ED45" s="128"/>
      <c r="EE45" s="128"/>
      <c r="EF45" s="128"/>
      <c r="EG45" s="128"/>
      <c r="EH45" s="128"/>
      <c r="EI45" s="128"/>
      <c r="EJ45" s="128"/>
      <c r="EK45" s="128"/>
      <c r="EL45" s="128"/>
      <c r="EM45" s="128"/>
      <c r="EN45" s="128"/>
      <c r="EO45" s="128"/>
      <c r="EP45" s="128"/>
      <c r="EQ45" s="128"/>
      <c r="ER45" s="128"/>
      <c r="ES45" s="128"/>
      <c r="ET45" s="128"/>
      <c r="EU45" s="128"/>
      <c r="EV45" s="128"/>
      <c r="EW45" s="128"/>
      <c r="EX45" s="128"/>
      <c r="EY45" s="128"/>
      <c r="EZ45" s="128"/>
      <c r="FA45" s="128"/>
      <c r="FB45" s="128"/>
      <c r="FC45" s="128"/>
      <c r="FD45" s="128"/>
      <c r="FE45" s="128"/>
      <c r="FF45" s="128"/>
      <c r="FG45" s="128"/>
      <c r="FH45" s="128"/>
      <c r="FI45" s="128"/>
      <c r="FJ45" s="128"/>
      <c r="FK45" s="128"/>
      <c r="FL45" s="128"/>
      <c r="FM45" s="128"/>
      <c r="FN45" s="128"/>
      <c r="FO45" s="128"/>
      <c r="FP45" s="128"/>
      <c r="FQ45" s="128"/>
      <c r="FR45" s="128"/>
      <c r="FS45" s="128"/>
      <c r="FT45" s="128"/>
      <c r="FU45" s="128"/>
      <c r="FV45" s="128"/>
      <c r="FW45" s="128"/>
      <c r="FX45" s="128"/>
      <c r="FY45" s="128"/>
      <c r="FZ45" s="128"/>
      <c r="GA45" s="128"/>
      <c r="GB45" s="128"/>
      <c r="GC45" s="128"/>
      <c r="GD45" s="128"/>
      <c r="GE45" s="128"/>
      <c r="GF45" s="128"/>
      <c r="GG45" s="128"/>
      <c r="GH45" s="128"/>
      <c r="GI45" s="128"/>
      <c r="GJ45" s="128"/>
      <c r="GK45" s="128"/>
      <c r="GL45" s="128"/>
      <c r="GM45" s="128"/>
      <c r="GN45" s="128"/>
      <c r="GO45" s="128"/>
      <c r="GP45" s="128"/>
      <c r="GQ45" s="128"/>
      <c r="GR45" s="128"/>
      <c r="GS45" s="128"/>
      <c r="GT45" s="128"/>
      <c r="GU45" s="128"/>
      <c r="GV45" s="128"/>
      <c r="GW45" s="128"/>
      <c r="GX45" s="128"/>
      <c r="GY45" s="128"/>
      <c r="GZ45" s="128"/>
      <c r="HA45" s="128"/>
      <c r="HB45" s="128"/>
      <c r="HC45" s="128"/>
      <c r="HD45" s="128"/>
      <c r="HE45" s="128"/>
      <c r="HF45" s="128"/>
      <c r="HG45" s="128"/>
      <c r="HH45" s="128"/>
      <c r="HI45" s="128"/>
      <c r="HJ45" s="128"/>
      <c r="HK45" s="128"/>
      <c r="HL45" s="128"/>
      <c r="HM45" s="128"/>
      <c r="HN45" s="128"/>
      <c r="HO45" s="128"/>
      <c r="HP45" s="128"/>
      <c r="HQ45" s="128"/>
      <c r="HR45" s="128"/>
      <c r="HS45" s="128"/>
      <c r="HT45" s="128"/>
      <c r="HU45" s="128"/>
      <c r="HV45" s="128"/>
      <c r="HW45" s="128"/>
      <c r="HX45" s="128"/>
      <c r="HY45" s="128"/>
      <c r="HZ45" s="128"/>
      <c r="IA45" s="128"/>
      <c r="IB45" s="128"/>
      <c r="IC45" s="128"/>
      <c r="ID45" s="128"/>
      <c r="IE45" s="128"/>
      <c r="IF45" s="128"/>
      <c r="IG45" s="128"/>
      <c r="IH45" s="128"/>
      <c r="II45" s="128"/>
      <c r="IJ45" s="128"/>
      <c r="IK45" s="128"/>
      <c r="IL45" s="128"/>
      <c r="IM45" s="128"/>
      <c r="IN45" s="128"/>
      <c r="IO45" s="128"/>
      <c r="IP45" s="128"/>
      <c r="IQ45" s="128"/>
      <c r="IR45" s="128"/>
      <c r="IS45" s="128"/>
      <c r="IT45" s="128"/>
      <c r="IU45" s="128"/>
    </row>
    <row r="46" spans="1:255" ht="15" customHeight="1">
      <c r="A46" s="138" t="s">
        <v>337</v>
      </c>
      <c r="B46" s="152" t="s">
        <v>46</v>
      </c>
      <c r="C46" s="741">
        <f>D46+L46</f>
        <v>180000</v>
      </c>
      <c r="D46" s="145">
        <f>E46+H46+I46+J46+K46</f>
        <v>180000</v>
      </c>
      <c r="E46" s="145">
        <f>F46+G46</f>
        <v>180000</v>
      </c>
      <c r="F46" s="145">
        <v>30000</v>
      </c>
      <c r="G46" s="145">
        <f>11000+114000+25000</f>
        <v>150000</v>
      </c>
      <c r="H46" s="145">
        <v>0</v>
      </c>
      <c r="I46" s="145">
        <v>0</v>
      </c>
      <c r="J46" s="145">
        <v>0</v>
      </c>
      <c r="K46" s="145">
        <v>0</v>
      </c>
      <c r="L46" s="145">
        <f>M46+O46</f>
        <v>0</v>
      </c>
      <c r="M46" s="145">
        <v>0</v>
      </c>
      <c r="N46" s="145">
        <v>0</v>
      </c>
      <c r="O46" s="145">
        <v>0</v>
      </c>
      <c r="P46" s="153"/>
      <c r="Q46" s="153"/>
      <c r="R46" s="153"/>
      <c r="S46" s="153"/>
      <c r="T46" s="153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  <c r="AV46" s="128"/>
      <c r="AW46" s="128"/>
      <c r="AX46" s="128"/>
      <c r="AY46" s="128"/>
      <c r="AZ46" s="128"/>
      <c r="BA46" s="128"/>
      <c r="BB46" s="128"/>
      <c r="BC46" s="128"/>
      <c r="BD46" s="128"/>
      <c r="BE46" s="128"/>
      <c r="BF46" s="128"/>
      <c r="BG46" s="128"/>
      <c r="BH46" s="128"/>
      <c r="BI46" s="128"/>
      <c r="BJ46" s="128"/>
      <c r="BK46" s="128"/>
      <c r="BL46" s="128"/>
      <c r="BM46" s="128"/>
      <c r="BN46" s="128"/>
      <c r="BO46" s="128"/>
      <c r="BP46" s="128"/>
      <c r="BQ46" s="128"/>
      <c r="BR46" s="128"/>
      <c r="BS46" s="128"/>
      <c r="BT46" s="128"/>
      <c r="BU46" s="128"/>
      <c r="BV46" s="128"/>
      <c r="BW46" s="128"/>
      <c r="BX46" s="128"/>
      <c r="BY46" s="128"/>
      <c r="BZ46" s="128"/>
      <c r="CA46" s="128"/>
      <c r="CB46" s="128"/>
      <c r="CC46" s="128"/>
      <c r="CD46" s="128"/>
      <c r="CE46" s="128"/>
      <c r="CF46" s="128"/>
      <c r="CG46" s="128"/>
      <c r="CH46" s="128"/>
      <c r="CI46" s="128"/>
      <c r="CJ46" s="128"/>
      <c r="CK46" s="128"/>
      <c r="CL46" s="128"/>
      <c r="CM46" s="128"/>
      <c r="CN46" s="128"/>
      <c r="CO46" s="128"/>
      <c r="CP46" s="128"/>
      <c r="CQ46" s="128"/>
      <c r="CR46" s="128"/>
      <c r="CS46" s="128"/>
      <c r="CT46" s="128"/>
      <c r="CU46" s="128"/>
      <c r="CV46" s="128"/>
      <c r="CW46" s="128"/>
      <c r="CX46" s="128"/>
      <c r="CY46" s="128"/>
      <c r="CZ46" s="128"/>
      <c r="DA46" s="128"/>
      <c r="DB46" s="128"/>
      <c r="DC46" s="128"/>
      <c r="DD46" s="128"/>
      <c r="DE46" s="128"/>
      <c r="DF46" s="128"/>
      <c r="DG46" s="128"/>
      <c r="DH46" s="128"/>
      <c r="DI46" s="128"/>
      <c r="DJ46" s="128"/>
      <c r="DK46" s="128"/>
      <c r="DL46" s="128"/>
      <c r="DM46" s="128"/>
      <c r="DN46" s="128"/>
      <c r="DO46" s="128"/>
      <c r="DP46" s="128"/>
      <c r="DQ46" s="128"/>
      <c r="DR46" s="128"/>
      <c r="DS46" s="128"/>
      <c r="DT46" s="128"/>
      <c r="DU46" s="128"/>
      <c r="DV46" s="128"/>
      <c r="DW46" s="128"/>
      <c r="DX46" s="128"/>
      <c r="DY46" s="128"/>
      <c r="DZ46" s="128"/>
      <c r="EA46" s="128"/>
      <c r="EB46" s="128"/>
      <c r="EC46" s="128"/>
      <c r="ED46" s="128"/>
      <c r="EE46" s="128"/>
      <c r="EF46" s="128"/>
      <c r="EG46" s="128"/>
      <c r="EH46" s="128"/>
      <c r="EI46" s="128"/>
      <c r="EJ46" s="128"/>
      <c r="EK46" s="128"/>
      <c r="EL46" s="128"/>
      <c r="EM46" s="128"/>
      <c r="EN46" s="128"/>
      <c r="EO46" s="128"/>
      <c r="EP46" s="128"/>
      <c r="EQ46" s="128"/>
      <c r="ER46" s="128"/>
      <c r="ES46" s="128"/>
      <c r="ET46" s="128"/>
      <c r="EU46" s="128"/>
      <c r="EV46" s="128"/>
      <c r="EW46" s="128"/>
      <c r="EX46" s="128"/>
      <c r="EY46" s="128"/>
      <c r="EZ46" s="128"/>
      <c r="FA46" s="128"/>
      <c r="FB46" s="128"/>
      <c r="FC46" s="128"/>
      <c r="FD46" s="128"/>
      <c r="FE46" s="128"/>
      <c r="FF46" s="128"/>
      <c r="FG46" s="128"/>
      <c r="FH46" s="128"/>
      <c r="FI46" s="128"/>
      <c r="FJ46" s="128"/>
      <c r="FK46" s="128"/>
      <c r="FL46" s="128"/>
      <c r="FM46" s="128"/>
      <c r="FN46" s="128"/>
      <c r="FO46" s="128"/>
      <c r="FP46" s="128"/>
      <c r="FQ46" s="128"/>
      <c r="FR46" s="128"/>
      <c r="FS46" s="128"/>
      <c r="FT46" s="128"/>
      <c r="FU46" s="128"/>
      <c r="FV46" s="128"/>
      <c r="FW46" s="128"/>
      <c r="FX46" s="128"/>
      <c r="FY46" s="128"/>
      <c r="FZ46" s="128"/>
      <c r="GA46" s="128"/>
      <c r="GB46" s="128"/>
      <c r="GC46" s="128"/>
      <c r="GD46" s="128"/>
      <c r="GE46" s="128"/>
      <c r="GF46" s="128"/>
      <c r="GG46" s="128"/>
      <c r="GH46" s="128"/>
      <c r="GI46" s="128"/>
      <c r="GJ46" s="128"/>
      <c r="GK46" s="128"/>
      <c r="GL46" s="128"/>
      <c r="GM46" s="128"/>
      <c r="GN46" s="128"/>
      <c r="GO46" s="128"/>
      <c r="GP46" s="128"/>
      <c r="GQ46" s="128"/>
      <c r="GR46" s="128"/>
      <c r="GS46" s="128"/>
      <c r="GT46" s="128"/>
      <c r="GU46" s="128"/>
      <c r="GV46" s="128"/>
      <c r="GW46" s="128"/>
      <c r="GX46" s="128"/>
      <c r="GY46" s="128"/>
      <c r="GZ46" s="128"/>
      <c r="HA46" s="128"/>
      <c r="HB46" s="128"/>
      <c r="HC46" s="128"/>
      <c r="HD46" s="128"/>
      <c r="HE46" s="128"/>
      <c r="HF46" s="128"/>
      <c r="HG46" s="128"/>
      <c r="HH46" s="128"/>
      <c r="HI46" s="128"/>
      <c r="HJ46" s="128"/>
      <c r="HK46" s="128"/>
      <c r="HL46" s="128"/>
      <c r="HM46" s="128"/>
      <c r="HN46" s="128"/>
      <c r="HO46" s="128"/>
      <c r="HP46" s="128"/>
      <c r="HQ46" s="128"/>
      <c r="HR46" s="128"/>
      <c r="HS46" s="128"/>
      <c r="HT46" s="128"/>
      <c r="HU46" s="128"/>
      <c r="HV46" s="128"/>
      <c r="HW46" s="128"/>
      <c r="HX46" s="128"/>
      <c r="HY46" s="128"/>
      <c r="HZ46" s="128"/>
      <c r="IA46" s="128"/>
      <c r="IB46" s="128"/>
      <c r="IC46" s="128"/>
      <c r="ID46" s="128"/>
      <c r="IE46" s="128"/>
      <c r="IF46" s="128"/>
      <c r="IG46" s="128"/>
      <c r="IH46" s="128"/>
      <c r="II46" s="128"/>
      <c r="IJ46" s="128"/>
      <c r="IK46" s="128"/>
      <c r="IL46" s="128"/>
      <c r="IM46" s="128"/>
      <c r="IN46" s="128"/>
      <c r="IO46" s="128"/>
      <c r="IP46" s="128"/>
      <c r="IQ46" s="128"/>
      <c r="IR46" s="128"/>
      <c r="IS46" s="128"/>
      <c r="IT46" s="128"/>
      <c r="IU46" s="128"/>
    </row>
    <row r="47" spans="1:255" ht="15" customHeight="1">
      <c r="A47" s="147" t="s">
        <v>338</v>
      </c>
      <c r="B47" s="148" t="s">
        <v>339</v>
      </c>
      <c r="C47" s="742">
        <f t="shared" ref="C47:O47" si="17">C48</f>
        <v>27535861</v>
      </c>
      <c r="D47" s="149">
        <f t="shared" si="17"/>
        <v>1857226</v>
      </c>
      <c r="E47" s="149">
        <f t="shared" si="17"/>
        <v>1100000</v>
      </c>
      <c r="F47" s="149">
        <f t="shared" si="17"/>
        <v>100000</v>
      </c>
      <c r="G47" s="149">
        <f t="shared" si="17"/>
        <v>1000000</v>
      </c>
      <c r="H47" s="149">
        <f t="shared" si="17"/>
        <v>0</v>
      </c>
      <c r="I47" s="149">
        <f t="shared" si="17"/>
        <v>0</v>
      </c>
      <c r="J47" s="149">
        <f t="shared" si="17"/>
        <v>757226</v>
      </c>
      <c r="K47" s="149">
        <f t="shared" si="17"/>
        <v>0</v>
      </c>
      <c r="L47" s="149">
        <f t="shared" si="17"/>
        <v>25678635</v>
      </c>
      <c r="M47" s="149">
        <f t="shared" si="17"/>
        <v>25678635</v>
      </c>
      <c r="N47" s="149">
        <f t="shared" si="17"/>
        <v>25552668</v>
      </c>
      <c r="O47" s="149">
        <f t="shared" si="17"/>
        <v>0</v>
      </c>
      <c r="P47" s="157"/>
      <c r="Q47" s="157"/>
      <c r="R47" s="157"/>
      <c r="S47" s="157"/>
      <c r="T47" s="157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  <c r="BA47" s="158"/>
      <c r="BB47" s="158"/>
      <c r="BC47" s="158"/>
      <c r="BD47" s="158"/>
      <c r="BE47" s="158"/>
      <c r="BF47" s="158"/>
      <c r="BG47" s="158"/>
      <c r="BH47" s="158"/>
      <c r="BI47" s="158"/>
      <c r="BJ47" s="158"/>
      <c r="BK47" s="158"/>
      <c r="BL47" s="158"/>
      <c r="BM47" s="158"/>
      <c r="BN47" s="158"/>
      <c r="BO47" s="158"/>
      <c r="BP47" s="158"/>
      <c r="BQ47" s="158"/>
      <c r="BR47" s="158"/>
      <c r="BS47" s="158"/>
      <c r="BT47" s="158"/>
      <c r="BU47" s="158"/>
      <c r="BV47" s="158"/>
      <c r="BW47" s="158"/>
      <c r="BX47" s="158"/>
      <c r="BY47" s="158"/>
      <c r="BZ47" s="158"/>
      <c r="CA47" s="158"/>
      <c r="CB47" s="158"/>
      <c r="CC47" s="158"/>
      <c r="CD47" s="158"/>
      <c r="CE47" s="158"/>
      <c r="CF47" s="158"/>
      <c r="CG47" s="158"/>
      <c r="CH47" s="158"/>
      <c r="CI47" s="158"/>
      <c r="CJ47" s="158"/>
      <c r="CK47" s="158"/>
      <c r="CL47" s="158"/>
      <c r="CM47" s="158"/>
      <c r="CN47" s="158"/>
      <c r="CO47" s="158"/>
      <c r="CP47" s="158"/>
      <c r="CQ47" s="158"/>
      <c r="CR47" s="158"/>
      <c r="CS47" s="158"/>
      <c r="CT47" s="158"/>
      <c r="CU47" s="158"/>
      <c r="CV47" s="158"/>
      <c r="CW47" s="158"/>
      <c r="CX47" s="158"/>
      <c r="CY47" s="158"/>
      <c r="CZ47" s="158"/>
      <c r="DA47" s="158"/>
      <c r="DB47" s="158"/>
      <c r="DC47" s="158"/>
      <c r="DD47" s="158"/>
      <c r="DE47" s="158"/>
      <c r="DF47" s="158"/>
      <c r="DG47" s="158"/>
      <c r="DH47" s="158"/>
      <c r="DI47" s="158"/>
      <c r="DJ47" s="158"/>
      <c r="DK47" s="158"/>
      <c r="DL47" s="158"/>
      <c r="DM47" s="158"/>
      <c r="DN47" s="158"/>
      <c r="DO47" s="158"/>
      <c r="DP47" s="158"/>
      <c r="DQ47" s="158"/>
      <c r="DR47" s="158"/>
      <c r="DS47" s="158"/>
      <c r="DT47" s="158"/>
      <c r="DU47" s="158"/>
      <c r="DV47" s="158"/>
      <c r="DW47" s="158"/>
      <c r="DX47" s="158"/>
      <c r="DY47" s="158"/>
      <c r="DZ47" s="158"/>
      <c r="EA47" s="158"/>
      <c r="EB47" s="158"/>
      <c r="EC47" s="158"/>
      <c r="ED47" s="158"/>
      <c r="EE47" s="158"/>
      <c r="EF47" s="158"/>
      <c r="EG47" s="158"/>
      <c r="EH47" s="158"/>
      <c r="EI47" s="158"/>
      <c r="EJ47" s="158"/>
      <c r="EK47" s="158"/>
      <c r="EL47" s="158"/>
      <c r="EM47" s="158"/>
      <c r="EN47" s="158"/>
      <c r="EO47" s="158"/>
      <c r="EP47" s="158"/>
      <c r="EQ47" s="158"/>
      <c r="ER47" s="158"/>
      <c r="ES47" s="158"/>
      <c r="ET47" s="158"/>
      <c r="EU47" s="158"/>
      <c r="EV47" s="158"/>
      <c r="EW47" s="158"/>
      <c r="EX47" s="158"/>
      <c r="EY47" s="158"/>
      <c r="EZ47" s="158"/>
      <c r="FA47" s="158"/>
      <c r="FB47" s="158"/>
      <c r="FC47" s="158"/>
      <c r="FD47" s="158"/>
      <c r="FE47" s="158"/>
      <c r="FF47" s="158"/>
      <c r="FG47" s="158"/>
      <c r="FH47" s="158"/>
      <c r="FI47" s="158"/>
      <c r="FJ47" s="158"/>
      <c r="FK47" s="158"/>
      <c r="FL47" s="158"/>
      <c r="FM47" s="158"/>
      <c r="FN47" s="158"/>
      <c r="FO47" s="158"/>
      <c r="FP47" s="158"/>
      <c r="FQ47" s="158"/>
      <c r="FR47" s="158"/>
      <c r="FS47" s="158"/>
      <c r="FT47" s="158"/>
      <c r="FU47" s="158"/>
      <c r="FV47" s="158"/>
      <c r="FW47" s="158"/>
      <c r="FX47" s="158"/>
      <c r="FY47" s="158"/>
      <c r="FZ47" s="158"/>
      <c r="GA47" s="158"/>
      <c r="GB47" s="158"/>
      <c r="GC47" s="158"/>
      <c r="GD47" s="158"/>
      <c r="GE47" s="158"/>
      <c r="GF47" s="158"/>
      <c r="GG47" s="158"/>
      <c r="GH47" s="158"/>
      <c r="GI47" s="158"/>
      <c r="GJ47" s="158"/>
      <c r="GK47" s="158"/>
      <c r="GL47" s="158"/>
      <c r="GM47" s="158"/>
      <c r="GN47" s="158"/>
      <c r="GO47" s="158"/>
      <c r="GP47" s="158"/>
      <c r="GQ47" s="158"/>
      <c r="GR47" s="158"/>
      <c r="GS47" s="158"/>
      <c r="GT47" s="158"/>
      <c r="GU47" s="158"/>
      <c r="GV47" s="158"/>
      <c r="GW47" s="158"/>
      <c r="GX47" s="158"/>
      <c r="GY47" s="158"/>
      <c r="GZ47" s="158"/>
      <c r="HA47" s="158"/>
      <c r="HB47" s="158"/>
      <c r="HC47" s="158"/>
      <c r="HD47" s="158"/>
      <c r="HE47" s="158"/>
      <c r="HF47" s="158"/>
      <c r="HG47" s="158"/>
      <c r="HH47" s="158"/>
      <c r="HI47" s="158"/>
      <c r="HJ47" s="158"/>
      <c r="HK47" s="158"/>
      <c r="HL47" s="158"/>
      <c r="HM47" s="158"/>
      <c r="HN47" s="158"/>
      <c r="HO47" s="158"/>
      <c r="HP47" s="158"/>
      <c r="HQ47" s="158"/>
      <c r="HR47" s="158"/>
      <c r="HS47" s="158"/>
      <c r="HT47" s="158"/>
      <c r="HU47" s="158"/>
      <c r="HV47" s="158"/>
      <c r="HW47" s="158"/>
      <c r="HX47" s="158"/>
      <c r="HY47" s="158"/>
      <c r="HZ47" s="158"/>
      <c r="IA47" s="158"/>
      <c r="IB47" s="158"/>
      <c r="IC47" s="158"/>
      <c r="ID47" s="158"/>
      <c r="IE47" s="158"/>
      <c r="IF47" s="158"/>
      <c r="IG47" s="158"/>
      <c r="IH47" s="158"/>
      <c r="II47" s="158"/>
      <c r="IJ47" s="158"/>
      <c r="IK47" s="158"/>
      <c r="IL47" s="158"/>
      <c r="IM47" s="158"/>
      <c r="IN47" s="158"/>
      <c r="IO47" s="158"/>
      <c r="IP47" s="158"/>
      <c r="IQ47" s="158"/>
      <c r="IR47" s="158"/>
      <c r="IS47" s="158"/>
      <c r="IT47" s="158"/>
      <c r="IU47" s="158"/>
    </row>
    <row r="48" spans="1:255" ht="15" customHeight="1">
      <c r="A48" s="138" t="s">
        <v>340</v>
      </c>
      <c r="B48" s="152" t="s">
        <v>46</v>
      </c>
      <c r="C48" s="741">
        <f>D48+L48</f>
        <v>27535861</v>
      </c>
      <c r="D48" s="145">
        <f>E48+H48+I48+J48+K48</f>
        <v>1857226</v>
      </c>
      <c r="E48" s="145">
        <f>F48+G48</f>
        <v>1100000</v>
      </c>
      <c r="F48" s="145">
        <v>100000</v>
      </c>
      <c r="G48" s="145">
        <f>55000+5000+74000+547000+3500+5000+250000+5000+5000+500+50000</f>
        <v>1000000</v>
      </c>
      <c r="H48" s="145">
        <v>0</v>
      </c>
      <c r="I48" s="145">
        <v>0</v>
      </c>
      <c r="J48" s="145">
        <f>23616539-8329565-5156294-9487038+2693355-1469923-1109848</f>
        <v>757226</v>
      </c>
      <c r="K48" s="145">
        <v>0</v>
      </c>
      <c r="L48" s="145">
        <f>M48+O48</f>
        <v>25678635</v>
      </c>
      <c r="M48" s="145">
        <v>25678635</v>
      </c>
      <c r="N48" s="145">
        <v>25552668</v>
      </c>
      <c r="O48" s="145">
        <v>0</v>
      </c>
      <c r="P48" s="153"/>
      <c r="Q48" s="153"/>
      <c r="R48" s="153"/>
      <c r="S48" s="153"/>
      <c r="T48" s="153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  <c r="AV48" s="128"/>
      <c r="AW48" s="128"/>
      <c r="AX48" s="128"/>
      <c r="AY48" s="128"/>
      <c r="AZ48" s="128"/>
      <c r="BA48" s="128"/>
      <c r="BB48" s="128"/>
      <c r="BC48" s="128"/>
      <c r="BD48" s="128"/>
      <c r="BE48" s="128"/>
      <c r="BF48" s="128"/>
      <c r="BG48" s="128"/>
      <c r="BH48" s="128"/>
      <c r="BI48" s="128"/>
      <c r="BJ48" s="128"/>
      <c r="BK48" s="128"/>
      <c r="BL48" s="128"/>
      <c r="BM48" s="128"/>
      <c r="BN48" s="128"/>
      <c r="BO48" s="128"/>
      <c r="BP48" s="128"/>
      <c r="BQ48" s="128"/>
      <c r="BR48" s="128"/>
      <c r="BS48" s="128"/>
      <c r="BT48" s="128"/>
      <c r="BU48" s="128"/>
      <c r="BV48" s="128"/>
      <c r="BW48" s="128"/>
      <c r="BX48" s="128"/>
      <c r="BY48" s="128"/>
      <c r="BZ48" s="128"/>
      <c r="CA48" s="128"/>
      <c r="CB48" s="128"/>
      <c r="CC48" s="128"/>
      <c r="CD48" s="128"/>
      <c r="CE48" s="128"/>
      <c r="CF48" s="128"/>
      <c r="CG48" s="128"/>
      <c r="CH48" s="128"/>
      <c r="CI48" s="128"/>
      <c r="CJ48" s="128"/>
      <c r="CK48" s="128"/>
      <c r="CL48" s="128"/>
      <c r="CM48" s="128"/>
      <c r="CN48" s="128"/>
      <c r="CO48" s="128"/>
      <c r="CP48" s="128"/>
      <c r="CQ48" s="128"/>
      <c r="CR48" s="128"/>
      <c r="CS48" s="128"/>
      <c r="CT48" s="128"/>
      <c r="CU48" s="128"/>
      <c r="CV48" s="128"/>
      <c r="CW48" s="128"/>
      <c r="CX48" s="128"/>
      <c r="CY48" s="128"/>
      <c r="CZ48" s="128"/>
      <c r="DA48" s="128"/>
      <c r="DB48" s="128"/>
      <c r="DC48" s="128"/>
      <c r="DD48" s="128"/>
      <c r="DE48" s="128"/>
      <c r="DF48" s="128"/>
      <c r="DG48" s="128"/>
      <c r="DH48" s="128"/>
      <c r="DI48" s="128"/>
      <c r="DJ48" s="128"/>
      <c r="DK48" s="128"/>
      <c r="DL48" s="128"/>
      <c r="DM48" s="128"/>
      <c r="DN48" s="128"/>
      <c r="DO48" s="128"/>
      <c r="DP48" s="128"/>
      <c r="DQ48" s="128"/>
      <c r="DR48" s="128"/>
      <c r="DS48" s="128"/>
      <c r="DT48" s="128"/>
      <c r="DU48" s="128"/>
      <c r="DV48" s="128"/>
      <c r="DW48" s="128"/>
      <c r="DX48" s="128"/>
      <c r="DY48" s="128"/>
      <c r="DZ48" s="128"/>
      <c r="EA48" s="128"/>
      <c r="EB48" s="128"/>
      <c r="EC48" s="128"/>
      <c r="ED48" s="128"/>
      <c r="EE48" s="128"/>
      <c r="EF48" s="128"/>
      <c r="EG48" s="128"/>
      <c r="EH48" s="128"/>
      <c r="EI48" s="128"/>
      <c r="EJ48" s="128"/>
      <c r="EK48" s="128"/>
      <c r="EL48" s="128"/>
      <c r="EM48" s="128"/>
      <c r="EN48" s="128"/>
      <c r="EO48" s="128"/>
      <c r="EP48" s="128"/>
      <c r="EQ48" s="128"/>
      <c r="ER48" s="128"/>
      <c r="ES48" s="128"/>
      <c r="ET48" s="128"/>
      <c r="EU48" s="128"/>
      <c r="EV48" s="128"/>
      <c r="EW48" s="128"/>
      <c r="EX48" s="128"/>
      <c r="EY48" s="128"/>
      <c r="EZ48" s="128"/>
      <c r="FA48" s="128"/>
      <c r="FB48" s="128"/>
      <c r="FC48" s="128"/>
      <c r="FD48" s="128"/>
      <c r="FE48" s="128"/>
      <c r="FF48" s="128"/>
      <c r="FG48" s="128"/>
      <c r="FH48" s="128"/>
      <c r="FI48" s="128"/>
      <c r="FJ48" s="128"/>
      <c r="FK48" s="128"/>
      <c r="FL48" s="128"/>
      <c r="FM48" s="128"/>
      <c r="FN48" s="128"/>
      <c r="FO48" s="128"/>
      <c r="FP48" s="128"/>
      <c r="FQ48" s="128"/>
      <c r="FR48" s="128"/>
      <c r="FS48" s="128"/>
      <c r="FT48" s="128"/>
      <c r="FU48" s="128"/>
      <c r="FV48" s="128"/>
      <c r="FW48" s="128"/>
      <c r="FX48" s="128"/>
      <c r="FY48" s="128"/>
      <c r="FZ48" s="128"/>
      <c r="GA48" s="128"/>
      <c r="GB48" s="128"/>
      <c r="GC48" s="128"/>
      <c r="GD48" s="128"/>
      <c r="GE48" s="128"/>
      <c r="GF48" s="128"/>
      <c r="GG48" s="128"/>
      <c r="GH48" s="128"/>
      <c r="GI48" s="128"/>
      <c r="GJ48" s="128"/>
      <c r="GK48" s="128"/>
      <c r="GL48" s="128"/>
      <c r="GM48" s="128"/>
      <c r="GN48" s="128"/>
      <c r="GO48" s="128"/>
      <c r="GP48" s="128"/>
      <c r="GQ48" s="128"/>
      <c r="GR48" s="128"/>
      <c r="GS48" s="128"/>
      <c r="GT48" s="128"/>
      <c r="GU48" s="128"/>
      <c r="GV48" s="128"/>
      <c r="GW48" s="128"/>
      <c r="GX48" s="128"/>
      <c r="GY48" s="128"/>
      <c r="GZ48" s="128"/>
      <c r="HA48" s="128"/>
      <c r="HB48" s="128"/>
      <c r="HC48" s="128"/>
      <c r="HD48" s="128"/>
      <c r="HE48" s="128"/>
      <c r="HF48" s="128"/>
      <c r="HG48" s="128"/>
      <c r="HH48" s="128"/>
      <c r="HI48" s="128"/>
      <c r="HJ48" s="128"/>
      <c r="HK48" s="128"/>
      <c r="HL48" s="128"/>
      <c r="HM48" s="128"/>
      <c r="HN48" s="128"/>
      <c r="HO48" s="128"/>
      <c r="HP48" s="128"/>
      <c r="HQ48" s="128"/>
      <c r="HR48" s="128"/>
      <c r="HS48" s="128"/>
      <c r="HT48" s="128"/>
      <c r="HU48" s="128"/>
      <c r="HV48" s="128"/>
      <c r="HW48" s="128"/>
      <c r="HX48" s="128"/>
      <c r="HY48" s="128"/>
      <c r="HZ48" s="128"/>
      <c r="IA48" s="128"/>
      <c r="IB48" s="128"/>
      <c r="IC48" s="128"/>
      <c r="ID48" s="128"/>
      <c r="IE48" s="128"/>
      <c r="IF48" s="128"/>
      <c r="IG48" s="128"/>
      <c r="IH48" s="128"/>
      <c r="II48" s="128"/>
      <c r="IJ48" s="128"/>
      <c r="IK48" s="128"/>
      <c r="IL48" s="128"/>
      <c r="IM48" s="128"/>
      <c r="IN48" s="128"/>
      <c r="IO48" s="128"/>
      <c r="IP48" s="128"/>
      <c r="IQ48" s="128"/>
      <c r="IR48" s="128"/>
      <c r="IS48" s="128"/>
      <c r="IT48" s="128"/>
      <c r="IU48" s="128"/>
    </row>
    <row r="49" spans="1:255" ht="15" customHeight="1">
      <c r="A49" s="147" t="s">
        <v>341</v>
      </c>
      <c r="B49" s="148" t="s">
        <v>342</v>
      </c>
      <c r="C49" s="742">
        <f t="shared" ref="C49:O49" si="18">C50+C51</f>
        <v>6952087</v>
      </c>
      <c r="D49" s="149">
        <f t="shared" si="18"/>
        <v>791187</v>
      </c>
      <c r="E49" s="149">
        <f t="shared" si="18"/>
        <v>232817</v>
      </c>
      <c r="F49" s="149">
        <f t="shared" si="18"/>
        <v>0</v>
      </c>
      <c r="G49" s="149">
        <f t="shared" si="18"/>
        <v>232817</v>
      </c>
      <c r="H49" s="149">
        <f t="shared" si="18"/>
        <v>558370</v>
      </c>
      <c r="I49" s="149">
        <f t="shared" si="18"/>
        <v>0</v>
      </c>
      <c r="J49" s="149">
        <f t="shared" si="18"/>
        <v>0</v>
      </c>
      <c r="K49" s="149">
        <f t="shared" si="18"/>
        <v>0</v>
      </c>
      <c r="L49" s="149">
        <f t="shared" si="18"/>
        <v>6160900</v>
      </c>
      <c r="M49" s="149">
        <f t="shared" si="18"/>
        <v>50000</v>
      </c>
      <c r="N49" s="149">
        <f t="shared" si="18"/>
        <v>0</v>
      </c>
      <c r="O49" s="149">
        <f t="shared" si="18"/>
        <v>6110900</v>
      </c>
      <c r="P49" s="157"/>
      <c r="Q49" s="157"/>
      <c r="R49" s="157"/>
      <c r="S49" s="157"/>
      <c r="T49" s="157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  <c r="AY49" s="158"/>
      <c r="AZ49" s="158"/>
      <c r="BA49" s="158"/>
      <c r="BB49" s="158"/>
      <c r="BC49" s="158"/>
      <c r="BD49" s="158"/>
      <c r="BE49" s="158"/>
      <c r="BF49" s="158"/>
      <c r="BG49" s="158"/>
      <c r="BH49" s="158"/>
      <c r="BI49" s="158"/>
      <c r="BJ49" s="158"/>
      <c r="BK49" s="158"/>
      <c r="BL49" s="158"/>
      <c r="BM49" s="158"/>
      <c r="BN49" s="158"/>
      <c r="BO49" s="158"/>
      <c r="BP49" s="158"/>
      <c r="BQ49" s="158"/>
      <c r="BR49" s="158"/>
      <c r="BS49" s="158"/>
      <c r="BT49" s="158"/>
      <c r="BU49" s="158"/>
      <c r="BV49" s="158"/>
      <c r="BW49" s="158"/>
      <c r="BX49" s="158"/>
      <c r="BY49" s="158"/>
      <c r="BZ49" s="158"/>
      <c r="CA49" s="158"/>
      <c r="CB49" s="158"/>
      <c r="CC49" s="158"/>
      <c r="CD49" s="158"/>
      <c r="CE49" s="158"/>
      <c r="CF49" s="158"/>
      <c r="CG49" s="158"/>
      <c r="CH49" s="158"/>
      <c r="CI49" s="158"/>
      <c r="CJ49" s="158"/>
      <c r="CK49" s="158"/>
      <c r="CL49" s="158"/>
      <c r="CM49" s="158"/>
      <c r="CN49" s="158"/>
      <c r="CO49" s="158"/>
      <c r="CP49" s="158"/>
      <c r="CQ49" s="158"/>
      <c r="CR49" s="158"/>
      <c r="CS49" s="158"/>
      <c r="CT49" s="158"/>
      <c r="CU49" s="158"/>
      <c r="CV49" s="158"/>
      <c r="CW49" s="158"/>
      <c r="CX49" s="158"/>
      <c r="CY49" s="158"/>
      <c r="CZ49" s="158"/>
      <c r="DA49" s="158"/>
      <c r="DB49" s="158"/>
      <c r="DC49" s="158"/>
      <c r="DD49" s="158"/>
      <c r="DE49" s="158"/>
      <c r="DF49" s="158"/>
      <c r="DG49" s="158"/>
      <c r="DH49" s="158"/>
      <c r="DI49" s="158"/>
      <c r="DJ49" s="158"/>
      <c r="DK49" s="158"/>
      <c r="DL49" s="158"/>
      <c r="DM49" s="158"/>
      <c r="DN49" s="158"/>
      <c r="DO49" s="158"/>
      <c r="DP49" s="158"/>
      <c r="DQ49" s="158"/>
      <c r="DR49" s="158"/>
      <c r="DS49" s="158"/>
      <c r="DT49" s="158"/>
      <c r="DU49" s="158"/>
      <c r="DV49" s="158"/>
      <c r="DW49" s="158"/>
      <c r="DX49" s="158"/>
      <c r="DY49" s="158"/>
      <c r="DZ49" s="158"/>
      <c r="EA49" s="158"/>
      <c r="EB49" s="158"/>
      <c r="EC49" s="158"/>
      <c r="ED49" s="158"/>
      <c r="EE49" s="158"/>
      <c r="EF49" s="158"/>
      <c r="EG49" s="158"/>
      <c r="EH49" s="158"/>
      <c r="EI49" s="158"/>
      <c r="EJ49" s="158"/>
      <c r="EK49" s="158"/>
      <c r="EL49" s="158"/>
      <c r="EM49" s="158"/>
      <c r="EN49" s="158"/>
      <c r="EO49" s="158"/>
      <c r="EP49" s="158"/>
      <c r="EQ49" s="158"/>
      <c r="ER49" s="158"/>
      <c r="ES49" s="158"/>
      <c r="ET49" s="158"/>
      <c r="EU49" s="158"/>
      <c r="EV49" s="158"/>
      <c r="EW49" s="158"/>
      <c r="EX49" s="158"/>
      <c r="EY49" s="158"/>
      <c r="EZ49" s="158"/>
      <c r="FA49" s="158"/>
      <c r="FB49" s="158"/>
      <c r="FC49" s="158"/>
      <c r="FD49" s="158"/>
      <c r="FE49" s="158"/>
      <c r="FF49" s="158"/>
      <c r="FG49" s="158"/>
      <c r="FH49" s="158"/>
      <c r="FI49" s="158"/>
      <c r="FJ49" s="158"/>
      <c r="FK49" s="158"/>
      <c r="FL49" s="158"/>
      <c r="FM49" s="158"/>
      <c r="FN49" s="158"/>
      <c r="FO49" s="158"/>
      <c r="FP49" s="158"/>
      <c r="FQ49" s="158"/>
      <c r="FR49" s="158"/>
      <c r="FS49" s="158"/>
      <c r="FT49" s="158"/>
      <c r="FU49" s="158"/>
      <c r="FV49" s="158"/>
      <c r="FW49" s="158"/>
      <c r="FX49" s="158"/>
      <c r="FY49" s="158"/>
      <c r="FZ49" s="158"/>
      <c r="GA49" s="158"/>
      <c r="GB49" s="158"/>
      <c r="GC49" s="158"/>
      <c r="GD49" s="158"/>
      <c r="GE49" s="158"/>
      <c r="GF49" s="158"/>
      <c r="GG49" s="158"/>
      <c r="GH49" s="158"/>
      <c r="GI49" s="158"/>
      <c r="GJ49" s="158"/>
      <c r="GK49" s="158"/>
      <c r="GL49" s="158"/>
      <c r="GM49" s="158"/>
      <c r="GN49" s="158"/>
      <c r="GO49" s="158"/>
      <c r="GP49" s="158"/>
      <c r="GQ49" s="158"/>
      <c r="GR49" s="158"/>
      <c r="GS49" s="158"/>
      <c r="GT49" s="158"/>
      <c r="GU49" s="158"/>
      <c r="GV49" s="158"/>
      <c r="GW49" s="158"/>
      <c r="GX49" s="158"/>
      <c r="GY49" s="158"/>
      <c r="GZ49" s="158"/>
      <c r="HA49" s="158"/>
      <c r="HB49" s="158"/>
      <c r="HC49" s="158"/>
      <c r="HD49" s="158"/>
      <c r="HE49" s="158"/>
      <c r="HF49" s="158"/>
      <c r="HG49" s="158"/>
      <c r="HH49" s="158"/>
      <c r="HI49" s="158"/>
      <c r="HJ49" s="158"/>
      <c r="HK49" s="158"/>
      <c r="HL49" s="158"/>
      <c r="HM49" s="158"/>
      <c r="HN49" s="158"/>
      <c r="HO49" s="158"/>
      <c r="HP49" s="158"/>
      <c r="HQ49" s="158"/>
      <c r="HR49" s="158"/>
      <c r="HS49" s="158"/>
      <c r="HT49" s="158"/>
      <c r="HU49" s="158"/>
      <c r="HV49" s="158"/>
      <c r="HW49" s="158"/>
      <c r="HX49" s="158"/>
      <c r="HY49" s="158"/>
      <c r="HZ49" s="158"/>
      <c r="IA49" s="158"/>
      <c r="IB49" s="158"/>
      <c r="IC49" s="158"/>
      <c r="ID49" s="158"/>
      <c r="IE49" s="158"/>
      <c r="IF49" s="158"/>
      <c r="IG49" s="158"/>
      <c r="IH49" s="158"/>
      <c r="II49" s="158"/>
      <c r="IJ49" s="158"/>
      <c r="IK49" s="158"/>
      <c r="IL49" s="158"/>
      <c r="IM49" s="158"/>
      <c r="IN49" s="158"/>
      <c r="IO49" s="158"/>
      <c r="IP49" s="158"/>
      <c r="IQ49" s="158"/>
      <c r="IR49" s="158"/>
      <c r="IS49" s="158"/>
      <c r="IT49" s="158"/>
      <c r="IU49" s="158"/>
    </row>
    <row r="50" spans="1:255" ht="15" customHeight="1">
      <c r="A50" s="138" t="s">
        <v>343</v>
      </c>
      <c r="B50" s="152" t="s">
        <v>344</v>
      </c>
      <c r="C50" s="741">
        <f>D50+L50</f>
        <v>558370</v>
      </c>
      <c r="D50" s="145">
        <f>E50+H50+I50+J50+K50</f>
        <v>558370</v>
      </c>
      <c r="E50" s="145">
        <f>F50+G50</f>
        <v>0</v>
      </c>
      <c r="F50" s="145">
        <v>0</v>
      </c>
      <c r="G50" s="145">
        <v>0</v>
      </c>
      <c r="H50" s="145">
        <v>558370</v>
      </c>
      <c r="I50" s="145">
        <v>0</v>
      </c>
      <c r="J50" s="145">
        <v>0</v>
      </c>
      <c r="K50" s="145">
        <v>0</v>
      </c>
      <c r="L50" s="145">
        <f>M50+O50</f>
        <v>0</v>
      </c>
      <c r="M50" s="145">
        <v>0</v>
      </c>
      <c r="N50" s="145">
        <v>0</v>
      </c>
      <c r="O50" s="145">
        <v>0</v>
      </c>
      <c r="P50" s="153"/>
      <c r="Q50" s="153"/>
      <c r="R50" s="153"/>
      <c r="S50" s="153"/>
      <c r="T50" s="153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8"/>
      <c r="AH50" s="128"/>
      <c r="AI50" s="128"/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  <c r="AV50" s="128"/>
      <c r="AW50" s="128"/>
      <c r="AX50" s="128"/>
      <c r="AY50" s="128"/>
      <c r="AZ50" s="128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128"/>
      <c r="BL50" s="128"/>
      <c r="BM50" s="128"/>
      <c r="BN50" s="128"/>
      <c r="BO50" s="128"/>
      <c r="BP50" s="128"/>
      <c r="BQ50" s="128"/>
      <c r="BR50" s="128"/>
      <c r="BS50" s="128"/>
      <c r="BT50" s="128"/>
      <c r="BU50" s="128"/>
      <c r="BV50" s="128"/>
      <c r="BW50" s="128"/>
      <c r="BX50" s="128"/>
      <c r="BY50" s="128"/>
      <c r="BZ50" s="128"/>
      <c r="CA50" s="128"/>
      <c r="CB50" s="128"/>
      <c r="CC50" s="128"/>
      <c r="CD50" s="128"/>
      <c r="CE50" s="128"/>
      <c r="CF50" s="128"/>
      <c r="CG50" s="128"/>
      <c r="CH50" s="128"/>
      <c r="CI50" s="128"/>
      <c r="CJ50" s="128"/>
      <c r="CK50" s="128"/>
      <c r="CL50" s="128"/>
      <c r="CM50" s="128"/>
      <c r="CN50" s="128"/>
      <c r="CO50" s="128"/>
      <c r="CP50" s="128"/>
      <c r="CQ50" s="128"/>
      <c r="CR50" s="128"/>
      <c r="CS50" s="128"/>
      <c r="CT50" s="128"/>
      <c r="CU50" s="128"/>
      <c r="CV50" s="128"/>
      <c r="CW50" s="128"/>
      <c r="CX50" s="128"/>
      <c r="CY50" s="128"/>
      <c r="CZ50" s="128"/>
      <c r="DA50" s="128"/>
      <c r="DB50" s="128"/>
      <c r="DC50" s="128"/>
      <c r="DD50" s="128"/>
      <c r="DE50" s="128"/>
      <c r="DF50" s="128"/>
      <c r="DG50" s="128"/>
      <c r="DH50" s="128"/>
      <c r="DI50" s="128"/>
      <c r="DJ50" s="128"/>
      <c r="DK50" s="128"/>
      <c r="DL50" s="128"/>
      <c r="DM50" s="128"/>
      <c r="DN50" s="128"/>
      <c r="DO50" s="128"/>
      <c r="DP50" s="128"/>
      <c r="DQ50" s="128"/>
      <c r="DR50" s="128"/>
      <c r="DS50" s="128"/>
      <c r="DT50" s="128"/>
      <c r="DU50" s="128"/>
      <c r="DV50" s="128"/>
      <c r="DW50" s="128"/>
      <c r="DX50" s="128"/>
      <c r="DY50" s="128"/>
      <c r="DZ50" s="128"/>
      <c r="EA50" s="128"/>
      <c r="EB50" s="128"/>
      <c r="EC50" s="128"/>
      <c r="ED50" s="128"/>
      <c r="EE50" s="128"/>
      <c r="EF50" s="128"/>
      <c r="EG50" s="128"/>
      <c r="EH50" s="128"/>
      <c r="EI50" s="128"/>
      <c r="EJ50" s="128"/>
      <c r="EK50" s="128"/>
      <c r="EL50" s="128"/>
      <c r="EM50" s="128"/>
      <c r="EN50" s="128"/>
      <c r="EO50" s="128"/>
      <c r="EP50" s="128"/>
      <c r="EQ50" s="128"/>
      <c r="ER50" s="128"/>
      <c r="ES50" s="128"/>
      <c r="ET50" s="128"/>
      <c r="EU50" s="128"/>
      <c r="EV50" s="128"/>
      <c r="EW50" s="128"/>
      <c r="EX50" s="128"/>
      <c r="EY50" s="128"/>
      <c r="EZ50" s="128"/>
      <c r="FA50" s="128"/>
      <c r="FB50" s="128"/>
      <c r="FC50" s="128"/>
      <c r="FD50" s="128"/>
      <c r="FE50" s="128"/>
      <c r="FF50" s="128"/>
      <c r="FG50" s="128"/>
      <c r="FH50" s="128"/>
      <c r="FI50" s="128"/>
      <c r="FJ50" s="128"/>
      <c r="FK50" s="128"/>
      <c r="FL50" s="128"/>
      <c r="FM50" s="128"/>
      <c r="FN50" s="128"/>
      <c r="FO50" s="128"/>
      <c r="FP50" s="128"/>
      <c r="FQ50" s="128"/>
      <c r="FR50" s="128"/>
      <c r="FS50" s="128"/>
      <c r="FT50" s="128"/>
      <c r="FU50" s="128"/>
      <c r="FV50" s="128"/>
      <c r="FW50" s="128"/>
      <c r="FX50" s="128"/>
      <c r="FY50" s="128"/>
      <c r="FZ50" s="128"/>
      <c r="GA50" s="128"/>
      <c r="GB50" s="128"/>
      <c r="GC50" s="128"/>
      <c r="GD50" s="128"/>
      <c r="GE50" s="128"/>
      <c r="GF50" s="128"/>
      <c r="GG50" s="128"/>
      <c r="GH50" s="128"/>
      <c r="GI50" s="128"/>
      <c r="GJ50" s="128"/>
      <c r="GK50" s="128"/>
      <c r="GL50" s="128"/>
      <c r="GM50" s="128"/>
      <c r="GN50" s="128"/>
      <c r="GO50" s="128"/>
      <c r="GP50" s="128"/>
      <c r="GQ50" s="128"/>
      <c r="GR50" s="128"/>
      <c r="GS50" s="128"/>
      <c r="GT50" s="128"/>
      <c r="GU50" s="128"/>
      <c r="GV50" s="128"/>
      <c r="GW50" s="128"/>
      <c r="GX50" s="128"/>
      <c r="GY50" s="128"/>
      <c r="GZ50" s="128"/>
      <c r="HA50" s="128"/>
      <c r="HB50" s="128"/>
      <c r="HC50" s="128"/>
      <c r="HD50" s="128"/>
      <c r="HE50" s="128"/>
      <c r="HF50" s="128"/>
      <c r="HG50" s="128"/>
      <c r="HH50" s="128"/>
      <c r="HI50" s="128"/>
      <c r="HJ50" s="128"/>
      <c r="HK50" s="128"/>
      <c r="HL50" s="128"/>
      <c r="HM50" s="128"/>
      <c r="HN50" s="128"/>
      <c r="HO50" s="128"/>
      <c r="HP50" s="128"/>
      <c r="HQ50" s="128"/>
      <c r="HR50" s="128"/>
      <c r="HS50" s="128"/>
      <c r="HT50" s="128"/>
      <c r="HU50" s="128"/>
      <c r="HV50" s="128"/>
      <c r="HW50" s="128"/>
      <c r="HX50" s="128"/>
      <c r="HY50" s="128"/>
      <c r="HZ50" s="128"/>
      <c r="IA50" s="128"/>
      <c r="IB50" s="128"/>
      <c r="IC50" s="128"/>
      <c r="ID50" s="128"/>
      <c r="IE50" s="128"/>
      <c r="IF50" s="128"/>
      <c r="IG50" s="128"/>
      <c r="IH50" s="128"/>
      <c r="II50" s="128"/>
      <c r="IJ50" s="128"/>
      <c r="IK50" s="128"/>
      <c r="IL50" s="128"/>
      <c r="IM50" s="128"/>
      <c r="IN50" s="128"/>
      <c r="IO50" s="128"/>
      <c r="IP50" s="128"/>
      <c r="IQ50" s="128"/>
      <c r="IR50" s="128"/>
      <c r="IS50" s="128"/>
      <c r="IT50" s="128"/>
      <c r="IU50" s="128"/>
    </row>
    <row r="51" spans="1:255" ht="15" customHeight="1">
      <c r="A51" s="138" t="s">
        <v>345</v>
      </c>
      <c r="B51" s="152" t="s">
        <v>46</v>
      </c>
      <c r="C51" s="741">
        <f>D51+L51</f>
        <v>6393717</v>
      </c>
      <c r="D51" s="145">
        <f>E51+H51+I51+J51+K51</f>
        <v>232817</v>
      </c>
      <c r="E51" s="145">
        <f>F51+G51</f>
        <v>232817</v>
      </c>
      <c r="F51" s="145">
        <v>0</v>
      </c>
      <c r="G51" s="145">
        <v>232817</v>
      </c>
      <c r="H51" s="145">
        <v>0</v>
      </c>
      <c r="I51" s="145">
        <v>0</v>
      </c>
      <c r="J51" s="145">
        <v>0</v>
      </c>
      <c r="K51" s="145">
        <v>0</v>
      </c>
      <c r="L51" s="145">
        <f>M51+O51</f>
        <v>6160900</v>
      </c>
      <c r="M51" s="145">
        <v>50000</v>
      </c>
      <c r="N51" s="145">
        <v>0</v>
      </c>
      <c r="O51" s="145">
        <v>6110900</v>
      </c>
      <c r="P51" s="153"/>
      <c r="Q51" s="153"/>
      <c r="R51" s="153"/>
      <c r="S51" s="153"/>
      <c r="T51" s="153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  <c r="AV51" s="128"/>
      <c r="AW51" s="128"/>
      <c r="AX51" s="128"/>
      <c r="AY51" s="128"/>
      <c r="AZ51" s="128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128"/>
      <c r="BL51" s="128"/>
      <c r="BM51" s="128"/>
      <c r="BN51" s="128"/>
      <c r="BO51" s="128"/>
      <c r="BP51" s="128"/>
      <c r="BQ51" s="128"/>
      <c r="BR51" s="128"/>
      <c r="BS51" s="128"/>
      <c r="BT51" s="128"/>
      <c r="BU51" s="128"/>
      <c r="BV51" s="128"/>
      <c r="BW51" s="128"/>
      <c r="BX51" s="128"/>
      <c r="BY51" s="128"/>
      <c r="BZ51" s="128"/>
      <c r="CA51" s="128"/>
      <c r="CB51" s="128"/>
      <c r="CC51" s="128"/>
      <c r="CD51" s="128"/>
      <c r="CE51" s="128"/>
      <c r="CF51" s="128"/>
      <c r="CG51" s="128"/>
      <c r="CH51" s="128"/>
      <c r="CI51" s="128"/>
      <c r="CJ51" s="128"/>
      <c r="CK51" s="128"/>
      <c r="CL51" s="128"/>
      <c r="CM51" s="128"/>
      <c r="CN51" s="128"/>
      <c r="CO51" s="128"/>
      <c r="CP51" s="128"/>
      <c r="CQ51" s="128"/>
      <c r="CR51" s="128"/>
      <c r="CS51" s="128"/>
      <c r="CT51" s="128"/>
      <c r="CU51" s="128"/>
      <c r="CV51" s="128"/>
      <c r="CW51" s="128"/>
      <c r="CX51" s="128"/>
      <c r="CY51" s="128"/>
      <c r="CZ51" s="128"/>
      <c r="DA51" s="128"/>
      <c r="DB51" s="128"/>
      <c r="DC51" s="128"/>
      <c r="DD51" s="128"/>
      <c r="DE51" s="128"/>
      <c r="DF51" s="128"/>
      <c r="DG51" s="128"/>
      <c r="DH51" s="128"/>
      <c r="DI51" s="128"/>
      <c r="DJ51" s="128"/>
      <c r="DK51" s="128"/>
      <c r="DL51" s="128"/>
      <c r="DM51" s="128"/>
      <c r="DN51" s="128"/>
      <c r="DO51" s="128"/>
      <c r="DP51" s="128"/>
      <c r="DQ51" s="128"/>
      <c r="DR51" s="128"/>
      <c r="DS51" s="128"/>
      <c r="DT51" s="128"/>
      <c r="DU51" s="128"/>
      <c r="DV51" s="128"/>
      <c r="DW51" s="128"/>
      <c r="DX51" s="128"/>
      <c r="DY51" s="128"/>
      <c r="DZ51" s="128"/>
      <c r="EA51" s="128"/>
      <c r="EB51" s="128"/>
      <c r="EC51" s="128"/>
      <c r="ED51" s="128"/>
      <c r="EE51" s="128"/>
      <c r="EF51" s="128"/>
      <c r="EG51" s="128"/>
      <c r="EH51" s="128"/>
      <c r="EI51" s="128"/>
      <c r="EJ51" s="128"/>
      <c r="EK51" s="128"/>
      <c r="EL51" s="128"/>
      <c r="EM51" s="128"/>
      <c r="EN51" s="128"/>
      <c r="EO51" s="128"/>
      <c r="EP51" s="128"/>
      <c r="EQ51" s="128"/>
      <c r="ER51" s="128"/>
      <c r="ES51" s="128"/>
      <c r="ET51" s="128"/>
      <c r="EU51" s="128"/>
      <c r="EV51" s="128"/>
      <c r="EW51" s="128"/>
      <c r="EX51" s="128"/>
      <c r="EY51" s="128"/>
      <c r="EZ51" s="128"/>
      <c r="FA51" s="128"/>
      <c r="FB51" s="128"/>
      <c r="FC51" s="128"/>
      <c r="FD51" s="128"/>
      <c r="FE51" s="128"/>
      <c r="FF51" s="128"/>
      <c r="FG51" s="128"/>
      <c r="FH51" s="128"/>
      <c r="FI51" s="128"/>
      <c r="FJ51" s="128"/>
      <c r="FK51" s="128"/>
      <c r="FL51" s="128"/>
      <c r="FM51" s="128"/>
      <c r="FN51" s="128"/>
      <c r="FO51" s="128"/>
      <c r="FP51" s="128"/>
      <c r="FQ51" s="128"/>
      <c r="FR51" s="128"/>
      <c r="FS51" s="128"/>
      <c r="FT51" s="128"/>
      <c r="FU51" s="128"/>
      <c r="FV51" s="128"/>
      <c r="FW51" s="128"/>
      <c r="FX51" s="128"/>
      <c r="FY51" s="128"/>
      <c r="FZ51" s="128"/>
      <c r="GA51" s="128"/>
      <c r="GB51" s="128"/>
      <c r="GC51" s="128"/>
      <c r="GD51" s="128"/>
      <c r="GE51" s="128"/>
      <c r="GF51" s="128"/>
      <c r="GG51" s="128"/>
      <c r="GH51" s="128"/>
      <c r="GI51" s="128"/>
      <c r="GJ51" s="128"/>
      <c r="GK51" s="128"/>
      <c r="GL51" s="128"/>
      <c r="GM51" s="128"/>
      <c r="GN51" s="128"/>
      <c r="GO51" s="128"/>
      <c r="GP51" s="128"/>
      <c r="GQ51" s="128"/>
      <c r="GR51" s="128"/>
      <c r="GS51" s="128"/>
      <c r="GT51" s="128"/>
      <c r="GU51" s="128"/>
      <c r="GV51" s="128"/>
      <c r="GW51" s="128"/>
      <c r="GX51" s="128"/>
      <c r="GY51" s="128"/>
      <c r="GZ51" s="128"/>
      <c r="HA51" s="128"/>
      <c r="HB51" s="128"/>
      <c r="HC51" s="128"/>
      <c r="HD51" s="128"/>
      <c r="HE51" s="128"/>
      <c r="HF51" s="128"/>
      <c r="HG51" s="128"/>
      <c r="HH51" s="128"/>
      <c r="HI51" s="128"/>
      <c r="HJ51" s="128"/>
      <c r="HK51" s="128"/>
      <c r="HL51" s="128"/>
      <c r="HM51" s="128"/>
      <c r="HN51" s="128"/>
      <c r="HO51" s="128"/>
      <c r="HP51" s="128"/>
      <c r="HQ51" s="128"/>
      <c r="HR51" s="128"/>
      <c r="HS51" s="128"/>
      <c r="HT51" s="128"/>
      <c r="HU51" s="128"/>
      <c r="HV51" s="128"/>
      <c r="HW51" s="128"/>
      <c r="HX51" s="128"/>
      <c r="HY51" s="128"/>
      <c r="HZ51" s="128"/>
      <c r="IA51" s="128"/>
      <c r="IB51" s="128"/>
      <c r="IC51" s="128"/>
      <c r="ID51" s="128"/>
      <c r="IE51" s="128"/>
      <c r="IF51" s="128"/>
      <c r="IG51" s="128"/>
      <c r="IH51" s="128"/>
      <c r="II51" s="128"/>
      <c r="IJ51" s="128"/>
      <c r="IK51" s="128"/>
      <c r="IL51" s="128"/>
      <c r="IM51" s="128"/>
      <c r="IN51" s="128"/>
      <c r="IO51" s="128"/>
      <c r="IP51" s="128"/>
      <c r="IQ51" s="128"/>
      <c r="IR51" s="128"/>
      <c r="IS51" s="128"/>
      <c r="IT51" s="128"/>
      <c r="IU51" s="128"/>
    </row>
    <row r="52" spans="1:255" ht="15" customHeight="1">
      <c r="A52" s="147" t="s">
        <v>29</v>
      </c>
      <c r="B52" s="148" t="s">
        <v>30</v>
      </c>
      <c r="C52" s="742">
        <f t="shared" ref="C52:O52" si="19">C53+C54+C55+C56+C58+C57</f>
        <v>298616067</v>
      </c>
      <c r="D52" s="149">
        <f t="shared" si="19"/>
        <v>280505302</v>
      </c>
      <c r="E52" s="149">
        <f t="shared" si="19"/>
        <v>185533094</v>
      </c>
      <c r="F52" s="149">
        <f t="shared" si="19"/>
        <v>114310285</v>
      </c>
      <c r="G52" s="149">
        <f t="shared" si="19"/>
        <v>71222809</v>
      </c>
      <c r="H52" s="149">
        <f t="shared" si="19"/>
        <v>120000</v>
      </c>
      <c r="I52" s="149">
        <f t="shared" si="19"/>
        <v>2712509</v>
      </c>
      <c r="J52" s="149">
        <f t="shared" si="19"/>
        <v>92139699</v>
      </c>
      <c r="K52" s="149">
        <f t="shared" si="19"/>
        <v>0</v>
      </c>
      <c r="L52" s="149">
        <f t="shared" si="19"/>
        <v>18110765</v>
      </c>
      <c r="M52" s="149">
        <f t="shared" si="19"/>
        <v>18110765</v>
      </c>
      <c r="N52" s="149">
        <f t="shared" si="19"/>
        <v>4130765</v>
      </c>
      <c r="O52" s="149">
        <f t="shared" si="19"/>
        <v>0</v>
      </c>
      <c r="P52" s="157"/>
      <c r="Q52" s="157"/>
      <c r="R52" s="157"/>
      <c r="S52" s="157"/>
      <c r="T52" s="157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  <c r="AN52" s="158"/>
      <c r="AO52" s="158"/>
      <c r="AP52" s="158"/>
      <c r="AQ52" s="158"/>
      <c r="AR52" s="158"/>
      <c r="AS52" s="158"/>
      <c r="AT52" s="158"/>
      <c r="AU52" s="158"/>
      <c r="AV52" s="158"/>
      <c r="AW52" s="158"/>
      <c r="AX52" s="158"/>
      <c r="AY52" s="158"/>
      <c r="AZ52" s="158"/>
      <c r="BA52" s="158"/>
      <c r="BB52" s="158"/>
      <c r="BC52" s="158"/>
      <c r="BD52" s="158"/>
      <c r="BE52" s="158"/>
      <c r="BF52" s="158"/>
      <c r="BG52" s="158"/>
      <c r="BH52" s="158"/>
      <c r="BI52" s="158"/>
      <c r="BJ52" s="158"/>
      <c r="BK52" s="158"/>
      <c r="BL52" s="158"/>
      <c r="BM52" s="158"/>
      <c r="BN52" s="158"/>
      <c r="BO52" s="158"/>
      <c r="BP52" s="158"/>
      <c r="BQ52" s="158"/>
      <c r="BR52" s="158"/>
      <c r="BS52" s="158"/>
      <c r="BT52" s="158"/>
      <c r="BU52" s="158"/>
      <c r="BV52" s="158"/>
      <c r="BW52" s="158"/>
      <c r="BX52" s="158"/>
      <c r="BY52" s="158"/>
      <c r="BZ52" s="158"/>
      <c r="CA52" s="158"/>
      <c r="CB52" s="158"/>
      <c r="CC52" s="158"/>
      <c r="CD52" s="158"/>
      <c r="CE52" s="158"/>
      <c r="CF52" s="158"/>
      <c r="CG52" s="158"/>
      <c r="CH52" s="158"/>
      <c r="CI52" s="158"/>
      <c r="CJ52" s="158"/>
      <c r="CK52" s="158"/>
      <c r="CL52" s="158"/>
      <c r="CM52" s="158"/>
      <c r="CN52" s="158"/>
      <c r="CO52" s="158"/>
      <c r="CP52" s="158"/>
      <c r="CQ52" s="158"/>
      <c r="CR52" s="158"/>
      <c r="CS52" s="158"/>
      <c r="CT52" s="158"/>
      <c r="CU52" s="158"/>
      <c r="CV52" s="158"/>
      <c r="CW52" s="158"/>
      <c r="CX52" s="158"/>
      <c r="CY52" s="158"/>
      <c r="CZ52" s="158"/>
      <c r="DA52" s="158"/>
      <c r="DB52" s="158"/>
      <c r="DC52" s="158"/>
      <c r="DD52" s="158"/>
      <c r="DE52" s="158"/>
      <c r="DF52" s="158"/>
      <c r="DG52" s="158"/>
      <c r="DH52" s="158"/>
      <c r="DI52" s="158"/>
      <c r="DJ52" s="158"/>
      <c r="DK52" s="158"/>
      <c r="DL52" s="158"/>
      <c r="DM52" s="158"/>
      <c r="DN52" s="158"/>
      <c r="DO52" s="158"/>
      <c r="DP52" s="158"/>
      <c r="DQ52" s="158"/>
      <c r="DR52" s="158"/>
      <c r="DS52" s="158"/>
      <c r="DT52" s="158"/>
      <c r="DU52" s="158"/>
      <c r="DV52" s="158"/>
      <c r="DW52" s="158"/>
      <c r="DX52" s="158"/>
      <c r="DY52" s="158"/>
      <c r="DZ52" s="158"/>
      <c r="EA52" s="158"/>
      <c r="EB52" s="158"/>
      <c r="EC52" s="158"/>
      <c r="ED52" s="158"/>
      <c r="EE52" s="158"/>
      <c r="EF52" s="158"/>
      <c r="EG52" s="158"/>
      <c r="EH52" s="158"/>
      <c r="EI52" s="158"/>
      <c r="EJ52" s="158"/>
      <c r="EK52" s="158"/>
      <c r="EL52" s="158"/>
      <c r="EM52" s="158"/>
      <c r="EN52" s="158"/>
      <c r="EO52" s="158"/>
      <c r="EP52" s="158"/>
      <c r="EQ52" s="158"/>
      <c r="ER52" s="158"/>
      <c r="ES52" s="158"/>
      <c r="ET52" s="158"/>
      <c r="EU52" s="158"/>
      <c r="EV52" s="158"/>
      <c r="EW52" s="158"/>
      <c r="EX52" s="158"/>
      <c r="EY52" s="158"/>
      <c r="EZ52" s="158"/>
      <c r="FA52" s="158"/>
      <c r="FB52" s="158"/>
      <c r="FC52" s="158"/>
      <c r="FD52" s="158"/>
      <c r="FE52" s="158"/>
      <c r="FF52" s="158"/>
      <c r="FG52" s="158"/>
      <c r="FH52" s="158"/>
      <c r="FI52" s="158"/>
      <c r="FJ52" s="158"/>
      <c r="FK52" s="158"/>
      <c r="FL52" s="158"/>
      <c r="FM52" s="158"/>
      <c r="FN52" s="158"/>
      <c r="FO52" s="158"/>
      <c r="FP52" s="158"/>
      <c r="FQ52" s="158"/>
      <c r="FR52" s="158"/>
      <c r="FS52" s="158"/>
      <c r="FT52" s="158"/>
      <c r="FU52" s="158"/>
      <c r="FV52" s="158"/>
      <c r="FW52" s="158"/>
      <c r="FX52" s="158"/>
      <c r="FY52" s="158"/>
      <c r="FZ52" s="158"/>
      <c r="GA52" s="158"/>
      <c r="GB52" s="158"/>
      <c r="GC52" s="158"/>
      <c r="GD52" s="158"/>
      <c r="GE52" s="158"/>
      <c r="GF52" s="158"/>
      <c r="GG52" s="158"/>
      <c r="GH52" s="158"/>
      <c r="GI52" s="158"/>
      <c r="GJ52" s="158"/>
      <c r="GK52" s="158"/>
      <c r="GL52" s="158"/>
      <c r="GM52" s="158"/>
      <c r="GN52" s="158"/>
      <c r="GO52" s="158"/>
      <c r="GP52" s="158"/>
      <c r="GQ52" s="158"/>
      <c r="GR52" s="158"/>
      <c r="GS52" s="158"/>
      <c r="GT52" s="158"/>
      <c r="GU52" s="158"/>
      <c r="GV52" s="158"/>
      <c r="GW52" s="158"/>
      <c r="GX52" s="158"/>
      <c r="GY52" s="158"/>
      <c r="GZ52" s="158"/>
      <c r="HA52" s="158"/>
      <c r="HB52" s="158"/>
      <c r="HC52" s="158"/>
      <c r="HD52" s="158"/>
      <c r="HE52" s="158"/>
      <c r="HF52" s="158"/>
      <c r="HG52" s="158"/>
      <c r="HH52" s="158"/>
      <c r="HI52" s="158"/>
      <c r="HJ52" s="158"/>
      <c r="HK52" s="158"/>
      <c r="HL52" s="158"/>
      <c r="HM52" s="158"/>
      <c r="HN52" s="158"/>
      <c r="HO52" s="158"/>
      <c r="HP52" s="158"/>
      <c r="HQ52" s="158"/>
      <c r="HR52" s="158"/>
      <c r="HS52" s="158"/>
      <c r="HT52" s="158"/>
      <c r="HU52" s="158"/>
      <c r="HV52" s="158"/>
      <c r="HW52" s="158"/>
      <c r="HX52" s="158"/>
      <c r="HY52" s="158"/>
      <c r="HZ52" s="158"/>
      <c r="IA52" s="158"/>
      <c r="IB52" s="158"/>
      <c r="IC52" s="158"/>
      <c r="ID52" s="158"/>
      <c r="IE52" s="158"/>
      <c r="IF52" s="158"/>
      <c r="IG52" s="158"/>
      <c r="IH52" s="158"/>
      <c r="II52" s="158"/>
      <c r="IJ52" s="158"/>
      <c r="IK52" s="158"/>
      <c r="IL52" s="158"/>
      <c r="IM52" s="158"/>
      <c r="IN52" s="158"/>
      <c r="IO52" s="158"/>
      <c r="IP52" s="158"/>
      <c r="IQ52" s="158"/>
      <c r="IR52" s="158"/>
      <c r="IS52" s="158"/>
      <c r="IT52" s="158"/>
      <c r="IU52" s="158"/>
    </row>
    <row r="53" spans="1:255" ht="15" customHeight="1">
      <c r="A53" s="138" t="s">
        <v>346</v>
      </c>
      <c r="B53" s="152" t="s">
        <v>347</v>
      </c>
      <c r="C53" s="741">
        <f t="shared" ref="C53:C58" si="20">D53+L53</f>
        <v>2894500</v>
      </c>
      <c r="D53" s="145">
        <f t="shared" ref="D53:D58" si="21">E53+H53+I53+J53+K53</f>
        <v>2894500</v>
      </c>
      <c r="E53" s="145">
        <f t="shared" ref="E53:E58" si="22">F53+G53</f>
        <v>1024500</v>
      </c>
      <c r="F53" s="145">
        <v>120000</v>
      </c>
      <c r="G53" s="145">
        <f>27500+150000+65000+4000+600000+10000+2000+30000+10000+5000+1000</f>
        <v>904500</v>
      </c>
      <c r="H53" s="145">
        <v>0</v>
      </c>
      <c r="I53" s="145">
        <v>1870000</v>
      </c>
      <c r="J53" s="145">
        <v>0</v>
      </c>
      <c r="K53" s="145">
        <v>0</v>
      </c>
      <c r="L53" s="145">
        <f t="shared" ref="L53:L58" si="23">M53+O53</f>
        <v>0</v>
      </c>
      <c r="M53" s="145">
        <v>0</v>
      </c>
      <c r="N53" s="145">
        <v>0</v>
      </c>
      <c r="O53" s="145">
        <v>0</v>
      </c>
      <c r="P53" s="153"/>
      <c r="Q53" s="153"/>
      <c r="R53" s="153"/>
      <c r="S53" s="153"/>
      <c r="T53" s="153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  <c r="BT53" s="128"/>
      <c r="BU53" s="128"/>
      <c r="BV53" s="128"/>
      <c r="BW53" s="128"/>
      <c r="BX53" s="128"/>
      <c r="BY53" s="128"/>
      <c r="BZ53" s="128"/>
      <c r="CA53" s="128"/>
      <c r="CB53" s="128"/>
      <c r="CC53" s="128"/>
      <c r="CD53" s="128"/>
      <c r="CE53" s="128"/>
      <c r="CF53" s="128"/>
      <c r="CG53" s="128"/>
      <c r="CH53" s="128"/>
      <c r="CI53" s="128"/>
      <c r="CJ53" s="128"/>
      <c r="CK53" s="128"/>
      <c r="CL53" s="128"/>
      <c r="CM53" s="128"/>
      <c r="CN53" s="128"/>
      <c r="CO53" s="128"/>
      <c r="CP53" s="128"/>
      <c r="CQ53" s="128"/>
      <c r="CR53" s="128"/>
      <c r="CS53" s="128"/>
      <c r="CT53" s="128"/>
      <c r="CU53" s="128"/>
      <c r="CV53" s="128"/>
      <c r="CW53" s="128"/>
      <c r="CX53" s="128"/>
      <c r="CY53" s="128"/>
      <c r="CZ53" s="128"/>
      <c r="DA53" s="128"/>
      <c r="DB53" s="128"/>
      <c r="DC53" s="128"/>
      <c r="DD53" s="128"/>
      <c r="DE53" s="128"/>
      <c r="DF53" s="128"/>
      <c r="DG53" s="128"/>
      <c r="DH53" s="128"/>
      <c r="DI53" s="128"/>
      <c r="DJ53" s="128"/>
      <c r="DK53" s="128"/>
      <c r="DL53" s="128"/>
      <c r="DM53" s="128"/>
      <c r="DN53" s="128"/>
      <c r="DO53" s="128"/>
      <c r="DP53" s="128"/>
      <c r="DQ53" s="128"/>
      <c r="DR53" s="128"/>
      <c r="DS53" s="128"/>
      <c r="DT53" s="128"/>
      <c r="DU53" s="128"/>
      <c r="DV53" s="128"/>
      <c r="DW53" s="128"/>
      <c r="DX53" s="128"/>
      <c r="DY53" s="128"/>
      <c r="DZ53" s="128"/>
      <c r="EA53" s="128"/>
      <c r="EB53" s="128"/>
      <c r="EC53" s="128"/>
      <c r="ED53" s="128"/>
      <c r="EE53" s="128"/>
      <c r="EF53" s="128"/>
      <c r="EG53" s="128"/>
      <c r="EH53" s="128"/>
      <c r="EI53" s="128"/>
      <c r="EJ53" s="128"/>
      <c r="EK53" s="128"/>
      <c r="EL53" s="128"/>
      <c r="EM53" s="128"/>
      <c r="EN53" s="128"/>
      <c r="EO53" s="128"/>
      <c r="EP53" s="128"/>
      <c r="EQ53" s="128"/>
      <c r="ER53" s="128"/>
      <c r="ES53" s="128"/>
      <c r="ET53" s="128"/>
      <c r="EU53" s="128"/>
      <c r="EV53" s="128"/>
      <c r="EW53" s="128"/>
      <c r="EX53" s="128"/>
      <c r="EY53" s="128"/>
      <c r="EZ53" s="128"/>
      <c r="FA53" s="128"/>
      <c r="FB53" s="128"/>
      <c r="FC53" s="128"/>
      <c r="FD53" s="128"/>
      <c r="FE53" s="128"/>
      <c r="FF53" s="128"/>
      <c r="FG53" s="128"/>
      <c r="FH53" s="128"/>
      <c r="FI53" s="128"/>
      <c r="FJ53" s="128"/>
      <c r="FK53" s="128"/>
      <c r="FL53" s="128"/>
      <c r="FM53" s="128"/>
      <c r="FN53" s="128"/>
      <c r="FO53" s="128"/>
      <c r="FP53" s="128"/>
      <c r="FQ53" s="128"/>
      <c r="FR53" s="128"/>
      <c r="FS53" s="128"/>
      <c r="FT53" s="128"/>
      <c r="FU53" s="128"/>
      <c r="FV53" s="128"/>
      <c r="FW53" s="128"/>
      <c r="FX53" s="128"/>
      <c r="FY53" s="128"/>
      <c r="FZ53" s="128"/>
      <c r="GA53" s="128"/>
      <c r="GB53" s="128"/>
      <c r="GC53" s="128"/>
      <c r="GD53" s="128"/>
      <c r="GE53" s="128"/>
      <c r="GF53" s="128"/>
      <c r="GG53" s="128"/>
      <c r="GH53" s="128"/>
      <c r="GI53" s="128"/>
      <c r="GJ53" s="128"/>
      <c r="GK53" s="128"/>
      <c r="GL53" s="128"/>
      <c r="GM53" s="128"/>
      <c r="GN53" s="128"/>
      <c r="GO53" s="128"/>
      <c r="GP53" s="128"/>
      <c r="GQ53" s="128"/>
      <c r="GR53" s="128"/>
      <c r="GS53" s="128"/>
      <c r="GT53" s="128"/>
      <c r="GU53" s="128"/>
      <c r="GV53" s="128"/>
      <c r="GW53" s="128"/>
      <c r="GX53" s="128"/>
      <c r="GY53" s="128"/>
      <c r="GZ53" s="128"/>
      <c r="HA53" s="128"/>
      <c r="HB53" s="128"/>
      <c r="HC53" s="128"/>
      <c r="HD53" s="128"/>
      <c r="HE53" s="128"/>
      <c r="HF53" s="128"/>
      <c r="HG53" s="128"/>
      <c r="HH53" s="128"/>
      <c r="HI53" s="128"/>
      <c r="HJ53" s="128"/>
      <c r="HK53" s="128"/>
      <c r="HL53" s="128"/>
      <c r="HM53" s="128"/>
      <c r="HN53" s="128"/>
      <c r="HO53" s="128"/>
      <c r="HP53" s="128"/>
      <c r="HQ53" s="128"/>
      <c r="HR53" s="128"/>
      <c r="HS53" s="128"/>
      <c r="HT53" s="128"/>
      <c r="HU53" s="128"/>
      <c r="HV53" s="128"/>
      <c r="HW53" s="128"/>
      <c r="HX53" s="128"/>
      <c r="HY53" s="128"/>
      <c r="HZ53" s="128"/>
      <c r="IA53" s="128"/>
      <c r="IB53" s="128"/>
      <c r="IC53" s="128"/>
      <c r="ID53" s="128"/>
      <c r="IE53" s="128"/>
      <c r="IF53" s="128"/>
      <c r="IG53" s="128"/>
      <c r="IH53" s="128"/>
      <c r="II53" s="128"/>
      <c r="IJ53" s="128"/>
      <c r="IK53" s="128"/>
      <c r="IL53" s="128"/>
      <c r="IM53" s="128"/>
      <c r="IN53" s="128"/>
      <c r="IO53" s="128"/>
      <c r="IP53" s="128"/>
      <c r="IQ53" s="128"/>
      <c r="IR53" s="128"/>
      <c r="IS53" s="128"/>
      <c r="IT53" s="128"/>
      <c r="IU53" s="128"/>
    </row>
    <row r="54" spans="1:255" ht="15" customHeight="1">
      <c r="A54" s="138" t="s">
        <v>348</v>
      </c>
      <c r="B54" s="152" t="s">
        <v>69</v>
      </c>
      <c r="C54" s="741">
        <f t="shared" si="20"/>
        <v>231222815</v>
      </c>
      <c r="D54" s="145">
        <f t="shared" si="21"/>
        <v>216831050</v>
      </c>
      <c r="E54" s="145">
        <f t="shared" si="22"/>
        <v>143227947</v>
      </c>
      <c r="F54" s="145">
        <v>113176285</v>
      </c>
      <c r="G54" s="145">
        <f>320062+5122561+183017+3714010+1478600+97000+9700524+1456735+461647+3000+114000+2150000+206000+450000+355500+3655942+169645+819+500+133400+700+110000+168000</f>
        <v>30051662</v>
      </c>
      <c r="H54" s="145">
        <v>0</v>
      </c>
      <c r="I54" s="145">
        <v>289509</v>
      </c>
      <c r="J54" s="145">
        <f>62666555-350000+11058804-61765</f>
        <v>73313594</v>
      </c>
      <c r="K54" s="145">
        <v>0</v>
      </c>
      <c r="L54" s="145">
        <f t="shared" si="23"/>
        <v>14391765</v>
      </c>
      <c r="M54" s="145">
        <v>14391765</v>
      </c>
      <c r="N54" s="145">
        <f>350000+61765</f>
        <v>411765</v>
      </c>
      <c r="O54" s="145">
        <v>0</v>
      </c>
      <c r="P54" s="153"/>
      <c r="Q54" s="153"/>
      <c r="R54" s="153"/>
      <c r="S54" s="153"/>
      <c r="T54" s="153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128"/>
      <c r="BY54" s="128"/>
      <c r="BZ54" s="128"/>
      <c r="CA54" s="128"/>
      <c r="CB54" s="128"/>
      <c r="CC54" s="128"/>
      <c r="CD54" s="128"/>
      <c r="CE54" s="128"/>
      <c r="CF54" s="128"/>
      <c r="CG54" s="128"/>
      <c r="CH54" s="128"/>
      <c r="CI54" s="128"/>
      <c r="CJ54" s="128"/>
      <c r="CK54" s="128"/>
      <c r="CL54" s="128"/>
      <c r="CM54" s="128"/>
      <c r="CN54" s="128"/>
      <c r="CO54" s="128"/>
      <c r="CP54" s="128"/>
      <c r="CQ54" s="128"/>
      <c r="CR54" s="128"/>
      <c r="CS54" s="128"/>
      <c r="CT54" s="128"/>
      <c r="CU54" s="128"/>
      <c r="CV54" s="128"/>
      <c r="CW54" s="128"/>
      <c r="CX54" s="128"/>
      <c r="CY54" s="128"/>
      <c r="CZ54" s="128"/>
      <c r="DA54" s="128"/>
      <c r="DB54" s="128"/>
      <c r="DC54" s="128"/>
      <c r="DD54" s="128"/>
      <c r="DE54" s="128"/>
      <c r="DF54" s="128"/>
      <c r="DG54" s="128"/>
      <c r="DH54" s="128"/>
      <c r="DI54" s="128"/>
      <c r="DJ54" s="128"/>
      <c r="DK54" s="128"/>
      <c r="DL54" s="128"/>
      <c r="DM54" s="128"/>
      <c r="DN54" s="128"/>
      <c r="DO54" s="128"/>
      <c r="DP54" s="128"/>
      <c r="DQ54" s="128"/>
      <c r="DR54" s="128"/>
      <c r="DS54" s="128"/>
      <c r="DT54" s="128"/>
      <c r="DU54" s="128"/>
      <c r="DV54" s="128"/>
      <c r="DW54" s="128"/>
      <c r="DX54" s="128"/>
      <c r="DY54" s="128"/>
      <c r="DZ54" s="128"/>
      <c r="EA54" s="128"/>
      <c r="EB54" s="128"/>
      <c r="EC54" s="128"/>
      <c r="ED54" s="128"/>
      <c r="EE54" s="128"/>
      <c r="EF54" s="128"/>
      <c r="EG54" s="128"/>
      <c r="EH54" s="128"/>
      <c r="EI54" s="128"/>
      <c r="EJ54" s="128"/>
      <c r="EK54" s="128"/>
      <c r="EL54" s="128"/>
      <c r="EM54" s="128"/>
      <c r="EN54" s="128"/>
      <c r="EO54" s="128"/>
      <c r="EP54" s="128"/>
      <c r="EQ54" s="128"/>
      <c r="ER54" s="128"/>
      <c r="ES54" s="128"/>
      <c r="ET54" s="128"/>
      <c r="EU54" s="128"/>
      <c r="EV54" s="128"/>
      <c r="EW54" s="128"/>
      <c r="EX54" s="128"/>
      <c r="EY54" s="128"/>
      <c r="EZ54" s="128"/>
      <c r="FA54" s="128"/>
      <c r="FB54" s="128"/>
      <c r="FC54" s="128"/>
      <c r="FD54" s="128"/>
      <c r="FE54" s="128"/>
      <c r="FF54" s="128"/>
      <c r="FG54" s="128"/>
      <c r="FH54" s="128"/>
      <c r="FI54" s="128"/>
      <c r="FJ54" s="128"/>
      <c r="FK54" s="128"/>
      <c r="FL54" s="128"/>
      <c r="FM54" s="128"/>
      <c r="FN54" s="128"/>
      <c r="FO54" s="128"/>
      <c r="FP54" s="128"/>
      <c r="FQ54" s="128"/>
      <c r="FR54" s="128"/>
      <c r="FS54" s="128"/>
      <c r="FT54" s="128"/>
      <c r="FU54" s="128"/>
      <c r="FV54" s="128"/>
      <c r="FW54" s="128"/>
      <c r="FX54" s="128"/>
      <c r="FY54" s="128"/>
      <c r="FZ54" s="128"/>
      <c r="GA54" s="128"/>
      <c r="GB54" s="128"/>
      <c r="GC54" s="128"/>
      <c r="GD54" s="128"/>
      <c r="GE54" s="128"/>
      <c r="GF54" s="128"/>
      <c r="GG54" s="128"/>
      <c r="GH54" s="128"/>
      <c r="GI54" s="128"/>
      <c r="GJ54" s="128"/>
      <c r="GK54" s="128"/>
      <c r="GL54" s="128"/>
      <c r="GM54" s="128"/>
      <c r="GN54" s="128"/>
      <c r="GO54" s="128"/>
      <c r="GP54" s="128"/>
      <c r="GQ54" s="128"/>
      <c r="GR54" s="128"/>
      <c r="GS54" s="128"/>
      <c r="GT54" s="128"/>
      <c r="GU54" s="128"/>
      <c r="GV54" s="128"/>
      <c r="GW54" s="128"/>
      <c r="GX54" s="128"/>
      <c r="GY54" s="128"/>
      <c r="GZ54" s="128"/>
      <c r="HA54" s="128"/>
      <c r="HB54" s="128"/>
      <c r="HC54" s="128"/>
      <c r="HD54" s="128"/>
      <c r="HE54" s="128"/>
      <c r="HF54" s="128"/>
      <c r="HG54" s="128"/>
      <c r="HH54" s="128"/>
      <c r="HI54" s="128"/>
      <c r="HJ54" s="128"/>
      <c r="HK54" s="128"/>
      <c r="HL54" s="128"/>
      <c r="HM54" s="128"/>
      <c r="HN54" s="128"/>
      <c r="HO54" s="128"/>
      <c r="HP54" s="128"/>
      <c r="HQ54" s="128"/>
      <c r="HR54" s="128"/>
      <c r="HS54" s="128"/>
      <c r="HT54" s="128"/>
      <c r="HU54" s="128"/>
      <c r="HV54" s="128"/>
      <c r="HW54" s="128"/>
      <c r="HX54" s="128"/>
      <c r="HY54" s="128"/>
      <c r="HZ54" s="128"/>
      <c r="IA54" s="128"/>
      <c r="IB54" s="128"/>
      <c r="IC54" s="128"/>
      <c r="ID54" s="128"/>
      <c r="IE54" s="128"/>
      <c r="IF54" s="128"/>
      <c r="IG54" s="128"/>
      <c r="IH54" s="128"/>
      <c r="II54" s="128"/>
      <c r="IJ54" s="128"/>
      <c r="IK54" s="128"/>
      <c r="IL54" s="128"/>
      <c r="IM54" s="128"/>
      <c r="IN54" s="128"/>
      <c r="IO54" s="128"/>
      <c r="IP54" s="128"/>
      <c r="IQ54" s="128"/>
      <c r="IR54" s="128"/>
      <c r="IS54" s="128"/>
      <c r="IT54" s="128"/>
      <c r="IU54" s="128"/>
    </row>
    <row r="55" spans="1:255" ht="30" customHeight="1">
      <c r="A55" s="138" t="s">
        <v>349</v>
      </c>
      <c r="B55" s="152" t="s">
        <v>350</v>
      </c>
      <c r="C55" s="741">
        <f t="shared" si="20"/>
        <v>505000</v>
      </c>
      <c r="D55" s="145">
        <f t="shared" si="21"/>
        <v>505000</v>
      </c>
      <c r="E55" s="145">
        <f t="shared" si="22"/>
        <v>505000</v>
      </c>
      <c r="F55" s="145">
        <v>3000</v>
      </c>
      <c r="G55" s="145">
        <f>50000+10000+50000+30000+25000+5000+100000+5000+225000+1000+1000</f>
        <v>502000</v>
      </c>
      <c r="H55" s="145">
        <v>0</v>
      </c>
      <c r="I55" s="145">
        <v>0</v>
      </c>
      <c r="J55" s="145">
        <v>0</v>
      </c>
      <c r="K55" s="145">
        <v>0</v>
      </c>
      <c r="L55" s="145">
        <f t="shared" si="23"/>
        <v>0</v>
      </c>
      <c r="M55" s="145">
        <v>0</v>
      </c>
      <c r="N55" s="145">
        <v>0</v>
      </c>
      <c r="O55" s="145">
        <v>0</v>
      </c>
      <c r="P55" s="146"/>
      <c r="Q55" s="146"/>
      <c r="R55" s="146"/>
      <c r="S55" s="146"/>
      <c r="T55" s="146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1"/>
      <c r="EL55" s="141"/>
      <c r="EM55" s="141"/>
      <c r="EN55" s="141"/>
      <c r="EO55" s="141"/>
      <c r="EP55" s="141"/>
      <c r="EQ55" s="141"/>
      <c r="ER55" s="141"/>
      <c r="ES55" s="141"/>
      <c r="ET55" s="141"/>
      <c r="EU55" s="141"/>
      <c r="EV55" s="141"/>
      <c r="EW55" s="141"/>
      <c r="EX55" s="141"/>
      <c r="EY55" s="141"/>
      <c r="EZ55" s="141"/>
      <c r="FA55" s="141"/>
      <c r="FB55" s="141"/>
      <c r="FC55" s="141"/>
      <c r="FD55" s="141"/>
      <c r="FE55" s="141"/>
      <c r="FF55" s="141"/>
      <c r="FG55" s="141"/>
      <c r="FH55" s="141"/>
      <c r="FI55" s="141"/>
      <c r="FJ55" s="141"/>
      <c r="FK55" s="141"/>
      <c r="FL55" s="141"/>
      <c r="FM55" s="141"/>
      <c r="FN55" s="141"/>
      <c r="FO55" s="141"/>
      <c r="FP55" s="141"/>
      <c r="FQ55" s="141"/>
      <c r="FR55" s="141"/>
      <c r="FS55" s="141"/>
      <c r="FT55" s="141"/>
      <c r="FU55" s="141"/>
      <c r="FV55" s="141"/>
      <c r="FW55" s="141"/>
      <c r="FX55" s="141"/>
      <c r="FY55" s="141"/>
      <c r="FZ55" s="141"/>
      <c r="GA55" s="141"/>
      <c r="GB55" s="141"/>
      <c r="GC55" s="141"/>
      <c r="GD55" s="141"/>
      <c r="GE55" s="141"/>
      <c r="GF55" s="141"/>
      <c r="GG55" s="141"/>
      <c r="GH55" s="141"/>
      <c r="GI55" s="141"/>
      <c r="GJ55" s="141"/>
      <c r="GK55" s="141"/>
      <c r="GL55" s="141"/>
      <c r="GM55" s="141"/>
      <c r="GN55" s="141"/>
      <c r="GO55" s="141"/>
      <c r="GP55" s="141"/>
      <c r="GQ55" s="141"/>
      <c r="GR55" s="141"/>
      <c r="GS55" s="141"/>
      <c r="GT55" s="141"/>
      <c r="GU55" s="141"/>
      <c r="GV55" s="141"/>
      <c r="GW55" s="141"/>
      <c r="GX55" s="141"/>
      <c r="GY55" s="141"/>
      <c r="GZ55" s="141"/>
      <c r="HA55" s="141"/>
      <c r="HB55" s="141"/>
      <c r="HC55" s="141"/>
      <c r="HD55" s="141"/>
      <c r="HE55" s="141"/>
      <c r="HF55" s="141"/>
      <c r="HG55" s="141"/>
      <c r="HH55" s="141"/>
      <c r="HI55" s="141"/>
      <c r="HJ55" s="141"/>
      <c r="HK55" s="141"/>
      <c r="HL55" s="141"/>
      <c r="HM55" s="141"/>
      <c r="HN55" s="141"/>
      <c r="HO55" s="141"/>
      <c r="HP55" s="141"/>
      <c r="HQ55" s="141"/>
      <c r="HR55" s="141"/>
      <c r="HS55" s="141"/>
      <c r="HT55" s="141"/>
      <c r="HU55" s="141"/>
      <c r="HV55" s="141"/>
      <c r="HW55" s="141"/>
      <c r="HX55" s="141"/>
      <c r="HY55" s="141"/>
      <c r="HZ55" s="141"/>
      <c r="IA55" s="141"/>
      <c r="IB55" s="141"/>
      <c r="IC55" s="141"/>
      <c r="ID55" s="141"/>
      <c r="IE55" s="141"/>
      <c r="IF55" s="141"/>
      <c r="IG55" s="141"/>
      <c r="IH55" s="141"/>
      <c r="II55" s="141"/>
      <c r="IJ55" s="141"/>
      <c r="IK55" s="141"/>
      <c r="IL55" s="141"/>
      <c r="IM55" s="141"/>
      <c r="IN55" s="141"/>
      <c r="IO55" s="141"/>
      <c r="IP55" s="141"/>
      <c r="IQ55" s="141"/>
      <c r="IR55" s="141"/>
      <c r="IS55" s="141"/>
      <c r="IT55" s="141"/>
      <c r="IU55" s="141"/>
    </row>
    <row r="56" spans="1:255" ht="15" customHeight="1">
      <c r="A56" s="138" t="s">
        <v>351</v>
      </c>
      <c r="B56" s="152" t="s">
        <v>352</v>
      </c>
      <c r="C56" s="741">
        <f t="shared" si="20"/>
        <v>48491760</v>
      </c>
      <c r="D56" s="145">
        <f t="shared" si="21"/>
        <v>48491760</v>
      </c>
      <c r="E56" s="145">
        <f t="shared" si="22"/>
        <v>34442000</v>
      </c>
      <c r="F56" s="145">
        <v>814000</v>
      </c>
      <c r="G56" s="145">
        <f>70000+400000+100000+33000000+1000+2000+2500+2500+50000</f>
        <v>33628000</v>
      </c>
      <c r="H56" s="145">
        <v>0</v>
      </c>
      <c r="I56" s="145">
        <v>40000</v>
      </c>
      <c r="J56" s="145">
        <f>11908297+2101463</f>
        <v>14009760</v>
      </c>
      <c r="K56" s="145">
        <v>0</v>
      </c>
      <c r="L56" s="145">
        <f t="shared" si="23"/>
        <v>0</v>
      </c>
      <c r="M56" s="145">
        <v>0</v>
      </c>
      <c r="N56" s="145">
        <v>0</v>
      </c>
      <c r="O56" s="145">
        <v>0</v>
      </c>
      <c r="P56" s="153"/>
      <c r="Q56" s="153"/>
      <c r="R56" s="153"/>
      <c r="S56" s="153"/>
      <c r="T56" s="153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  <c r="AV56" s="128"/>
      <c r="AW56" s="128"/>
      <c r="AX56" s="128"/>
      <c r="AY56" s="128"/>
      <c r="AZ56" s="128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128"/>
      <c r="BL56" s="128"/>
      <c r="BM56" s="128"/>
      <c r="BN56" s="128"/>
      <c r="BO56" s="128"/>
      <c r="BP56" s="128"/>
      <c r="BQ56" s="128"/>
      <c r="BR56" s="128"/>
      <c r="BS56" s="128"/>
      <c r="BT56" s="128"/>
      <c r="BU56" s="128"/>
      <c r="BV56" s="128"/>
      <c r="BW56" s="128"/>
      <c r="BX56" s="128"/>
      <c r="BY56" s="128"/>
      <c r="BZ56" s="128"/>
      <c r="CA56" s="128"/>
      <c r="CB56" s="128"/>
      <c r="CC56" s="128"/>
      <c r="CD56" s="128"/>
      <c r="CE56" s="128"/>
      <c r="CF56" s="128"/>
      <c r="CG56" s="128"/>
      <c r="CH56" s="128"/>
      <c r="CI56" s="128"/>
      <c r="CJ56" s="128"/>
      <c r="CK56" s="128"/>
      <c r="CL56" s="128"/>
      <c r="CM56" s="128"/>
      <c r="CN56" s="128"/>
      <c r="CO56" s="128"/>
      <c r="CP56" s="128"/>
      <c r="CQ56" s="128"/>
      <c r="CR56" s="128"/>
      <c r="CS56" s="128"/>
      <c r="CT56" s="128"/>
      <c r="CU56" s="128"/>
      <c r="CV56" s="128"/>
      <c r="CW56" s="128"/>
      <c r="CX56" s="128"/>
      <c r="CY56" s="128"/>
      <c r="CZ56" s="128"/>
      <c r="DA56" s="128"/>
      <c r="DB56" s="128"/>
      <c r="DC56" s="128"/>
      <c r="DD56" s="128"/>
      <c r="DE56" s="128"/>
      <c r="DF56" s="128"/>
      <c r="DG56" s="128"/>
      <c r="DH56" s="128"/>
      <c r="DI56" s="128"/>
      <c r="DJ56" s="128"/>
      <c r="DK56" s="128"/>
      <c r="DL56" s="128"/>
      <c r="DM56" s="128"/>
      <c r="DN56" s="128"/>
      <c r="DO56" s="128"/>
      <c r="DP56" s="128"/>
      <c r="DQ56" s="128"/>
      <c r="DR56" s="128"/>
      <c r="DS56" s="128"/>
      <c r="DT56" s="128"/>
      <c r="DU56" s="128"/>
      <c r="DV56" s="128"/>
      <c r="DW56" s="128"/>
      <c r="DX56" s="128"/>
      <c r="DY56" s="128"/>
      <c r="DZ56" s="128"/>
      <c r="EA56" s="128"/>
      <c r="EB56" s="128"/>
      <c r="EC56" s="128"/>
      <c r="ED56" s="128"/>
      <c r="EE56" s="128"/>
      <c r="EF56" s="128"/>
      <c r="EG56" s="128"/>
      <c r="EH56" s="128"/>
      <c r="EI56" s="128"/>
      <c r="EJ56" s="128"/>
      <c r="EK56" s="128"/>
      <c r="EL56" s="128"/>
      <c r="EM56" s="128"/>
      <c r="EN56" s="128"/>
      <c r="EO56" s="128"/>
      <c r="EP56" s="128"/>
      <c r="EQ56" s="128"/>
      <c r="ER56" s="128"/>
      <c r="ES56" s="128"/>
      <c r="ET56" s="128"/>
      <c r="EU56" s="128"/>
      <c r="EV56" s="128"/>
      <c r="EW56" s="128"/>
      <c r="EX56" s="128"/>
      <c r="EY56" s="128"/>
      <c r="EZ56" s="128"/>
      <c r="FA56" s="128"/>
      <c r="FB56" s="128"/>
      <c r="FC56" s="128"/>
      <c r="FD56" s="128"/>
      <c r="FE56" s="128"/>
      <c r="FF56" s="128"/>
      <c r="FG56" s="128"/>
      <c r="FH56" s="128"/>
      <c r="FI56" s="128"/>
      <c r="FJ56" s="128"/>
      <c r="FK56" s="128"/>
      <c r="FL56" s="128"/>
      <c r="FM56" s="128"/>
      <c r="FN56" s="128"/>
      <c r="FO56" s="128"/>
      <c r="FP56" s="128"/>
      <c r="FQ56" s="128"/>
      <c r="FR56" s="128"/>
      <c r="FS56" s="128"/>
      <c r="FT56" s="128"/>
      <c r="FU56" s="128"/>
      <c r="FV56" s="128"/>
      <c r="FW56" s="128"/>
      <c r="FX56" s="128"/>
      <c r="FY56" s="128"/>
      <c r="FZ56" s="128"/>
      <c r="GA56" s="128"/>
      <c r="GB56" s="128"/>
      <c r="GC56" s="128"/>
      <c r="GD56" s="128"/>
      <c r="GE56" s="128"/>
      <c r="GF56" s="128"/>
      <c r="GG56" s="128"/>
      <c r="GH56" s="128"/>
      <c r="GI56" s="128"/>
      <c r="GJ56" s="128"/>
      <c r="GK56" s="128"/>
      <c r="GL56" s="128"/>
      <c r="GM56" s="128"/>
      <c r="GN56" s="128"/>
      <c r="GO56" s="128"/>
      <c r="GP56" s="128"/>
      <c r="GQ56" s="128"/>
      <c r="GR56" s="128"/>
      <c r="GS56" s="128"/>
      <c r="GT56" s="128"/>
      <c r="GU56" s="128"/>
      <c r="GV56" s="128"/>
      <c r="GW56" s="128"/>
      <c r="GX56" s="128"/>
      <c r="GY56" s="128"/>
      <c r="GZ56" s="128"/>
      <c r="HA56" s="128"/>
      <c r="HB56" s="128"/>
      <c r="HC56" s="128"/>
      <c r="HD56" s="128"/>
      <c r="HE56" s="128"/>
      <c r="HF56" s="128"/>
      <c r="HG56" s="128"/>
      <c r="HH56" s="128"/>
      <c r="HI56" s="128"/>
      <c r="HJ56" s="128"/>
      <c r="HK56" s="128"/>
      <c r="HL56" s="128"/>
      <c r="HM56" s="128"/>
      <c r="HN56" s="128"/>
      <c r="HO56" s="128"/>
      <c r="HP56" s="128"/>
      <c r="HQ56" s="128"/>
      <c r="HR56" s="128"/>
      <c r="HS56" s="128"/>
      <c r="HT56" s="128"/>
      <c r="HU56" s="128"/>
      <c r="HV56" s="128"/>
      <c r="HW56" s="128"/>
      <c r="HX56" s="128"/>
      <c r="HY56" s="128"/>
      <c r="HZ56" s="128"/>
      <c r="IA56" s="128"/>
      <c r="IB56" s="128"/>
      <c r="IC56" s="128"/>
      <c r="ID56" s="128"/>
      <c r="IE56" s="128"/>
      <c r="IF56" s="128"/>
      <c r="IG56" s="128"/>
      <c r="IH56" s="128"/>
      <c r="II56" s="128"/>
      <c r="IJ56" s="128"/>
      <c r="IK56" s="128"/>
      <c r="IL56" s="128"/>
      <c r="IM56" s="128"/>
      <c r="IN56" s="128"/>
      <c r="IO56" s="128"/>
      <c r="IP56" s="128"/>
      <c r="IQ56" s="128"/>
      <c r="IR56" s="128"/>
      <c r="IS56" s="128"/>
      <c r="IT56" s="128"/>
      <c r="IU56" s="128"/>
    </row>
    <row r="57" spans="1:255" ht="30" customHeight="1">
      <c r="A57" s="138" t="s">
        <v>353</v>
      </c>
      <c r="B57" s="152" t="s">
        <v>354</v>
      </c>
      <c r="C57" s="741">
        <f t="shared" si="20"/>
        <v>195000</v>
      </c>
      <c r="D57" s="145">
        <f t="shared" si="21"/>
        <v>195000</v>
      </c>
      <c r="E57" s="145">
        <f t="shared" si="22"/>
        <v>192000</v>
      </c>
      <c r="F57" s="145">
        <v>162600</v>
      </c>
      <c r="G57" s="145">
        <f>4000+5400+20000</f>
        <v>29400</v>
      </c>
      <c r="H57" s="145">
        <v>0</v>
      </c>
      <c r="I57" s="145">
        <v>3000</v>
      </c>
      <c r="J57" s="145">
        <v>0</v>
      </c>
      <c r="K57" s="145">
        <v>0</v>
      </c>
      <c r="L57" s="145">
        <f t="shared" si="23"/>
        <v>0</v>
      </c>
      <c r="M57" s="145">
        <v>0</v>
      </c>
      <c r="N57" s="145">
        <v>0</v>
      </c>
      <c r="O57" s="145">
        <v>0</v>
      </c>
      <c r="P57" s="146"/>
      <c r="Q57" s="146"/>
      <c r="R57" s="146"/>
      <c r="S57" s="146"/>
      <c r="T57" s="146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  <c r="CE57" s="141"/>
      <c r="CF57" s="141"/>
      <c r="CG57" s="141"/>
      <c r="CH57" s="141"/>
      <c r="CI57" s="141"/>
      <c r="CJ57" s="141"/>
      <c r="CK57" s="141"/>
      <c r="CL57" s="141"/>
      <c r="CM57" s="141"/>
      <c r="CN57" s="141"/>
      <c r="CO57" s="141"/>
      <c r="CP57" s="141"/>
      <c r="CQ57" s="141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141"/>
      <c r="EB57" s="141"/>
      <c r="EC57" s="141"/>
      <c r="ED57" s="141"/>
      <c r="EE57" s="141"/>
      <c r="EF57" s="141"/>
      <c r="EG57" s="141"/>
      <c r="EH57" s="141"/>
      <c r="EI57" s="141"/>
      <c r="EJ57" s="141"/>
      <c r="EK57" s="141"/>
      <c r="EL57" s="141"/>
      <c r="EM57" s="141"/>
      <c r="EN57" s="141"/>
      <c r="EO57" s="141"/>
      <c r="EP57" s="141"/>
      <c r="EQ57" s="141"/>
      <c r="ER57" s="141"/>
      <c r="ES57" s="141"/>
      <c r="ET57" s="141"/>
      <c r="EU57" s="141"/>
      <c r="EV57" s="141"/>
      <c r="EW57" s="141"/>
      <c r="EX57" s="141"/>
      <c r="EY57" s="141"/>
      <c r="EZ57" s="141"/>
      <c r="FA57" s="141"/>
      <c r="FB57" s="141"/>
      <c r="FC57" s="141"/>
      <c r="FD57" s="141"/>
      <c r="FE57" s="141"/>
      <c r="FF57" s="141"/>
      <c r="FG57" s="141"/>
      <c r="FH57" s="141"/>
      <c r="FI57" s="141"/>
      <c r="FJ57" s="141"/>
      <c r="FK57" s="141"/>
      <c r="FL57" s="141"/>
      <c r="FM57" s="141"/>
      <c r="FN57" s="141"/>
      <c r="FO57" s="141"/>
      <c r="FP57" s="141"/>
      <c r="FQ57" s="141"/>
      <c r="FR57" s="141"/>
      <c r="FS57" s="141"/>
      <c r="FT57" s="141"/>
      <c r="FU57" s="141"/>
      <c r="FV57" s="141"/>
      <c r="FW57" s="141"/>
      <c r="FX57" s="141"/>
      <c r="FY57" s="141"/>
      <c r="FZ57" s="141"/>
      <c r="GA57" s="141"/>
      <c r="GB57" s="141"/>
      <c r="GC57" s="141"/>
      <c r="GD57" s="141"/>
      <c r="GE57" s="141"/>
      <c r="GF57" s="141"/>
      <c r="GG57" s="141"/>
      <c r="GH57" s="141"/>
      <c r="GI57" s="141"/>
      <c r="GJ57" s="141"/>
      <c r="GK57" s="141"/>
      <c r="GL57" s="141"/>
      <c r="GM57" s="141"/>
      <c r="GN57" s="141"/>
      <c r="GO57" s="141"/>
      <c r="GP57" s="141"/>
      <c r="GQ57" s="141"/>
      <c r="GR57" s="141"/>
      <c r="GS57" s="141"/>
      <c r="GT57" s="141"/>
      <c r="GU57" s="141"/>
      <c r="GV57" s="141"/>
      <c r="GW57" s="141"/>
      <c r="GX57" s="141"/>
      <c r="GY57" s="141"/>
      <c r="GZ57" s="141"/>
      <c r="HA57" s="141"/>
      <c r="HB57" s="141"/>
      <c r="HC57" s="141"/>
      <c r="HD57" s="141"/>
      <c r="HE57" s="141"/>
      <c r="HF57" s="141"/>
      <c r="HG57" s="141"/>
      <c r="HH57" s="141"/>
      <c r="HI57" s="141"/>
      <c r="HJ57" s="141"/>
      <c r="HK57" s="141"/>
      <c r="HL57" s="141"/>
      <c r="HM57" s="141"/>
      <c r="HN57" s="141"/>
      <c r="HO57" s="141"/>
      <c r="HP57" s="141"/>
      <c r="HQ57" s="141"/>
      <c r="HR57" s="141"/>
      <c r="HS57" s="141"/>
      <c r="HT57" s="141"/>
      <c r="HU57" s="141"/>
      <c r="HV57" s="141"/>
      <c r="HW57" s="141"/>
      <c r="HX57" s="141"/>
      <c r="HY57" s="141"/>
      <c r="HZ57" s="141"/>
      <c r="IA57" s="141"/>
      <c r="IB57" s="141"/>
      <c r="IC57" s="141"/>
      <c r="ID57" s="141"/>
      <c r="IE57" s="141"/>
      <c r="IF57" s="141"/>
      <c r="IG57" s="141"/>
      <c r="IH57" s="141"/>
      <c r="II57" s="141"/>
      <c r="IJ57" s="141"/>
      <c r="IK57" s="141"/>
      <c r="IL57" s="141"/>
      <c r="IM57" s="141"/>
      <c r="IN57" s="141"/>
      <c r="IO57" s="141"/>
      <c r="IP57" s="141"/>
      <c r="IQ57" s="141"/>
      <c r="IR57" s="141"/>
      <c r="IS57" s="141"/>
      <c r="IT57" s="141"/>
      <c r="IU57" s="141"/>
    </row>
    <row r="58" spans="1:255" ht="15" customHeight="1">
      <c r="A58" s="138" t="s">
        <v>355</v>
      </c>
      <c r="B58" s="152" t="s">
        <v>46</v>
      </c>
      <c r="C58" s="741">
        <f t="shared" si="20"/>
        <v>15306992</v>
      </c>
      <c r="D58" s="145">
        <f t="shared" si="21"/>
        <v>11587992</v>
      </c>
      <c r="E58" s="145">
        <f t="shared" si="22"/>
        <v>6141647</v>
      </c>
      <c r="F58" s="145">
        <v>34400</v>
      </c>
      <c r="G58" s="145">
        <f>130000+353000+142700+5279800+45600+138147+10000+8000</f>
        <v>6107247</v>
      </c>
      <c r="H58" s="145">
        <v>120000</v>
      </c>
      <c r="I58" s="145">
        <v>510000</v>
      </c>
      <c r="J58" s="145">
        <f>3725662+4809683-3591000-128000</f>
        <v>4816345</v>
      </c>
      <c r="K58" s="145">
        <v>0</v>
      </c>
      <c r="L58" s="145">
        <f t="shared" si="23"/>
        <v>3719000</v>
      </c>
      <c r="M58" s="145">
        <v>3719000</v>
      </c>
      <c r="N58" s="145">
        <f>3719000</f>
        <v>3719000</v>
      </c>
      <c r="O58" s="145">
        <v>0</v>
      </c>
      <c r="P58" s="153"/>
      <c r="Q58" s="153"/>
      <c r="R58" s="153"/>
      <c r="S58" s="153"/>
      <c r="T58" s="153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  <c r="AO58" s="128"/>
      <c r="AP58" s="128"/>
      <c r="AQ58" s="128"/>
      <c r="AR58" s="128"/>
      <c r="AS58" s="128"/>
      <c r="AT58" s="128"/>
      <c r="AU58" s="128"/>
      <c r="AV58" s="128"/>
      <c r="AW58" s="128"/>
      <c r="AX58" s="128"/>
      <c r="AY58" s="128"/>
      <c r="AZ58" s="128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128"/>
      <c r="BL58" s="128"/>
      <c r="BM58" s="128"/>
      <c r="BN58" s="128"/>
      <c r="BO58" s="128"/>
      <c r="BP58" s="128"/>
      <c r="BQ58" s="128"/>
      <c r="BR58" s="128"/>
      <c r="BS58" s="128"/>
      <c r="BT58" s="128"/>
      <c r="BU58" s="128"/>
      <c r="BV58" s="128"/>
      <c r="BW58" s="128"/>
      <c r="BX58" s="128"/>
      <c r="BY58" s="128"/>
      <c r="BZ58" s="128"/>
      <c r="CA58" s="128"/>
      <c r="CB58" s="128"/>
      <c r="CC58" s="128"/>
      <c r="CD58" s="128"/>
      <c r="CE58" s="128"/>
      <c r="CF58" s="128"/>
      <c r="CG58" s="128"/>
      <c r="CH58" s="128"/>
      <c r="CI58" s="128"/>
      <c r="CJ58" s="128"/>
      <c r="CK58" s="128"/>
      <c r="CL58" s="128"/>
      <c r="CM58" s="128"/>
      <c r="CN58" s="128"/>
      <c r="CO58" s="128"/>
      <c r="CP58" s="128"/>
      <c r="CQ58" s="128"/>
      <c r="CR58" s="128"/>
      <c r="CS58" s="128"/>
      <c r="CT58" s="128"/>
      <c r="CU58" s="128"/>
      <c r="CV58" s="128"/>
      <c r="CW58" s="128"/>
      <c r="CX58" s="128"/>
      <c r="CY58" s="128"/>
      <c r="CZ58" s="128"/>
      <c r="DA58" s="128"/>
      <c r="DB58" s="128"/>
      <c r="DC58" s="128"/>
      <c r="DD58" s="128"/>
      <c r="DE58" s="128"/>
      <c r="DF58" s="128"/>
      <c r="DG58" s="128"/>
      <c r="DH58" s="128"/>
      <c r="DI58" s="128"/>
      <c r="DJ58" s="128"/>
      <c r="DK58" s="128"/>
      <c r="DL58" s="128"/>
      <c r="DM58" s="128"/>
      <c r="DN58" s="128"/>
      <c r="DO58" s="128"/>
      <c r="DP58" s="128"/>
      <c r="DQ58" s="128"/>
      <c r="DR58" s="128"/>
      <c r="DS58" s="128"/>
      <c r="DT58" s="128"/>
      <c r="DU58" s="128"/>
      <c r="DV58" s="128"/>
      <c r="DW58" s="128"/>
      <c r="DX58" s="128"/>
      <c r="DY58" s="128"/>
      <c r="DZ58" s="128"/>
      <c r="EA58" s="128"/>
      <c r="EB58" s="128"/>
      <c r="EC58" s="128"/>
      <c r="ED58" s="128"/>
      <c r="EE58" s="128"/>
      <c r="EF58" s="128"/>
      <c r="EG58" s="128"/>
      <c r="EH58" s="128"/>
      <c r="EI58" s="128"/>
      <c r="EJ58" s="128"/>
      <c r="EK58" s="128"/>
      <c r="EL58" s="128"/>
      <c r="EM58" s="128"/>
      <c r="EN58" s="128"/>
      <c r="EO58" s="128"/>
      <c r="EP58" s="128"/>
      <c r="EQ58" s="128"/>
      <c r="ER58" s="128"/>
      <c r="ES58" s="128"/>
      <c r="ET58" s="128"/>
      <c r="EU58" s="128"/>
      <c r="EV58" s="128"/>
      <c r="EW58" s="128"/>
      <c r="EX58" s="128"/>
      <c r="EY58" s="128"/>
      <c r="EZ58" s="128"/>
      <c r="FA58" s="128"/>
      <c r="FB58" s="128"/>
      <c r="FC58" s="128"/>
      <c r="FD58" s="128"/>
      <c r="FE58" s="128"/>
      <c r="FF58" s="128"/>
      <c r="FG58" s="128"/>
      <c r="FH58" s="128"/>
      <c r="FI58" s="128"/>
      <c r="FJ58" s="128"/>
      <c r="FK58" s="128"/>
      <c r="FL58" s="128"/>
      <c r="FM58" s="128"/>
      <c r="FN58" s="128"/>
      <c r="FO58" s="128"/>
      <c r="FP58" s="128"/>
      <c r="FQ58" s="128"/>
      <c r="FR58" s="128"/>
      <c r="FS58" s="128"/>
      <c r="FT58" s="128"/>
      <c r="FU58" s="128"/>
      <c r="FV58" s="128"/>
      <c r="FW58" s="128"/>
      <c r="FX58" s="128"/>
      <c r="FY58" s="128"/>
      <c r="FZ58" s="128"/>
      <c r="GA58" s="128"/>
      <c r="GB58" s="128"/>
      <c r="GC58" s="128"/>
      <c r="GD58" s="128"/>
      <c r="GE58" s="128"/>
      <c r="GF58" s="128"/>
      <c r="GG58" s="128"/>
      <c r="GH58" s="128"/>
      <c r="GI58" s="128"/>
      <c r="GJ58" s="128"/>
      <c r="GK58" s="128"/>
      <c r="GL58" s="128"/>
      <c r="GM58" s="128"/>
      <c r="GN58" s="128"/>
      <c r="GO58" s="128"/>
      <c r="GP58" s="128"/>
      <c r="GQ58" s="128"/>
      <c r="GR58" s="128"/>
      <c r="GS58" s="128"/>
      <c r="GT58" s="128"/>
      <c r="GU58" s="128"/>
      <c r="GV58" s="128"/>
      <c r="GW58" s="128"/>
      <c r="GX58" s="128"/>
      <c r="GY58" s="128"/>
      <c r="GZ58" s="128"/>
      <c r="HA58" s="128"/>
      <c r="HB58" s="128"/>
      <c r="HC58" s="128"/>
      <c r="HD58" s="128"/>
      <c r="HE58" s="128"/>
      <c r="HF58" s="128"/>
      <c r="HG58" s="128"/>
      <c r="HH58" s="128"/>
      <c r="HI58" s="128"/>
      <c r="HJ58" s="128"/>
      <c r="HK58" s="128"/>
      <c r="HL58" s="128"/>
      <c r="HM58" s="128"/>
      <c r="HN58" s="128"/>
      <c r="HO58" s="128"/>
      <c r="HP58" s="128"/>
      <c r="HQ58" s="128"/>
      <c r="HR58" s="128"/>
      <c r="HS58" s="128"/>
      <c r="HT58" s="128"/>
      <c r="HU58" s="128"/>
      <c r="HV58" s="128"/>
      <c r="HW58" s="128"/>
      <c r="HX58" s="128"/>
      <c r="HY58" s="128"/>
      <c r="HZ58" s="128"/>
      <c r="IA58" s="128"/>
      <c r="IB58" s="128"/>
      <c r="IC58" s="128"/>
      <c r="ID58" s="128"/>
      <c r="IE58" s="128"/>
      <c r="IF58" s="128"/>
      <c r="IG58" s="128"/>
      <c r="IH58" s="128"/>
      <c r="II58" s="128"/>
      <c r="IJ58" s="128"/>
      <c r="IK58" s="128"/>
      <c r="IL58" s="128"/>
      <c r="IM58" s="128"/>
      <c r="IN58" s="128"/>
      <c r="IO58" s="128"/>
      <c r="IP58" s="128"/>
      <c r="IQ58" s="128"/>
      <c r="IR58" s="128"/>
      <c r="IS58" s="128"/>
      <c r="IT58" s="128"/>
      <c r="IU58" s="128"/>
    </row>
    <row r="59" spans="1:255" ht="15" customHeight="1">
      <c r="A59" s="147" t="s">
        <v>31</v>
      </c>
      <c r="B59" s="148" t="s">
        <v>32</v>
      </c>
      <c r="C59" s="742">
        <f t="shared" ref="C59:O59" si="24">C60</f>
        <v>5000</v>
      </c>
      <c r="D59" s="149">
        <f t="shared" si="24"/>
        <v>5000</v>
      </c>
      <c r="E59" s="149">
        <f t="shared" si="24"/>
        <v>5000</v>
      </c>
      <c r="F59" s="149">
        <f t="shared" si="24"/>
        <v>0</v>
      </c>
      <c r="G59" s="149">
        <f t="shared" si="24"/>
        <v>5000</v>
      </c>
      <c r="H59" s="149">
        <f t="shared" si="24"/>
        <v>0</v>
      </c>
      <c r="I59" s="149">
        <f t="shared" si="24"/>
        <v>0</v>
      </c>
      <c r="J59" s="149">
        <f t="shared" si="24"/>
        <v>0</v>
      </c>
      <c r="K59" s="149">
        <f t="shared" si="24"/>
        <v>0</v>
      </c>
      <c r="L59" s="149">
        <f t="shared" si="24"/>
        <v>0</v>
      </c>
      <c r="M59" s="149">
        <f t="shared" si="24"/>
        <v>0</v>
      </c>
      <c r="N59" s="149">
        <f t="shared" si="24"/>
        <v>0</v>
      </c>
      <c r="O59" s="149">
        <f t="shared" si="24"/>
        <v>0</v>
      </c>
      <c r="P59" s="157"/>
      <c r="Q59" s="157"/>
      <c r="R59" s="157"/>
      <c r="S59" s="157"/>
      <c r="T59" s="157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  <c r="AU59" s="158"/>
      <c r="AV59" s="158"/>
      <c r="AW59" s="158"/>
      <c r="AX59" s="158"/>
      <c r="AY59" s="158"/>
      <c r="AZ59" s="158"/>
      <c r="BA59" s="158"/>
      <c r="BB59" s="158"/>
      <c r="BC59" s="158"/>
      <c r="BD59" s="158"/>
      <c r="BE59" s="158"/>
      <c r="BF59" s="158"/>
      <c r="BG59" s="158"/>
      <c r="BH59" s="158"/>
      <c r="BI59" s="158"/>
      <c r="BJ59" s="158"/>
      <c r="BK59" s="158"/>
      <c r="BL59" s="158"/>
      <c r="BM59" s="158"/>
      <c r="BN59" s="158"/>
      <c r="BO59" s="158"/>
      <c r="BP59" s="158"/>
      <c r="BQ59" s="158"/>
      <c r="BR59" s="158"/>
      <c r="BS59" s="158"/>
      <c r="BT59" s="158"/>
      <c r="BU59" s="158"/>
      <c r="BV59" s="158"/>
      <c r="BW59" s="158"/>
      <c r="BX59" s="158"/>
      <c r="BY59" s="158"/>
      <c r="BZ59" s="158"/>
      <c r="CA59" s="158"/>
      <c r="CB59" s="158"/>
      <c r="CC59" s="158"/>
      <c r="CD59" s="158"/>
      <c r="CE59" s="158"/>
      <c r="CF59" s="158"/>
      <c r="CG59" s="158"/>
      <c r="CH59" s="158"/>
      <c r="CI59" s="158"/>
      <c r="CJ59" s="158"/>
      <c r="CK59" s="158"/>
      <c r="CL59" s="158"/>
      <c r="CM59" s="158"/>
      <c r="CN59" s="158"/>
      <c r="CO59" s="158"/>
      <c r="CP59" s="158"/>
      <c r="CQ59" s="158"/>
      <c r="CR59" s="158"/>
      <c r="CS59" s="158"/>
      <c r="CT59" s="158"/>
      <c r="CU59" s="158"/>
      <c r="CV59" s="158"/>
      <c r="CW59" s="158"/>
      <c r="CX59" s="158"/>
      <c r="CY59" s="158"/>
      <c r="CZ59" s="158"/>
      <c r="DA59" s="158"/>
      <c r="DB59" s="158"/>
      <c r="DC59" s="158"/>
      <c r="DD59" s="158"/>
      <c r="DE59" s="158"/>
      <c r="DF59" s="158"/>
      <c r="DG59" s="158"/>
      <c r="DH59" s="158"/>
      <c r="DI59" s="158"/>
      <c r="DJ59" s="158"/>
      <c r="DK59" s="158"/>
      <c r="DL59" s="158"/>
      <c r="DM59" s="158"/>
      <c r="DN59" s="158"/>
      <c r="DO59" s="158"/>
      <c r="DP59" s="158"/>
      <c r="DQ59" s="158"/>
      <c r="DR59" s="158"/>
      <c r="DS59" s="158"/>
      <c r="DT59" s="158"/>
      <c r="DU59" s="158"/>
      <c r="DV59" s="158"/>
      <c r="DW59" s="158"/>
      <c r="DX59" s="158"/>
      <c r="DY59" s="158"/>
      <c r="DZ59" s="158"/>
      <c r="EA59" s="158"/>
      <c r="EB59" s="158"/>
      <c r="EC59" s="158"/>
      <c r="ED59" s="158"/>
      <c r="EE59" s="158"/>
      <c r="EF59" s="158"/>
      <c r="EG59" s="158"/>
      <c r="EH59" s="158"/>
      <c r="EI59" s="158"/>
      <c r="EJ59" s="158"/>
      <c r="EK59" s="158"/>
      <c r="EL59" s="158"/>
      <c r="EM59" s="158"/>
      <c r="EN59" s="158"/>
      <c r="EO59" s="158"/>
      <c r="EP59" s="158"/>
      <c r="EQ59" s="158"/>
      <c r="ER59" s="158"/>
      <c r="ES59" s="158"/>
      <c r="ET59" s="158"/>
      <c r="EU59" s="158"/>
      <c r="EV59" s="158"/>
      <c r="EW59" s="158"/>
      <c r="EX59" s="158"/>
      <c r="EY59" s="158"/>
      <c r="EZ59" s="158"/>
      <c r="FA59" s="158"/>
      <c r="FB59" s="158"/>
      <c r="FC59" s="158"/>
      <c r="FD59" s="158"/>
      <c r="FE59" s="158"/>
      <c r="FF59" s="158"/>
      <c r="FG59" s="158"/>
      <c r="FH59" s="158"/>
      <c r="FI59" s="158"/>
      <c r="FJ59" s="158"/>
      <c r="FK59" s="158"/>
      <c r="FL59" s="158"/>
      <c r="FM59" s="158"/>
      <c r="FN59" s="158"/>
      <c r="FO59" s="158"/>
      <c r="FP59" s="158"/>
      <c r="FQ59" s="158"/>
      <c r="FR59" s="158"/>
      <c r="FS59" s="158"/>
      <c r="FT59" s="158"/>
      <c r="FU59" s="158"/>
      <c r="FV59" s="158"/>
      <c r="FW59" s="158"/>
      <c r="FX59" s="158"/>
      <c r="FY59" s="158"/>
      <c r="FZ59" s="158"/>
      <c r="GA59" s="158"/>
      <c r="GB59" s="158"/>
      <c r="GC59" s="158"/>
      <c r="GD59" s="158"/>
      <c r="GE59" s="158"/>
      <c r="GF59" s="158"/>
      <c r="GG59" s="158"/>
      <c r="GH59" s="158"/>
      <c r="GI59" s="158"/>
      <c r="GJ59" s="158"/>
      <c r="GK59" s="158"/>
      <c r="GL59" s="158"/>
      <c r="GM59" s="158"/>
      <c r="GN59" s="158"/>
      <c r="GO59" s="158"/>
      <c r="GP59" s="158"/>
      <c r="GQ59" s="158"/>
      <c r="GR59" s="158"/>
      <c r="GS59" s="158"/>
      <c r="GT59" s="158"/>
      <c r="GU59" s="158"/>
      <c r="GV59" s="158"/>
      <c r="GW59" s="158"/>
      <c r="GX59" s="158"/>
      <c r="GY59" s="158"/>
      <c r="GZ59" s="158"/>
      <c r="HA59" s="158"/>
      <c r="HB59" s="158"/>
      <c r="HC59" s="158"/>
      <c r="HD59" s="158"/>
      <c r="HE59" s="158"/>
      <c r="HF59" s="158"/>
      <c r="HG59" s="158"/>
      <c r="HH59" s="158"/>
      <c r="HI59" s="158"/>
      <c r="HJ59" s="158"/>
      <c r="HK59" s="158"/>
      <c r="HL59" s="158"/>
      <c r="HM59" s="158"/>
      <c r="HN59" s="158"/>
      <c r="HO59" s="158"/>
      <c r="HP59" s="158"/>
      <c r="HQ59" s="158"/>
      <c r="HR59" s="158"/>
      <c r="HS59" s="158"/>
      <c r="HT59" s="158"/>
      <c r="HU59" s="158"/>
      <c r="HV59" s="158"/>
      <c r="HW59" s="158"/>
      <c r="HX59" s="158"/>
      <c r="HY59" s="158"/>
      <c r="HZ59" s="158"/>
      <c r="IA59" s="158"/>
      <c r="IB59" s="158"/>
      <c r="IC59" s="158"/>
      <c r="ID59" s="158"/>
      <c r="IE59" s="158"/>
      <c r="IF59" s="158"/>
      <c r="IG59" s="158"/>
      <c r="IH59" s="158"/>
      <c r="II59" s="158"/>
      <c r="IJ59" s="158"/>
      <c r="IK59" s="158"/>
      <c r="IL59" s="158"/>
      <c r="IM59" s="158"/>
      <c r="IN59" s="158"/>
      <c r="IO59" s="158"/>
      <c r="IP59" s="158"/>
      <c r="IQ59" s="158"/>
      <c r="IR59" s="158"/>
      <c r="IS59" s="158"/>
      <c r="IT59" s="158"/>
      <c r="IU59" s="158"/>
    </row>
    <row r="60" spans="1:255" ht="15" customHeight="1">
      <c r="A60" s="138" t="s">
        <v>356</v>
      </c>
      <c r="B60" s="152" t="s">
        <v>58</v>
      </c>
      <c r="C60" s="741">
        <f>D60+L60</f>
        <v>5000</v>
      </c>
      <c r="D60" s="145">
        <f>E60+H60+I60+J60+K60</f>
        <v>5000</v>
      </c>
      <c r="E60" s="145">
        <f>F60+G60</f>
        <v>5000</v>
      </c>
      <c r="F60" s="145">
        <v>0</v>
      </c>
      <c r="G60" s="145">
        <v>5000</v>
      </c>
      <c r="H60" s="145">
        <v>0</v>
      </c>
      <c r="I60" s="145">
        <v>0</v>
      </c>
      <c r="J60" s="145">
        <v>0</v>
      </c>
      <c r="K60" s="145">
        <v>0</v>
      </c>
      <c r="L60" s="145">
        <f>M60+O60</f>
        <v>0</v>
      </c>
      <c r="M60" s="145">
        <v>0</v>
      </c>
      <c r="N60" s="145">
        <v>0</v>
      </c>
      <c r="O60" s="145">
        <v>0</v>
      </c>
      <c r="P60" s="153"/>
      <c r="Q60" s="153"/>
      <c r="R60" s="153"/>
      <c r="S60" s="153"/>
      <c r="T60" s="153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8"/>
      <c r="AH60" s="128"/>
      <c r="AI60" s="128"/>
      <c r="AJ60" s="128"/>
      <c r="AK60" s="128"/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  <c r="AV60" s="128"/>
      <c r="AW60" s="128"/>
      <c r="AX60" s="128"/>
      <c r="AY60" s="128"/>
      <c r="AZ60" s="128"/>
      <c r="BA60" s="128"/>
      <c r="BB60" s="128"/>
      <c r="BC60" s="128"/>
      <c r="BD60" s="128"/>
      <c r="BE60" s="128"/>
      <c r="BF60" s="128"/>
      <c r="BG60" s="128"/>
      <c r="BH60" s="128"/>
      <c r="BI60" s="128"/>
      <c r="BJ60" s="128"/>
      <c r="BK60" s="128"/>
      <c r="BL60" s="128"/>
      <c r="BM60" s="128"/>
      <c r="BN60" s="128"/>
      <c r="BO60" s="128"/>
      <c r="BP60" s="128"/>
      <c r="BQ60" s="128"/>
      <c r="BR60" s="128"/>
      <c r="BS60" s="128"/>
      <c r="BT60" s="128"/>
      <c r="BU60" s="128"/>
      <c r="BV60" s="128"/>
      <c r="BW60" s="128"/>
      <c r="BX60" s="128"/>
      <c r="BY60" s="128"/>
      <c r="BZ60" s="128"/>
      <c r="CA60" s="128"/>
      <c r="CB60" s="128"/>
      <c r="CC60" s="128"/>
      <c r="CD60" s="128"/>
      <c r="CE60" s="128"/>
      <c r="CF60" s="128"/>
      <c r="CG60" s="128"/>
      <c r="CH60" s="128"/>
      <c r="CI60" s="128"/>
      <c r="CJ60" s="128"/>
      <c r="CK60" s="128"/>
      <c r="CL60" s="128"/>
      <c r="CM60" s="128"/>
      <c r="CN60" s="128"/>
      <c r="CO60" s="128"/>
      <c r="CP60" s="128"/>
      <c r="CQ60" s="128"/>
      <c r="CR60" s="128"/>
      <c r="CS60" s="128"/>
      <c r="CT60" s="128"/>
      <c r="CU60" s="128"/>
      <c r="CV60" s="128"/>
      <c r="CW60" s="128"/>
      <c r="CX60" s="128"/>
      <c r="CY60" s="128"/>
      <c r="CZ60" s="128"/>
      <c r="DA60" s="128"/>
      <c r="DB60" s="128"/>
      <c r="DC60" s="128"/>
      <c r="DD60" s="128"/>
      <c r="DE60" s="128"/>
      <c r="DF60" s="128"/>
      <c r="DG60" s="128"/>
      <c r="DH60" s="128"/>
      <c r="DI60" s="128"/>
      <c r="DJ60" s="128"/>
      <c r="DK60" s="128"/>
      <c r="DL60" s="128"/>
      <c r="DM60" s="128"/>
      <c r="DN60" s="128"/>
      <c r="DO60" s="128"/>
      <c r="DP60" s="128"/>
      <c r="DQ60" s="128"/>
      <c r="DR60" s="128"/>
      <c r="DS60" s="128"/>
      <c r="DT60" s="128"/>
      <c r="DU60" s="128"/>
      <c r="DV60" s="128"/>
      <c r="DW60" s="128"/>
      <c r="DX60" s="128"/>
      <c r="DY60" s="128"/>
      <c r="DZ60" s="128"/>
      <c r="EA60" s="128"/>
      <c r="EB60" s="128"/>
      <c r="EC60" s="128"/>
      <c r="ED60" s="128"/>
      <c r="EE60" s="128"/>
      <c r="EF60" s="128"/>
      <c r="EG60" s="128"/>
      <c r="EH60" s="128"/>
      <c r="EI60" s="128"/>
      <c r="EJ60" s="128"/>
      <c r="EK60" s="128"/>
      <c r="EL60" s="128"/>
      <c r="EM60" s="128"/>
      <c r="EN60" s="128"/>
      <c r="EO60" s="128"/>
      <c r="EP60" s="128"/>
      <c r="EQ60" s="128"/>
      <c r="ER60" s="128"/>
      <c r="ES60" s="128"/>
      <c r="ET60" s="128"/>
      <c r="EU60" s="128"/>
      <c r="EV60" s="128"/>
      <c r="EW60" s="128"/>
      <c r="EX60" s="128"/>
      <c r="EY60" s="128"/>
      <c r="EZ60" s="128"/>
      <c r="FA60" s="128"/>
      <c r="FB60" s="128"/>
      <c r="FC60" s="128"/>
      <c r="FD60" s="128"/>
      <c r="FE60" s="128"/>
      <c r="FF60" s="128"/>
      <c r="FG60" s="128"/>
      <c r="FH60" s="128"/>
      <c r="FI60" s="128"/>
      <c r="FJ60" s="128"/>
      <c r="FK60" s="128"/>
      <c r="FL60" s="128"/>
      <c r="FM60" s="128"/>
      <c r="FN60" s="128"/>
      <c r="FO60" s="128"/>
      <c r="FP60" s="128"/>
      <c r="FQ60" s="128"/>
      <c r="FR60" s="128"/>
      <c r="FS60" s="128"/>
      <c r="FT60" s="128"/>
      <c r="FU60" s="128"/>
      <c r="FV60" s="128"/>
      <c r="FW60" s="128"/>
      <c r="FX60" s="128"/>
      <c r="FY60" s="128"/>
      <c r="FZ60" s="128"/>
      <c r="GA60" s="128"/>
      <c r="GB60" s="128"/>
      <c r="GC60" s="128"/>
      <c r="GD60" s="128"/>
      <c r="GE60" s="128"/>
      <c r="GF60" s="128"/>
      <c r="GG60" s="128"/>
      <c r="GH60" s="128"/>
      <c r="GI60" s="128"/>
      <c r="GJ60" s="128"/>
      <c r="GK60" s="128"/>
      <c r="GL60" s="128"/>
      <c r="GM60" s="128"/>
      <c r="GN60" s="128"/>
      <c r="GO60" s="128"/>
      <c r="GP60" s="128"/>
      <c r="GQ60" s="128"/>
      <c r="GR60" s="128"/>
      <c r="GS60" s="128"/>
      <c r="GT60" s="128"/>
      <c r="GU60" s="128"/>
      <c r="GV60" s="128"/>
      <c r="GW60" s="128"/>
      <c r="GX60" s="128"/>
      <c r="GY60" s="128"/>
      <c r="GZ60" s="128"/>
      <c r="HA60" s="128"/>
      <c r="HB60" s="128"/>
      <c r="HC60" s="128"/>
      <c r="HD60" s="128"/>
      <c r="HE60" s="128"/>
      <c r="HF60" s="128"/>
      <c r="HG60" s="128"/>
      <c r="HH60" s="128"/>
      <c r="HI60" s="128"/>
      <c r="HJ60" s="128"/>
      <c r="HK60" s="128"/>
      <c r="HL60" s="128"/>
      <c r="HM60" s="128"/>
      <c r="HN60" s="128"/>
      <c r="HO60" s="128"/>
      <c r="HP60" s="128"/>
      <c r="HQ60" s="128"/>
      <c r="HR60" s="128"/>
      <c r="HS60" s="128"/>
      <c r="HT60" s="128"/>
      <c r="HU60" s="128"/>
      <c r="HV60" s="128"/>
      <c r="HW60" s="128"/>
      <c r="HX60" s="128"/>
      <c r="HY60" s="128"/>
      <c r="HZ60" s="128"/>
      <c r="IA60" s="128"/>
      <c r="IB60" s="128"/>
      <c r="IC60" s="128"/>
      <c r="ID60" s="128"/>
      <c r="IE60" s="128"/>
      <c r="IF60" s="128"/>
      <c r="IG60" s="128"/>
      <c r="IH60" s="128"/>
      <c r="II60" s="128"/>
      <c r="IJ60" s="128"/>
      <c r="IK60" s="128"/>
      <c r="IL60" s="128"/>
      <c r="IM60" s="128"/>
      <c r="IN60" s="128"/>
      <c r="IO60" s="128"/>
      <c r="IP60" s="128"/>
      <c r="IQ60" s="128"/>
      <c r="IR60" s="128"/>
      <c r="IS60" s="128"/>
      <c r="IT60" s="128"/>
      <c r="IU60" s="128"/>
    </row>
    <row r="61" spans="1:255" ht="35.1" customHeight="1">
      <c r="A61" s="147" t="s">
        <v>357</v>
      </c>
      <c r="B61" s="148" t="s">
        <v>358</v>
      </c>
      <c r="C61" s="742">
        <f t="shared" ref="C61:O61" si="25">C62</f>
        <v>1390000</v>
      </c>
      <c r="D61" s="149">
        <f t="shared" si="25"/>
        <v>1390000</v>
      </c>
      <c r="E61" s="149">
        <f t="shared" si="25"/>
        <v>1390000</v>
      </c>
      <c r="F61" s="149">
        <f t="shared" si="25"/>
        <v>40000</v>
      </c>
      <c r="G61" s="149">
        <f t="shared" si="25"/>
        <v>1350000</v>
      </c>
      <c r="H61" s="149">
        <f t="shared" si="25"/>
        <v>0</v>
      </c>
      <c r="I61" s="149">
        <f t="shared" si="25"/>
        <v>0</v>
      </c>
      <c r="J61" s="149">
        <f t="shared" si="25"/>
        <v>0</v>
      </c>
      <c r="K61" s="149">
        <f t="shared" si="25"/>
        <v>0</v>
      </c>
      <c r="L61" s="149">
        <f t="shared" si="25"/>
        <v>0</v>
      </c>
      <c r="M61" s="149">
        <f t="shared" si="25"/>
        <v>0</v>
      </c>
      <c r="N61" s="149">
        <f t="shared" si="25"/>
        <v>0</v>
      </c>
      <c r="O61" s="149">
        <f t="shared" si="25"/>
        <v>0</v>
      </c>
      <c r="P61" s="160"/>
      <c r="Q61" s="160"/>
      <c r="R61" s="160"/>
      <c r="S61" s="160"/>
      <c r="T61" s="160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  <c r="AW61" s="161"/>
      <c r="AX61" s="161"/>
      <c r="AY61" s="161"/>
      <c r="AZ61" s="161"/>
      <c r="BA61" s="161"/>
      <c r="BB61" s="161"/>
      <c r="BC61" s="161"/>
      <c r="BD61" s="161"/>
      <c r="BE61" s="161"/>
      <c r="BF61" s="161"/>
      <c r="BG61" s="161"/>
      <c r="BH61" s="161"/>
      <c r="BI61" s="161"/>
      <c r="BJ61" s="161"/>
      <c r="BK61" s="161"/>
      <c r="BL61" s="161"/>
      <c r="BM61" s="161"/>
      <c r="BN61" s="161"/>
      <c r="BO61" s="161"/>
      <c r="BP61" s="161"/>
      <c r="BQ61" s="161"/>
      <c r="BR61" s="161"/>
      <c r="BS61" s="161"/>
      <c r="BT61" s="161"/>
      <c r="BU61" s="161"/>
      <c r="BV61" s="161"/>
      <c r="BW61" s="161"/>
      <c r="BX61" s="161"/>
      <c r="BY61" s="161"/>
      <c r="BZ61" s="161"/>
      <c r="CA61" s="161"/>
      <c r="CB61" s="161"/>
      <c r="CC61" s="161"/>
      <c r="CD61" s="161"/>
      <c r="CE61" s="161"/>
      <c r="CF61" s="161"/>
      <c r="CG61" s="161"/>
      <c r="CH61" s="161"/>
      <c r="CI61" s="161"/>
      <c r="CJ61" s="161"/>
      <c r="CK61" s="161"/>
      <c r="CL61" s="161"/>
      <c r="CM61" s="161"/>
      <c r="CN61" s="161"/>
      <c r="CO61" s="161"/>
      <c r="CP61" s="161"/>
      <c r="CQ61" s="161"/>
      <c r="CR61" s="161"/>
      <c r="CS61" s="161"/>
      <c r="CT61" s="161"/>
      <c r="CU61" s="161"/>
      <c r="CV61" s="161"/>
      <c r="CW61" s="161"/>
      <c r="CX61" s="161"/>
      <c r="CY61" s="161"/>
      <c r="CZ61" s="161"/>
      <c r="DA61" s="161"/>
      <c r="DB61" s="161"/>
      <c r="DC61" s="161"/>
      <c r="DD61" s="161"/>
      <c r="DE61" s="161"/>
      <c r="DF61" s="161"/>
      <c r="DG61" s="161"/>
      <c r="DH61" s="161"/>
      <c r="DI61" s="161"/>
      <c r="DJ61" s="161"/>
      <c r="DK61" s="161"/>
      <c r="DL61" s="161"/>
      <c r="DM61" s="161"/>
      <c r="DN61" s="161"/>
      <c r="DO61" s="161"/>
      <c r="DP61" s="161"/>
      <c r="DQ61" s="161"/>
      <c r="DR61" s="161"/>
      <c r="DS61" s="161"/>
      <c r="DT61" s="161"/>
      <c r="DU61" s="161"/>
      <c r="DV61" s="161"/>
      <c r="DW61" s="161"/>
      <c r="DX61" s="161"/>
      <c r="DY61" s="161"/>
      <c r="DZ61" s="161"/>
      <c r="EA61" s="161"/>
      <c r="EB61" s="161"/>
      <c r="EC61" s="161"/>
      <c r="ED61" s="161"/>
      <c r="EE61" s="161"/>
      <c r="EF61" s="161"/>
      <c r="EG61" s="161"/>
      <c r="EH61" s="161"/>
      <c r="EI61" s="161"/>
      <c r="EJ61" s="161"/>
      <c r="EK61" s="161"/>
      <c r="EL61" s="161"/>
      <c r="EM61" s="161"/>
      <c r="EN61" s="161"/>
      <c r="EO61" s="161"/>
      <c r="EP61" s="161"/>
      <c r="EQ61" s="161"/>
      <c r="ER61" s="161"/>
      <c r="ES61" s="161"/>
      <c r="ET61" s="161"/>
      <c r="EU61" s="161"/>
      <c r="EV61" s="161"/>
      <c r="EW61" s="161"/>
      <c r="EX61" s="161"/>
      <c r="EY61" s="161"/>
      <c r="EZ61" s="161"/>
      <c r="FA61" s="161"/>
      <c r="FB61" s="161"/>
      <c r="FC61" s="161"/>
      <c r="FD61" s="161"/>
      <c r="FE61" s="161"/>
      <c r="FF61" s="161"/>
      <c r="FG61" s="161"/>
      <c r="FH61" s="161"/>
      <c r="FI61" s="161"/>
      <c r="FJ61" s="161"/>
      <c r="FK61" s="161"/>
      <c r="FL61" s="161"/>
      <c r="FM61" s="161"/>
      <c r="FN61" s="161"/>
      <c r="FO61" s="161"/>
      <c r="FP61" s="161"/>
      <c r="FQ61" s="161"/>
      <c r="FR61" s="161"/>
      <c r="FS61" s="161"/>
      <c r="FT61" s="161"/>
      <c r="FU61" s="161"/>
      <c r="FV61" s="161"/>
      <c r="FW61" s="161"/>
      <c r="FX61" s="161"/>
      <c r="FY61" s="161"/>
      <c r="FZ61" s="161"/>
      <c r="GA61" s="161"/>
      <c r="GB61" s="161"/>
      <c r="GC61" s="161"/>
      <c r="GD61" s="161"/>
      <c r="GE61" s="161"/>
      <c r="GF61" s="161"/>
      <c r="GG61" s="161"/>
      <c r="GH61" s="161"/>
      <c r="GI61" s="161"/>
      <c r="GJ61" s="161"/>
      <c r="GK61" s="161"/>
      <c r="GL61" s="161"/>
      <c r="GM61" s="161"/>
      <c r="GN61" s="161"/>
      <c r="GO61" s="161"/>
      <c r="GP61" s="161"/>
      <c r="GQ61" s="161"/>
      <c r="GR61" s="161"/>
      <c r="GS61" s="161"/>
      <c r="GT61" s="161"/>
      <c r="GU61" s="161"/>
      <c r="GV61" s="161"/>
      <c r="GW61" s="161"/>
      <c r="GX61" s="161"/>
      <c r="GY61" s="161"/>
      <c r="GZ61" s="161"/>
      <c r="HA61" s="161"/>
      <c r="HB61" s="161"/>
      <c r="HC61" s="161"/>
      <c r="HD61" s="161"/>
      <c r="HE61" s="161"/>
      <c r="HF61" s="161"/>
      <c r="HG61" s="161"/>
      <c r="HH61" s="161"/>
      <c r="HI61" s="161"/>
      <c r="HJ61" s="161"/>
      <c r="HK61" s="161"/>
      <c r="HL61" s="161"/>
      <c r="HM61" s="161"/>
      <c r="HN61" s="161"/>
      <c r="HO61" s="161"/>
      <c r="HP61" s="161"/>
      <c r="HQ61" s="161"/>
      <c r="HR61" s="161"/>
      <c r="HS61" s="161"/>
      <c r="HT61" s="161"/>
      <c r="HU61" s="161"/>
      <c r="HV61" s="161"/>
      <c r="HW61" s="161"/>
      <c r="HX61" s="161"/>
      <c r="HY61" s="161"/>
      <c r="HZ61" s="161"/>
      <c r="IA61" s="161"/>
      <c r="IB61" s="161"/>
      <c r="IC61" s="161"/>
      <c r="ID61" s="161"/>
      <c r="IE61" s="161"/>
      <c r="IF61" s="161"/>
      <c r="IG61" s="161"/>
      <c r="IH61" s="161"/>
      <c r="II61" s="161"/>
      <c r="IJ61" s="161"/>
      <c r="IK61" s="161"/>
      <c r="IL61" s="161"/>
      <c r="IM61" s="161"/>
      <c r="IN61" s="161"/>
      <c r="IO61" s="161"/>
      <c r="IP61" s="161"/>
      <c r="IQ61" s="161"/>
      <c r="IR61" s="161"/>
      <c r="IS61" s="161"/>
      <c r="IT61" s="161"/>
      <c r="IU61" s="161"/>
    </row>
    <row r="62" spans="1:255" ht="15" customHeight="1">
      <c r="A62" s="138" t="s">
        <v>359</v>
      </c>
      <c r="B62" s="152" t="s">
        <v>46</v>
      </c>
      <c r="C62" s="741">
        <f>D62+L62</f>
        <v>1390000</v>
      </c>
      <c r="D62" s="145">
        <f>E62+H62+I62+J62+K62</f>
        <v>1390000</v>
      </c>
      <c r="E62" s="145">
        <f>F62+G62</f>
        <v>1390000</v>
      </c>
      <c r="F62" s="145">
        <v>40000</v>
      </c>
      <c r="G62" s="145">
        <f>7000+65000+12000+768000+60000+188000+250000</f>
        <v>1350000</v>
      </c>
      <c r="H62" s="145">
        <v>0</v>
      </c>
      <c r="I62" s="145">
        <v>0</v>
      </c>
      <c r="J62" s="145">
        <v>0</v>
      </c>
      <c r="K62" s="145">
        <v>0</v>
      </c>
      <c r="L62" s="145">
        <f>M62+O62</f>
        <v>0</v>
      </c>
      <c r="M62" s="145">
        <v>0</v>
      </c>
      <c r="N62" s="145">
        <v>0</v>
      </c>
      <c r="O62" s="145">
        <v>0</v>
      </c>
      <c r="P62" s="153"/>
      <c r="Q62" s="153"/>
      <c r="R62" s="153"/>
      <c r="S62" s="153"/>
      <c r="T62" s="153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28"/>
      <c r="AL62" s="128"/>
      <c r="AM62" s="128"/>
      <c r="AN62" s="128"/>
      <c r="AO62" s="128"/>
      <c r="AP62" s="128"/>
      <c r="AQ62" s="128"/>
      <c r="AR62" s="128"/>
      <c r="AS62" s="128"/>
      <c r="AT62" s="128"/>
      <c r="AU62" s="128"/>
      <c r="AV62" s="128"/>
      <c r="AW62" s="128"/>
      <c r="AX62" s="128"/>
      <c r="AY62" s="128"/>
      <c r="AZ62" s="128"/>
      <c r="BA62" s="128"/>
      <c r="BB62" s="128"/>
      <c r="BC62" s="128"/>
      <c r="BD62" s="128"/>
      <c r="BE62" s="128"/>
      <c r="BF62" s="128"/>
      <c r="BG62" s="128"/>
      <c r="BH62" s="128"/>
      <c r="BI62" s="128"/>
      <c r="BJ62" s="128"/>
      <c r="BK62" s="128"/>
      <c r="BL62" s="128"/>
      <c r="BM62" s="128"/>
      <c r="BN62" s="128"/>
      <c r="BO62" s="128"/>
      <c r="BP62" s="128"/>
      <c r="BQ62" s="128"/>
      <c r="BR62" s="128"/>
      <c r="BS62" s="128"/>
      <c r="BT62" s="128"/>
      <c r="BU62" s="128"/>
      <c r="BV62" s="128"/>
      <c r="BW62" s="128"/>
      <c r="BX62" s="128"/>
      <c r="BY62" s="128"/>
      <c r="BZ62" s="128"/>
      <c r="CA62" s="128"/>
      <c r="CB62" s="128"/>
      <c r="CC62" s="128"/>
      <c r="CD62" s="128"/>
      <c r="CE62" s="128"/>
      <c r="CF62" s="128"/>
      <c r="CG62" s="128"/>
      <c r="CH62" s="128"/>
      <c r="CI62" s="128"/>
      <c r="CJ62" s="128"/>
      <c r="CK62" s="128"/>
      <c r="CL62" s="128"/>
      <c r="CM62" s="128"/>
      <c r="CN62" s="128"/>
      <c r="CO62" s="128"/>
      <c r="CP62" s="128"/>
      <c r="CQ62" s="128"/>
      <c r="CR62" s="128"/>
      <c r="CS62" s="128"/>
      <c r="CT62" s="128"/>
      <c r="CU62" s="128"/>
      <c r="CV62" s="128"/>
      <c r="CW62" s="128"/>
      <c r="CX62" s="128"/>
      <c r="CY62" s="128"/>
      <c r="CZ62" s="128"/>
      <c r="DA62" s="128"/>
      <c r="DB62" s="128"/>
      <c r="DC62" s="128"/>
      <c r="DD62" s="128"/>
      <c r="DE62" s="128"/>
      <c r="DF62" s="128"/>
      <c r="DG62" s="128"/>
      <c r="DH62" s="128"/>
      <c r="DI62" s="128"/>
      <c r="DJ62" s="128"/>
      <c r="DK62" s="128"/>
      <c r="DL62" s="128"/>
      <c r="DM62" s="128"/>
      <c r="DN62" s="128"/>
      <c r="DO62" s="128"/>
      <c r="DP62" s="128"/>
      <c r="DQ62" s="128"/>
      <c r="DR62" s="128"/>
      <c r="DS62" s="128"/>
      <c r="DT62" s="128"/>
      <c r="DU62" s="128"/>
      <c r="DV62" s="128"/>
      <c r="DW62" s="128"/>
      <c r="DX62" s="128"/>
      <c r="DY62" s="128"/>
      <c r="DZ62" s="128"/>
      <c r="EA62" s="128"/>
      <c r="EB62" s="128"/>
      <c r="EC62" s="128"/>
      <c r="ED62" s="128"/>
      <c r="EE62" s="128"/>
      <c r="EF62" s="128"/>
      <c r="EG62" s="128"/>
      <c r="EH62" s="128"/>
      <c r="EI62" s="128"/>
      <c r="EJ62" s="128"/>
      <c r="EK62" s="128"/>
      <c r="EL62" s="128"/>
      <c r="EM62" s="128"/>
      <c r="EN62" s="128"/>
      <c r="EO62" s="128"/>
      <c r="EP62" s="128"/>
      <c r="EQ62" s="128"/>
      <c r="ER62" s="128"/>
      <c r="ES62" s="128"/>
      <c r="ET62" s="128"/>
      <c r="EU62" s="128"/>
      <c r="EV62" s="128"/>
      <c r="EW62" s="128"/>
      <c r="EX62" s="128"/>
      <c r="EY62" s="128"/>
      <c r="EZ62" s="128"/>
      <c r="FA62" s="128"/>
      <c r="FB62" s="128"/>
      <c r="FC62" s="128"/>
      <c r="FD62" s="128"/>
      <c r="FE62" s="128"/>
      <c r="FF62" s="128"/>
      <c r="FG62" s="128"/>
      <c r="FH62" s="128"/>
      <c r="FI62" s="128"/>
      <c r="FJ62" s="128"/>
      <c r="FK62" s="128"/>
      <c r="FL62" s="128"/>
      <c r="FM62" s="128"/>
      <c r="FN62" s="128"/>
      <c r="FO62" s="128"/>
      <c r="FP62" s="128"/>
      <c r="FQ62" s="128"/>
      <c r="FR62" s="128"/>
      <c r="FS62" s="128"/>
      <c r="FT62" s="128"/>
      <c r="FU62" s="128"/>
      <c r="FV62" s="128"/>
      <c r="FW62" s="128"/>
      <c r="FX62" s="128"/>
      <c r="FY62" s="128"/>
      <c r="FZ62" s="128"/>
      <c r="GA62" s="128"/>
      <c r="GB62" s="128"/>
      <c r="GC62" s="128"/>
      <c r="GD62" s="128"/>
      <c r="GE62" s="128"/>
      <c r="GF62" s="128"/>
      <c r="GG62" s="128"/>
      <c r="GH62" s="128"/>
      <c r="GI62" s="128"/>
      <c r="GJ62" s="128"/>
      <c r="GK62" s="128"/>
      <c r="GL62" s="128"/>
      <c r="GM62" s="128"/>
      <c r="GN62" s="128"/>
      <c r="GO62" s="128"/>
      <c r="GP62" s="128"/>
      <c r="GQ62" s="128"/>
      <c r="GR62" s="128"/>
      <c r="GS62" s="128"/>
      <c r="GT62" s="128"/>
      <c r="GU62" s="128"/>
      <c r="GV62" s="128"/>
      <c r="GW62" s="128"/>
      <c r="GX62" s="128"/>
      <c r="GY62" s="128"/>
      <c r="GZ62" s="128"/>
      <c r="HA62" s="128"/>
      <c r="HB62" s="128"/>
      <c r="HC62" s="128"/>
      <c r="HD62" s="128"/>
      <c r="HE62" s="128"/>
      <c r="HF62" s="128"/>
      <c r="HG62" s="128"/>
      <c r="HH62" s="128"/>
      <c r="HI62" s="128"/>
      <c r="HJ62" s="128"/>
      <c r="HK62" s="128"/>
      <c r="HL62" s="128"/>
      <c r="HM62" s="128"/>
      <c r="HN62" s="128"/>
      <c r="HO62" s="128"/>
      <c r="HP62" s="128"/>
      <c r="HQ62" s="128"/>
      <c r="HR62" s="128"/>
      <c r="HS62" s="128"/>
      <c r="HT62" s="128"/>
      <c r="HU62" s="128"/>
      <c r="HV62" s="128"/>
      <c r="HW62" s="128"/>
      <c r="HX62" s="128"/>
      <c r="HY62" s="128"/>
      <c r="HZ62" s="128"/>
      <c r="IA62" s="128"/>
      <c r="IB62" s="128"/>
      <c r="IC62" s="128"/>
      <c r="ID62" s="128"/>
      <c r="IE62" s="128"/>
      <c r="IF62" s="128"/>
      <c r="IG62" s="128"/>
      <c r="IH62" s="128"/>
      <c r="II62" s="128"/>
      <c r="IJ62" s="128"/>
      <c r="IK62" s="128"/>
      <c r="IL62" s="128"/>
      <c r="IM62" s="128"/>
      <c r="IN62" s="128"/>
      <c r="IO62" s="128"/>
      <c r="IP62" s="128"/>
      <c r="IQ62" s="128"/>
      <c r="IR62" s="128"/>
      <c r="IS62" s="128"/>
      <c r="IT62" s="128"/>
      <c r="IU62" s="128"/>
    </row>
    <row r="63" spans="1:255" ht="15" customHeight="1">
      <c r="A63" s="147" t="s">
        <v>360</v>
      </c>
      <c r="B63" s="148" t="s">
        <v>361</v>
      </c>
      <c r="C63" s="742">
        <f t="shared" ref="C63:O63" si="26">C64+C65</f>
        <v>72847002</v>
      </c>
      <c r="D63" s="149">
        <f t="shared" si="26"/>
        <v>72847002</v>
      </c>
      <c r="E63" s="149">
        <f t="shared" si="26"/>
        <v>0</v>
      </c>
      <c r="F63" s="149">
        <f t="shared" si="26"/>
        <v>0</v>
      </c>
      <c r="G63" s="149">
        <f t="shared" si="26"/>
        <v>0</v>
      </c>
      <c r="H63" s="149">
        <f t="shared" si="26"/>
        <v>0</v>
      </c>
      <c r="I63" s="149">
        <f t="shared" si="26"/>
        <v>0</v>
      </c>
      <c r="J63" s="149">
        <f t="shared" si="26"/>
        <v>0</v>
      </c>
      <c r="K63" s="149">
        <f t="shared" si="26"/>
        <v>72847002</v>
      </c>
      <c r="L63" s="149">
        <f t="shared" si="26"/>
        <v>0</v>
      </c>
      <c r="M63" s="149">
        <f t="shared" si="26"/>
        <v>0</v>
      </c>
      <c r="N63" s="149">
        <f t="shared" si="26"/>
        <v>0</v>
      </c>
      <c r="O63" s="149">
        <f t="shared" si="26"/>
        <v>0</v>
      </c>
      <c r="P63" s="157"/>
      <c r="Q63" s="157"/>
      <c r="R63" s="157"/>
      <c r="S63" s="157"/>
      <c r="T63" s="157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  <c r="AY63" s="158"/>
      <c r="AZ63" s="158"/>
      <c r="BA63" s="158"/>
      <c r="BB63" s="158"/>
      <c r="BC63" s="158"/>
      <c r="BD63" s="158"/>
      <c r="BE63" s="158"/>
      <c r="BF63" s="158"/>
      <c r="BG63" s="158"/>
      <c r="BH63" s="158"/>
      <c r="BI63" s="158"/>
      <c r="BJ63" s="158"/>
      <c r="BK63" s="158"/>
      <c r="BL63" s="158"/>
      <c r="BM63" s="158"/>
      <c r="BN63" s="158"/>
      <c r="BO63" s="158"/>
      <c r="BP63" s="158"/>
      <c r="BQ63" s="158"/>
      <c r="BR63" s="158"/>
      <c r="BS63" s="158"/>
      <c r="BT63" s="158"/>
      <c r="BU63" s="158"/>
      <c r="BV63" s="158"/>
      <c r="BW63" s="158"/>
      <c r="BX63" s="158"/>
      <c r="BY63" s="158"/>
      <c r="BZ63" s="158"/>
      <c r="CA63" s="158"/>
      <c r="CB63" s="158"/>
      <c r="CC63" s="158"/>
      <c r="CD63" s="158"/>
      <c r="CE63" s="158"/>
      <c r="CF63" s="158"/>
      <c r="CG63" s="158"/>
      <c r="CH63" s="158"/>
      <c r="CI63" s="158"/>
      <c r="CJ63" s="158"/>
      <c r="CK63" s="158"/>
      <c r="CL63" s="158"/>
      <c r="CM63" s="158"/>
      <c r="CN63" s="158"/>
      <c r="CO63" s="158"/>
      <c r="CP63" s="158"/>
      <c r="CQ63" s="158"/>
      <c r="CR63" s="158"/>
      <c r="CS63" s="158"/>
      <c r="CT63" s="158"/>
      <c r="CU63" s="158"/>
      <c r="CV63" s="158"/>
      <c r="CW63" s="158"/>
      <c r="CX63" s="158"/>
      <c r="CY63" s="158"/>
      <c r="CZ63" s="158"/>
      <c r="DA63" s="158"/>
      <c r="DB63" s="158"/>
      <c r="DC63" s="158"/>
      <c r="DD63" s="158"/>
      <c r="DE63" s="158"/>
      <c r="DF63" s="158"/>
      <c r="DG63" s="158"/>
      <c r="DH63" s="158"/>
      <c r="DI63" s="158"/>
      <c r="DJ63" s="158"/>
      <c r="DK63" s="158"/>
      <c r="DL63" s="158"/>
      <c r="DM63" s="158"/>
      <c r="DN63" s="158"/>
      <c r="DO63" s="158"/>
      <c r="DP63" s="158"/>
      <c r="DQ63" s="158"/>
      <c r="DR63" s="158"/>
      <c r="DS63" s="158"/>
      <c r="DT63" s="158"/>
      <c r="DU63" s="158"/>
      <c r="DV63" s="158"/>
      <c r="DW63" s="158"/>
      <c r="DX63" s="158"/>
      <c r="DY63" s="158"/>
      <c r="DZ63" s="158"/>
      <c r="EA63" s="158"/>
      <c r="EB63" s="158"/>
      <c r="EC63" s="158"/>
      <c r="ED63" s="158"/>
      <c r="EE63" s="158"/>
      <c r="EF63" s="158"/>
      <c r="EG63" s="158"/>
      <c r="EH63" s="158"/>
      <c r="EI63" s="158"/>
      <c r="EJ63" s="158"/>
      <c r="EK63" s="158"/>
      <c r="EL63" s="158"/>
      <c r="EM63" s="158"/>
      <c r="EN63" s="158"/>
      <c r="EO63" s="158"/>
      <c r="EP63" s="158"/>
      <c r="EQ63" s="158"/>
      <c r="ER63" s="158"/>
      <c r="ES63" s="158"/>
      <c r="ET63" s="158"/>
      <c r="EU63" s="158"/>
      <c r="EV63" s="158"/>
      <c r="EW63" s="158"/>
      <c r="EX63" s="158"/>
      <c r="EY63" s="158"/>
      <c r="EZ63" s="158"/>
      <c r="FA63" s="158"/>
      <c r="FB63" s="158"/>
      <c r="FC63" s="158"/>
      <c r="FD63" s="158"/>
      <c r="FE63" s="158"/>
      <c r="FF63" s="158"/>
      <c r="FG63" s="158"/>
      <c r="FH63" s="158"/>
      <c r="FI63" s="158"/>
      <c r="FJ63" s="158"/>
      <c r="FK63" s="158"/>
      <c r="FL63" s="158"/>
      <c r="FM63" s="158"/>
      <c r="FN63" s="158"/>
      <c r="FO63" s="158"/>
      <c r="FP63" s="158"/>
      <c r="FQ63" s="158"/>
      <c r="FR63" s="158"/>
      <c r="FS63" s="158"/>
      <c r="FT63" s="158"/>
      <c r="FU63" s="158"/>
      <c r="FV63" s="158"/>
      <c r="FW63" s="158"/>
      <c r="FX63" s="158"/>
      <c r="FY63" s="158"/>
      <c r="FZ63" s="158"/>
      <c r="GA63" s="158"/>
      <c r="GB63" s="158"/>
      <c r="GC63" s="158"/>
      <c r="GD63" s="158"/>
      <c r="GE63" s="158"/>
      <c r="GF63" s="158"/>
      <c r="GG63" s="158"/>
      <c r="GH63" s="158"/>
      <c r="GI63" s="158"/>
      <c r="GJ63" s="158"/>
      <c r="GK63" s="158"/>
      <c r="GL63" s="158"/>
      <c r="GM63" s="158"/>
      <c r="GN63" s="158"/>
      <c r="GO63" s="158"/>
      <c r="GP63" s="158"/>
      <c r="GQ63" s="158"/>
      <c r="GR63" s="158"/>
      <c r="GS63" s="158"/>
      <c r="GT63" s="158"/>
      <c r="GU63" s="158"/>
      <c r="GV63" s="158"/>
      <c r="GW63" s="158"/>
      <c r="GX63" s="158"/>
      <c r="GY63" s="158"/>
      <c r="GZ63" s="158"/>
      <c r="HA63" s="158"/>
      <c r="HB63" s="158"/>
      <c r="HC63" s="158"/>
      <c r="HD63" s="158"/>
      <c r="HE63" s="158"/>
      <c r="HF63" s="158"/>
      <c r="HG63" s="158"/>
      <c r="HH63" s="158"/>
      <c r="HI63" s="158"/>
      <c r="HJ63" s="158"/>
      <c r="HK63" s="158"/>
      <c r="HL63" s="158"/>
      <c r="HM63" s="158"/>
      <c r="HN63" s="158"/>
      <c r="HO63" s="158"/>
      <c r="HP63" s="158"/>
      <c r="HQ63" s="158"/>
      <c r="HR63" s="158"/>
      <c r="HS63" s="158"/>
      <c r="HT63" s="158"/>
      <c r="HU63" s="158"/>
      <c r="HV63" s="158"/>
      <c r="HW63" s="158"/>
      <c r="HX63" s="158"/>
      <c r="HY63" s="158"/>
      <c r="HZ63" s="158"/>
      <c r="IA63" s="158"/>
      <c r="IB63" s="158"/>
      <c r="IC63" s="158"/>
      <c r="ID63" s="158"/>
      <c r="IE63" s="158"/>
      <c r="IF63" s="158"/>
      <c r="IG63" s="158"/>
      <c r="IH63" s="158"/>
      <c r="II63" s="158"/>
      <c r="IJ63" s="158"/>
      <c r="IK63" s="158"/>
      <c r="IL63" s="158"/>
      <c r="IM63" s="158"/>
      <c r="IN63" s="158"/>
      <c r="IO63" s="158"/>
      <c r="IP63" s="158"/>
      <c r="IQ63" s="158"/>
      <c r="IR63" s="158"/>
      <c r="IS63" s="158"/>
      <c r="IT63" s="158"/>
      <c r="IU63" s="158"/>
    </row>
    <row r="64" spans="1:255" ht="56.1" customHeight="1">
      <c r="A64" s="138" t="s">
        <v>362</v>
      </c>
      <c r="B64" s="152" t="s">
        <v>363</v>
      </c>
      <c r="C64" s="741">
        <f>D64+L64</f>
        <v>10432088</v>
      </c>
      <c r="D64" s="145">
        <f>E64+H64+I64+J64+K64</f>
        <v>10432088</v>
      </c>
      <c r="E64" s="145">
        <f>F64+G64</f>
        <v>0</v>
      </c>
      <c r="F64" s="145">
        <v>0</v>
      </c>
      <c r="G64" s="145">
        <v>0</v>
      </c>
      <c r="H64" s="145">
        <v>0</v>
      </c>
      <c r="I64" s="145">
        <v>0</v>
      </c>
      <c r="J64" s="145">
        <v>0</v>
      </c>
      <c r="K64" s="145">
        <v>10432088</v>
      </c>
      <c r="L64" s="145">
        <f>M64+O64</f>
        <v>0</v>
      </c>
      <c r="M64" s="145">
        <v>0</v>
      </c>
      <c r="N64" s="145">
        <v>0</v>
      </c>
      <c r="O64" s="145">
        <v>0</v>
      </c>
      <c r="P64" s="146"/>
      <c r="Q64" s="146"/>
      <c r="R64" s="146"/>
      <c r="S64" s="146"/>
      <c r="T64" s="146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1"/>
      <c r="BD64" s="141"/>
      <c r="BE64" s="141"/>
      <c r="BF64" s="141"/>
      <c r="BG64" s="141"/>
      <c r="BH64" s="141"/>
      <c r="BI64" s="141"/>
      <c r="BJ64" s="141"/>
      <c r="BK64" s="141"/>
      <c r="BL64" s="141"/>
      <c r="BM64" s="141"/>
      <c r="BN64" s="141"/>
      <c r="BO64" s="141"/>
      <c r="BP64" s="141"/>
      <c r="BQ64" s="141"/>
      <c r="BR64" s="141"/>
      <c r="BS64" s="141"/>
      <c r="BT64" s="141"/>
      <c r="BU64" s="141"/>
      <c r="BV64" s="141"/>
      <c r="BW64" s="141"/>
      <c r="BX64" s="141"/>
      <c r="BY64" s="141"/>
      <c r="BZ64" s="141"/>
      <c r="CA64" s="141"/>
      <c r="CB64" s="141"/>
      <c r="CC64" s="141"/>
      <c r="CD64" s="141"/>
      <c r="CE64" s="141"/>
      <c r="CF64" s="141"/>
      <c r="CG64" s="141"/>
      <c r="CH64" s="141"/>
      <c r="CI64" s="141"/>
      <c r="CJ64" s="141"/>
      <c r="CK64" s="141"/>
      <c r="CL64" s="141"/>
      <c r="CM64" s="141"/>
      <c r="CN64" s="141"/>
      <c r="CO64" s="141"/>
      <c r="CP64" s="141"/>
      <c r="CQ64" s="141"/>
      <c r="CR64" s="141"/>
      <c r="CS64" s="141"/>
      <c r="CT64" s="141"/>
      <c r="CU64" s="141"/>
      <c r="CV64" s="141"/>
      <c r="CW64" s="141"/>
      <c r="CX64" s="141"/>
      <c r="CY64" s="141"/>
      <c r="CZ64" s="141"/>
      <c r="DA64" s="141"/>
      <c r="DB64" s="141"/>
      <c r="DC64" s="141"/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1"/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1"/>
      <c r="EB64" s="141"/>
      <c r="EC64" s="141"/>
      <c r="ED64" s="141"/>
      <c r="EE64" s="141"/>
      <c r="EF64" s="141"/>
      <c r="EG64" s="141"/>
      <c r="EH64" s="141"/>
      <c r="EI64" s="141"/>
      <c r="EJ64" s="141"/>
      <c r="EK64" s="141"/>
      <c r="EL64" s="141"/>
      <c r="EM64" s="141"/>
      <c r="EN64" s="141"/>
      <c r="EO64" s="141"/>
      <c r="EP64" s="141"/>
      <c r="EQ64" s="141"/>
      <c r="ER64" s="141"/>
      <c r="ES64" s="141"/>
      <c r="ET64" s="141"/>
      <c r="EU64" s="141"/>
      <c r="EV64" s="141"/>
      <c r="EW64" s="141"/>
      <c r="EX64" s="141"/>
      <c r="EY64" s="141"/>
      <c r="EZ64" s="141"/>
      <c r="FA64" s="141"/>
      <c r="FB64" s="141"/>
      <c r="FC64" s="141"/>
      <c r="FD64" s="141"/>
      <c r="FE64" s="141"/>
      <c r="FF64" s="141"/>
      <c r="FG64" s="141"/>
      <c r="FH64" s="141"/>
      <c r="FI64" s="141"/>
      <c r="FJ64" s="141"/>
      <c r="FK64" s="141"/>
      <c r="FL64" s="141"/>
      <c r="FM64" s="141"/>
      <c r="FN64" s="141"/>
      <c r="FO64" s="141"/>
      <c r="FP64" s="141"/>
      <c r="FQ64" s="141"/>
      <c r="FR64" s="141"/>
      <c r="FS64" s="141"/>
      <c r="FT64" s="141"/>
      <c r="FU64" s="141"/>
      <c r="FV64" s="141"/>
      <c r="FW64" s="141"/>
      <c r="FX64" s="141"/>
      <c r="FY64" s="141"/>
      <c r="FZ64" s="141"/>
      <c r="GA64" s="141"/>
      <c r="GB64" s="141"/>
      <c r="GC64" s="141"/>
      <c r="GD64" s="141"/>
      <c r="GE64" s="141"/>
      <c r="GF64" s="141"/>
      <c r="GG64" s="141"/>
      <c r="GH64" s="141"/>
      <c r="GI64" s="141"/>
      <c r="GJ64" s="141"/>
      <c r="GK64" s="141"/>
      <c r="GL64" s="141"/>
      <c r="GM64" s="141"/>
      <c r="GN64" s="141"/>
      <c r="GO64" s="141"/>
      <c r="GP64" s="141"/>
      <c r="GQ64" s="141"/>
      <c r="GR64" s="141"/>
      <c r="GS64" s="141"/>
      <c r="GT64" s="141"/>
      <c r="GU64" s="141"/>
      <c r="GV64" s="141"/>
      <c r="GW64" s="141"/>
      <c r="GX64" s="141"/>
      <c r="GY64" s="141"/>
      <c r="GZ64" s="141"/>
      <c r="HA64" s="141"/>
      <c r="HB64" s="141"/>
      <c r="HC64" s="141"/>
      <c r="HD64" s="141"/>
      <c r="HE64" s="141"/>
      <c r="HF64" s="141"/>
      <c r="HG64" s="141"/>
      <c r="HH64" s="141"/>
      <c r="HI64" s="141"/>
      <c r="HJ64" s="141"/>
      <c r="HK64" s="141"/>
      <c r="HL64" s="141"/>
      <c r="HM64" s="141"/>
      <c r="HN64" s="141"/>
      <c r="HO64" s="141"/>
      <c r="HP64" s="141"/>
      <c r="HQ64" s="141"/>
      <c r="HR64" s="141"/>
      <c r="HS64" s="141"/>
      <c r="HT64" s="141"/>
      <c r="HU64" s="141"/>
      <c r="HV64" s="141"/>
      <c r="HW64" s="141"/>
      <c r="HX64" s="141"/>
      <c r="HY64" s="141"/>
      <c r="HZ64" s="141"/>
      <c r="IA64" s="141"/>
      <c r="IB64" s="141"/>
      <c r="IC64" s="141"/>
      <c r="ID64" s="141"/>
      <c r="IE64" s="141"/>
      <c r="IF64" s="141"/>
      <c r="IG64" s="141"/>
      <c r="IH64" s="141"/>
      <c r="II64" s="141"/>
      <c r="IJ64" s="141"/>
      <c r="IK64" s="141"/>
      <c r="IL64" s="141"/>
      <c r="IM64" s="141"/>
      <c r="IN64" s="141"/>
      <c r="IO64" s="141"/>
      <c r="IP64" s="141"/>
      <c r="IQ64" s="141"/>
      <c r="IR64" s="141"/>
      <c r="IS64" s="141"/>
      <c r="IT64" s="141"/>
      <c r="IU64" s="141"/>
    </row>
    <row r="65" spans="1:255" ht="45" customHeight="1">
      <c r="A65" s="138" t="s">
        <v>364</v>
      </c>
      <c r="B65" s="152" t="s">
        <v>365</v>
      </c>
      <c r="C65" s="741">
        <f>D65+L65</f>
        <v>62414914</v>
      </c>
      <c r="D65" s="145">
        <f>E65+H65+I65+J65+K65</f>
        <v>62414914</v>
      </c>
      <c r="E65" s="145">
        <f>F65+G65</f>
        <v>0</v>
      </c>
      <c r="F65" s="145">
        <v>0</v>
      </c>
      <c r="G65" s="145">
        <v>0</v>
      </c>
      <c r="H65" s="145">
        <v>0</v>
      </c>
      <c r="I65" s="145">
        <v>0</v>
      </c>
      <c r="J65" s="145">
        <v>0</v>
      </c>
      <c r="K65" s="145">
        <v>62414914</v>
      </c>
      <c r="L65" s="145">
        <f>M65+O65</f>
        <v>0</v>
      </c>
      <c r="M65" s="145">
        <v>0</v>
      </c>
      <c r="N65" s="145">
        <v>0</v>
      </c>
      <c r="O65" s="145">
        <v>0</v>
      </c>
      <c r="P65" s="146"/>
      <c r="Q65" s="146"/>
      <c r="R65" s="146"/>
      <c r="S65" s="146"/>
      <c r="T65" s="146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1"/>
      <c r="BG65" s="141"/>
      <c r="BH65" s="141"/>
      <c r="BI65" s="141"/>
      <c r="BJ65" s="141"/>
      <c r="BK65" s="141"/>
      <c r="BL65" s="141"/>
      <c r="BM65" s="141"/>
      <c r="BN65" s="141"/>
      <c r="BO65" s="141"/>
      <c r="BP65" s="141"/>
      <c r="BQ65" s="141"/>
      <c r="BR65" s="141"/>
      <c r="BS65" s="141"/>
      <c r="BT65" s="141"/>
      <c r="BU65" s="141"/>
      <c r="BV65" s="141"/>
      <c r="BW65" s="141"/>
      <c r="BX65" s="141"/>
      <c r="BY65" s="141"/>
      <c r="BZ65" s="141"/>
      <c r="CA65" s="141"/>
      <c r="CB65" s="141"/>
      <c r="CC65" s="141"/>
      <c r="CD65" s="141"/>
      <c r="CE65" s="141"/>
      <c r="CF65" s="141"/>
      <c r="CG65" s="141"/>
      <c r="CH65" s="141"/>
      <c r="CI65" s="141"/>
      <c r="CJ65" s="141"/>
      <c r="CK65" s="141"/>
      <c r="CL65" s="141"/>
      <c r="CM65" s="141"/>
      <c r="CN65" s="141"/>
      <c r="CO65" s="141"/>
      <c r="CP65" s="141"/>
      <c r="CQ65" s="141"/>
      <c r="CR65" s="141"/>
      <c r="CS65" s="141"/>
      <c r="CT65" s="141"/>
      <c r="CU65" s="141"/>
      <c r="CV65" s="141"/>
      <c r="CW65" s="141"/>
      <c r="CX65" s="141"/>
      <c r="CY65" s="141"/>
      <c r="CZ65" s="141"/>
      <c r="DA65" s="141"/>
      <c r="DB65" s="141"/>
      <c r="DC65" s="141"/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1"/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1"/>
      <c r="EB65" s="141"/>
      <c r="EC65" s="141"/>
      <c r="ED65" s="141"/>
      <c r="EE65" s="141"/>
      <c r="EF65" s="141"/>
      <c r="EG65" s="141"/>
      <c r="EH65" s="141"/>
      <c r="EI65" s="141"/>
      <c r="EJ65" s="141"/>
      <c r="EK65" s="141"/>
      <c r="EL65" s="141"/>
      <c r="EM65" s="141"/>
      <c r="EN65" s="141"/>
      <c r="EO65" s="141"/>
      <c r="EP65" s="141"/>
      <c r="EQ65" s="141"/>
      <c r="ER65" s="141"/>
      <c r="ES65" s="141"/>
      <c r="ET65" s="141"/>
      <c r="EU65" s="141"/>
      <c r="EV65" s="141"/>
      <c r="EW65" s="141"/>
      <c r="EX65" s="141"/>
      <c r="EY65" s="141"/>
      <c r="EZ65" s="141"/>
      <c r="FA65" s="141"/>
      <c r="FB65" s="141"/>
      <c r="FC65" s="141"/>
      <c r="FD65" s="141"/>
      <c r="FE65" s="141"/>
      <c r="FF65" s="141"/>
      <c r="FG65" s="141"/>
      <c r="FH65" s="141"/>
      <c r="FI65" s="141"/>
      <c r="FJ65" s="141"/>
      <c r="FK65" s="141"/>
      <c r="FL65" s="141"/>
      <c r="FM65" s="141"/>
      <c r="FN65" s="141"/>
      <c r="FO65" s="141"/>
      <c r="FP65" s="141"/>
      <c r="FQ65" s="141"/>
      <c r="FR65" s="141"/>
      <c r="FS65" s="141"/>
      <c r="FT65" s="141"/>
      <c r="FU65" s="141"/>
      <c r="FV65" s="141"/>
      <c r="FW65" s="141"/>
      <c r="FX65" s="141"/>
      <c r="FY65" s="141"/>
      <c r="FZ65" s="141"/>
      <c r="GA65" s="141"/>
      <c r="GB65" s="141"/>
      <c r="GC65" s="141"/>
      <c r="GD65" s="141"/>
      <c r="GE65" s="141"/>
      <c r="GF65" s="141"/>
      <c r="GG65" s="141"/>
      <c r="GH65" s="141"/>
      <c r="GI65" s="141"/>
      <c r="GJ65" s="141"/>
      <c r="GK65" s="141"/>
      <c r="GL65" s="141"/>
      <c r="GM65" s="141"/>
      <c r="GN65" s="141"/>
      <c r="GO65" s="141"/>
      <c r="GP65" s="141"/>
      <c r="GQ65" s="141"/>
      <c r="GR65" s="141"/>
      <c r="GS65" s="141"/>
      <c r="GT65" s="141"/>
      <c r="GU65" s="141"/>
      <c r="GV65" s="141"/>
      <c r="GW65" s="141"/>
      <c r="GX65" s="141"/>
      <c r="GY65" s="141"/>
      <c r="GZ65" s="141"/>
      <c r="HA65" s="141"/>
      <c r="HB65" s="141"/>
      <c r="HC65" s="141"/>
      <c r="HD65" s="141"/>
      <c r="HE65" s="141"/>
      <c r="HF65" s="141"/>
      <c r="HG65" s="141"/>
      <c r="HH65" s="141"/>
      <c r="HI65" s="141"/>
      <c r="HJ65" s="141"/>
      <c r="HK65" s="141"/>
      <c r="HL65" s="141"/>
      <c r="HM65" s="141"/>
      <c r="HN65" s="141"/>
      <c r="HO65" s="141"/>
      <c r="HP65" s="141"/>
      <c r="HQ65" s="141"/>
      <c r="HR65" s="141"/>
      <c r="HS65" s="141"/>
      <c r="HT65" s="141"/>
      <c r="HU65" s="141"/>
      <c r="HV65" s="141"/>
      <c r="HW65" s="141"/>
      <c r="HX65" s="141"/>
      <c r="HY65" s="141"/>
      <c r="HZ65" s="141"/>
      <c r="IA65" s="141"/>
      <c r="IB65" s="141"/>
      <c r="IC65" s="141"/>
      <c r="ID65" s="141"/>
      <c r="IE65" s="141"/>
      <c r="IF65" s="141"/>
      <c r="IG65" s="141"/>
      <c r="IH65" s="141"/>
      <c r="II65" s="141"/>
      <c r="IJ65" s="141"/>
      <c r="IK65" s="141"/>
      <c r="IL65" s="141"/>
      <c r="IM65" s="141"/>
      <c r="IN65" s="141"/>
      <c r="IO65" s="141"/>
      <c r="IP65" s="141"/>
      <c r="IQ65" s="141"/>
      <c r="IR65" s="141"/>
      <c r="IS65" s="141"/>
      <c r="IT65" s="141"/>
      <c r="IU65" s="141"/>
    </row>
    <row r="66" spans="1:255" ht="15" customHeight="1">
      <c r="A66" s="147" t="s">
        <v>70</v>
      </c>
      <c r="B66" s="148" t="s">
        <v>71</v>
      </c>
      <c r="C66" s="742">
        <f t="shared" ref="C66:O66" si="27">C67</f>
        <v>45590000</v>
      </c>
      <c r="D66" s="149">
        <f t="shared" si="27"/>
        <v>34590000</v>
      </c>
      <c r="E66" s="149">
        <f t="shared" si="27"/>
        <v>34590000</v>
      </c>
      <c r="F66" s="149">
        <f t="shared" si="27"/>
        <v>0</v>
      </c>
      <c r="G66" s="149">
        <f t="shared" si="27"/>
        <v>34590000</v>
      </c>
      <c r="H66" s="149">
        <f t="shared" si="27"/>
        <v>0</v>
      </c>
      <c r="I66" s="149">
        <f t="shared" si="27"/>
        <v>0</v>
      </c>
      <c r="J66" s="149">
        <f t="shared" si="27"/>
        <v>0</v>
      </c>
      <c r="K66" s="149">
        <f t="shared" si="27"/>
        <v>0</v>
      </c>
      <c r="L66" s="149">
        <f t="shared" si="27"/>
        <v>11000000</v>
      </c>
      <c r="M66" s="149">
        <f t="shared" si="27"/>
        <v>11000000</v>
      </c>
      <c r="N66" s="149">
        <f t="shared" si="27"/>
        <v>0</v>
      </c>
      <c r="O66" s="149">
        <f t="shared" si="27"/>
        <v>0</v>
      </c>
      <c r="P66" s="157"/>
      <c r="Q66" s="157"/>
      <c r="R66" s="157"/>
      <c r="S66" s="157"/>
      <c r="T66" s="157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  <c r="AU66" s="158"/>
      <c r="AV66" s="158"/>
      <c r="AW66" s="158"/>
      <c r="AX66" s="158"/>
      <c r="AY66" s="158"/>
      <c r="AZ66" s="158"/>
      <c r="BA66" s="158"/>
      <c r="BB66" s="158"/>
      <c r="BC66" s="158"/>
      <c r="BD66" s="158"/>
      <c r="BE66" s="158"/>
      <c r="BF66" s="158"/>
      <c r="BG66" s="158"/>
      <c r="BH66" s="158"/>
      <c r="BI66" s="158"/>
      <c r="BJ66" s="158"/>
      <c r="BK66" s="158"/>
      <c r="BL66" s="158"/>
      <c r="BM66" s="158"/>
      <c r="BN66" s="158"/>
      <c r="BO66" s="158"/>
      <c r="BP66" s="158"/>
      <c r="BQ66" s="158"/>
      <c r="BR66" s="158"/>
      <c r="BS66" s="158"/>
      <c r="BT66" s="158"/>
      <c r="BU66" s="158"/>
      <c r="BV66" s="158"/>
      <c r="BW66" s="158"/>
      <c r="BX66" s="158"/>
      <c r="BY66" s="158"/>
      <c r="BZ66" s="158"/>
      <c r="CA66" s="158"/>
      <c r="CB66" s="158"/>
      <c r="CC66" s="158"/>
      <c r="CD66" s="158"/>
      <c r="CE66" s="158"/>
      <c r="CF66" s="158"/>
      <c r="CG66" s="158"/>
      <c r="CH66" s="158"/>
      <c r="CI66" s="158"/>
      <c r="CJ66" s="158"/>
      <c r="CK66" s="158"/>
      <c r="CL66" s="158"/>
      <c r="CM66" s="158"/>
      <c r="CN66" s="158"/>
      <c r="CO66" s="158"/>
      <c r="CP66" s="158"/>
      <c r="CQ66" s="158"/>
      <c r="CR66" s="158"/>
      <c r="CS66" s="158"/>
      <c r="CT66" s="158"/>
      <c r="CU66" s="158"/>
      <c r="CV66" s="158"/>
      <c r="CW66" s="158"/>
      <c r="CX66" s="158"/>
      <c r="CY66" s="158"/>
      <c r="CZ66" s="158"/>
      <c r="DA66" s="158"/>
      <c r="DB66" s="158"/>
      <c r="DC66" s="158"/>
      <c r="DD66" s="158"/>
      <c r="DE66" s="158"/>
      <c r="DF66" s="158"/>
      <c r="DG66" s="158"/>
      <c r="DH66" s="158"/>
      <c r="DI66" s="158"/>
      <c r="DJ66" s="158"/>
      <c r="DK66" s="158"/>
      <c r="DL66" s="158"/>
      <c r="DM66" s="158"/>
      <c r="DN66" s="158"/>
      <c r="DO66" s="158"/>
      <c r="DP66" s="158"/>
      <c r="DQ66" s="158"/>
      <c r="DR66" s="158"/>
      <c r="DS66" s="158"/>
      <c r="DT66" s="158"/>
      <c r="DU66" s="158"/>
      <c r="DV66" s="158"/>
      <c r="DW66" s="158"/>
      <c r="DX66" s="158"/>
      <c r="DY66" s="158"/>
      <c r="DZ66" s="158"/>
      <c r="EA66" s="158"/>
      <c r="EB66" s="158"/>
      <c r="EC66" s="158"/>
      <c r="ED66" s="158"/>
      <c r="EE66" s="158"/>
      <c r="EF66" s="158"/>
      <c r="EG66" s="158"/>
      <c r="EH66" s="158"/>
      <c r="EI66" s="158"/>
      <c r="EJ66" s="158"/>
      <c r="EK66" s="158"/>
      <c r="EL66" s="158"/>
      <c r="EM66" s="158"/>
      <c r="EN66" s="158"/>
      <c r="EO66" s="158"/>
      <c r="EP66" s="158"/>
      <c r="EQ66" s="158"/>
      <c r="ER66" s="158"/>
      <c r="ES66" s="158"/>
      <c r="ET66" s="158"/>
      <c r="EU66" s="158"/>
      <c r="EV66" s="158"/>
      <c r="EW66" s="158"/>
      <c r="EX66" s="158"/>
      <c r="EY66" s="158"/>
      <c r="EZ66" s="158"/>
      <c r="FA66" s="158"/>
      <c r="FB66" s="158"/>
      <c r="FC66" s="158"/>
      <c r="FD66" s="158"/>
      <c r="FE66" s="158"/>
      <c r="FF66" s="158"/>
      <c r="FG66" s="158"/>
      <c r="FH66" s="158"/>
      <c r="FI66" s="158"/>
      <c r="FJ66" s="158"/>
      <c r="FK66" s="158"/>
      <c r="FL66" s="158"/>
      <c r="FM66" s="158"/>
      <c r="FN66" s="158"/>
      <c r="FO66" s="158"/>
      <c r="FP66" s="158"/>
      <c r="FQ66" s="158"/>
      <c r="FR66" s="158"/>
      <c r="FS66" s="158"/>
      <c r="FT66" s="158"/>
      <c r="FU66" s="158"/>
      <c r="FV66" s="158"/>
      <c r="FW66" s="158"/>
      <c r="FX66" s="158"/>
      <c r="FY66" s="158"/>
      <c r="FZ66" s="158"/>
      <c r="GA66" s="158"/>
      <c r="GB66" s="158"/>
      <c r="GC66" s="158"/>
      <c r="GD66" s="158"/>
      <c r="GE66" s="158"/>
      <c r="GF66" s="158"/>
      <c r="GG66" s="158"/>
      <c r="GH66" s="158"/>
      <c r="GI66" s="158"/>
      <c r="GJ66" s="158"/>
      <c r="GK66" s="158"/>
      <c r="GL66" s="158"/>
      <c r="GM66" s="158"/>
      <c r="GN66" s="158"/>
      <c r="GO66" s="158"/>
      <c r="GP66" s="158"/>
      <c r="GQ66" s="158"/>
      <c r="GR66" s="158"/>
      <c r="GS66" s="158"/>
      <c r="GT66" s="158"/>
      <c r="GU66" s="158"/>
      <c r="GV66" s="158"/>
      <c r="GW66" s="158"/>
      <c r="GX66" s="158"/>
      <c r="GY66" s="158"/>
      <c r="GZ66" s="158"/>
      <c r="HA66" s="158"/>
      <c r="HB66" s="158"/>
      <c r="HC66" s="158"/>
      <c r="HD66" s="158"/>
      <c r="HE66" s="158"/>
      <c r="HF66" s="158"/>
      <c r="HG66" s="158"/>
      <c r="HH66" s="158"/>
      <c r="HI66" s="158"/>
      <c r="HJ66" s="158"/>
      <c r="HK66" s="158"/>
      <c r="HL66" s="158"/>
      <c r="HM66" s="158"/>
      <c r="HN66" s="158"/>
      <c r="HO66" s="158"/>
      <c r="HP66" s="158"/>
      <c r="HQ66" s="158"/>
      <c r="HR66" s="158"/>
      <c r="HS66" s="158"/>
      <c r="HT66" s="158"/>
      <c r="HU66" s="158"/>
      <c r="HV66" s="158"/>
      <c r="HW66" s="158"/>
      <c r="HX66" s="158"/>
      <c r="HY66" s="158"/>
      <c r="HZ66" s="158"/>
      <c r="IA66" s="158"/>
      <c r="IB66" s="158"/>
      <c r="IC66" s="158"/>
      <c r="ID66" s="158"/>
      <c r="IE66" s="158"/>
      <c r="IF66" s="158"/>
      <c r="IG66" s="158"/>
      <c r="IH66" s="158"/>
      <c r="II66" s="158"/>
      <c r="IJ66" s="158"/>
      <c r="IK66" s="158"/>
      <c r="IL66" s="158"/>
      <c r="IM66" s="158"/>
      <c r="IN66" s="158"/>
      <c r="IO66" s="158"/>
      <c r="IP66" s="158"/>
      <c r="IQ66" s="158"/>
      <c r="IR66" s="158"/>
      <c r="IS66" s="158"/>
      <c r="IT66" s="158"/>
      <c r="IU66" s="158"/>
    </row>
    <row r="67" spans="1:255" ht="15" customHeight="1">
      <c r="A67" s="138" t="s">
        <v>366</v>
      </c>
      <c r="B67" s="152" t="s">
        <v>367</v>
      </c>
      <c r="C67" s="741">
        <f>D67+L67</f>
        <v>45590000</v>
      </c>
      <c r="D67" s="145">
        <f>E67+H67+I67+J67+K67</f>
        <v>34590000</v>
      </c>
      <c r="E67" s="145">
        <f>F67+G67</f>
        <v>34590000</v>
      </c>
      <c r="F67" s="145">
        <v>0</v>
      </c>
      <c r="G67" s="145">
        <v>34590000</v>
      </c>
      <c r="H67" s="145">
        <v>0</v>
      </c>
      <c r="I67" s="145">
        <v>0</v>
      </c>
      <c r="J67" s="145">
        <v>0</v>
      </c>
      <c r="K67" s="145">
        <v>0</v>
      </c>
      <c r="L67" s="145">
        <f>M67+O67</f>
        <v>11000000</v>
      </c>
      <c r="M67" s="145">
        <v>11000000</v>
      </c>
      <c r="N67" s="145">
        <v>0</v>
      </c>
      <c r="O67" s="145">
        <v>0</v>
      </c>
      <c r="P67" s="153"/>
      <c r="Q67" s="153"/>
      <c r="R67" s="153"/>
      <c r="S67" s="153"/>
      <c r="T67" s="153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28"/>
      <c r="AH67" s="128"/>
      <c r="AI67" s="128"/>
      <c r="AJ67" s="128"/>
      <c r="AK67" s="128"/>
      <c r="AL67" s="128"/>
      <c r="AM67" s="128"/>
      <c r="AN67" s="128"/>
      <c r="AO67" s="128"/>
      <c r="AP67" s="128"/>
      <c r="AQ67" s="128"/>
      <c r="AR67" s="128"/>
      <c r="AS67" s="128"/>
      <c r="AT67" s="128"/>
      <c r="AU67" s="128"/>
      <c r="AV67" s="128"/>
      <c r="AW67" s="128"/>
      <c r="AX67" s="128"/>
      <c r="AY67" s="128"/>
      <c r="AZ67" s="128"/>
      <c r="BA67" s="128"/>
      <c r="BB67" s="128"/>
      <c r="BC67" s="128"/>
      <c r="BD67" s="128"/>
      <c r="BE67" s="128"/>
      <c r="BF67" s="128"/>
      <c r="BG67" s="128"/>
      <c r="BH67" s="128"/>
      <c r="BI67" s="128"/>
      <c r="BJ67" s="128"/>
      <c r="BK67" s="128"/>
      <c r="BL67" s="128"/>
      <c r="BM67" s="128"/>
      <c r="BN67" s="128"/>
      <c r="BO67" s="128"/>
      <c r="BP67" s="128"/>
      <c r="BQ67" s="128"/>
      <c r="BR67" s="128"/>
      <c r="BS67" s="128"/>
      <c r="BT67" s="128"/>
      <c r="BU67" s="128"/>
      <c r="BV67" s="128"/>
      <c r="BW67" s="128"/>
      <c r="BX67" s="128"/>
      <c r="BY67" s="128"/>
      <c r="BZ67" s="128"/>
      <c r="CA67" s="128"/>
      <c r="CB67" s="128"/>
      <c r="CC67" s="128"/>
      <c r="CD67" s="128"/>
      <c r="CE67" s="128"/>
      <c r="CF67" s="128"/>
      <c r="CG67" s="128"/>
      <c r="CH67" s="128"/>
      <c r="CI67" s="128"/>
      <c r="CJ67" s="128"/>
      <c r="CK67" s="128"/>
      <c r="CL67" s="128"/>
      <c r="CM67" s="128"/>
      <c r="CN67" s="128"/>
      <c r="CO67" s="128"/>
      <c r="CP67" s="128"/>
      <c r="CQ67" s="128"/>
      <c r="CR67" s="128"/>
      <c r="CS67" s="128"/>
      <c r="CT67" s="128"/>
      <c r="CU67" s="128"/>
      <c r="CV67" s="128"/>
      <c r="CW67" s="128"/>
      <c r="CX67" s="128"/>
      <c r="CY67" s="128"/>
      <c r="CZ67" s="128"/>
      <c r="DA67" s="128"/>
      <c r="DB67" s="128"/>
      <c r="DC67" s="128"/>
      <c r="DD67" s="128"/>
      <c r="DE67" s="128"/>
      <c r="DF67" s="128"/>
      <c r="DG67" s="128"/>
      <c r="DH67" s="128"/>
      <c r="DI67" s="128"/>
      <c r="DJ67" s="128"/>
      <c r="DK67" s="128"/>
      <c r="DL67" s="128"/>
      <c r="DM67" s="128"/>
      <c r="DN67" s="128"/>
      <c r="DO67" s="128"/>
      <c r="DP67" s="128"/>
      <c r="DQ67" s="128"/>
      <c r="DR67" s="128"/>
      <c r="DS67" s="128"/>
      <c r="DT67" s="128"/>
      <c r="DU67" s="128"/>
      <c r="DV67" s="128"/>
      <c r="DW67" s="128"/>
      <c r="DX67" s="128"/>
      <c r="DY67" s="128"/>
      <c r="DZ67" s="128"/>
      <c r="EA67" s="128"/>
      <c r="EB67" s="128"/>
      <c r="EC67" s="128"/>
      <c r="ED67" s="128"/>
      <c r="EE67" s="128"/>
      <c r="EF67" s="128"/>
      <c r="EG67" s="128"/>
      <c r="EH67" s="128"/>
      <c r="EI67" s="128"/>
      <c r="EJ67" s="128"/>
      <c r="EK67" s="128"/>
      <c r="EL67" s="128"/>
      <c r="EM67" s="128"/>
      <c r="EN67" s="128"/>
      <c r="EO67" s="128"/>
      <c r="EP67" s="128"/>
      <c r="EQ67" s="128"/>
      <c r="ER67" s="128"/>
      <c r="ES67" s="128"/>
      <c r="ET67" s="128"/>
      <c r="EU67" s="128"/>
      <c r="EV67" s="128"/>
      <c r="EW67" s="128"/>
      <c r="EX67" s="128"/>
      <c r="EY67" s="128"/>
      <c r="EZ67" s="128"/>
      <c r="FA67" s="128"/>
      <c r="FB67" s="128"/>
      <c r="FC67" s="128"/>
      <c r="FD67" s="128"/>
      <c r="FE67" s="128"/>
      <c r="FF67" s="128"/>
      <c r="FG67" s="128"/>
      <c r="FH67" s="128"/>
      <c r="FI67" s="128"/>
      <c r="FJ67" s="128"/>
      <c r="FK67" s="128"/>
      <c r="FL67" s="128"/>
      <c r="FM67" s="128"/>
      <c r="FN67" s="128"/>
      <c r="FO67" s="128"/>
      <c r="FP67" s="128"/>
      <c r="FQ67" s="128"/>
      <c r="FR67" s="128"/>
      <c r="FS67" s="128"/>
      <c r="FT67" s="128"/>
      <c r="FU67" s="128"/>
      <c r="FV67" s="128"/>
      <c r="FW67" s="128"/>
      <c r="FX67" s="128"/>
      <c r="FY67" s="128"/>
      <c r="FZ67" s="128"/>
      <c r="GA67" s="128"/>
      <c r="GB67" s="128"/>
      <c r="GC67" s="128"/>
      <c r="GD67" s="128"/>
      <c r="GE67" s="128"/>
      <c r="GF67" s="128"/>
      <c r="GG67" s="128"/>
      <c r="GH67" s="128"/>
      <c r="GI67" s="128"/>
      <c r="GJ67" s="128"/>
      <c r="GK67" s="128"/>
      <c r="GL67" s="128"/>
      <c r="GM67" s="128"/>
      <c r="GN67" s="128"/>
      <c r="GO67" s="128"/>
      <c r="GP67" s="128"/>
      <c r="GQ67" s="128"/>
      <c r="GR67" s="128"/>
      <c r="GS67" s="128"/>
      <c r="GT67" s="128"/>
      <c r="GU67" s="128"/>
      <c r="GV67" s="128"/>
      <c r="GW67" s="128"/>
      <c r="GX67" s="128"/>
      <c r="GY67" s="128"/>
      <c r="GZ67" s="128"/>
      <c r="HA67" s="128"/>
      <c r="HB67" s="128"/>
      <c r="HC67" s="128"/>
      <c r="HD67" s="128"/>
      <c r="HE67" s="128"/>
      <c r="HF67" s="128"/>
      <c r="HG67" s="128"/>
      <c r="HH67" s="128"/>
      <c r="HI67" s="128"/>
      <c r="HJ67" s="128"/>
      <c r="HK67" s="128"/>
      <c r="HL67" s="128"/>
      <c r="HM67" s="128"/>
      <c r="HN67" s="128"/>
      <c r="HO67" s="128"/>
      <c r="HP67" s="128"/>
      <c r="HQ67" s="128"/>
      <c r="HR67" s="128"/>
      <c r="HS67" s="128"/>
      <c r="HT67" s="128"/>
      <c r="HU67" s="128"/>
      <c r="HV67" s="128"/>
      <c r="HW67" s="128"/>
      <c r="HX67" s="128"/>
      <c r="HY67" s="128"/>
      <c r="HZ67" s="128"/>
      <c r="IA67" s="128"/>
      <c r="IB67" s="128"/>
      <c r="IC67" s="128"/>
      <c r="ID67" s="128"/>
      <c r="IE67" s="128"/>
      <c r="IF67" s="128"/>
      <c r="IG67" s="128"/>
      <c r="IH67" s="128"/>
      <c r="II67" s="128"/>
      <c r="IJ67" s="128"/>
      <c r="IK67" s="128"/>
      <c r="IL67" s="128"/>
      <c r="IM67" s="128"/>
      <c r="IN67" s="128"/>
      <c r="IO67" s="128"/>
      <c r="IP67" s="128"/>
      <c r="IQ67" s="128"/>
      <c r="IR67" s="128"/>
      <c r="IS67" s="128"/>
      <c r="IT67" s="128"/>
      <c r="IU67" s="128"/>
    </row>
    <row r="68" spans="1:255" ht="15" customHeight="1">
      <c r="A68" s="147" t="s">
        <v>33</v>
      </c>
      <c r="B68" s="148" t="s">
        <v>34</v>
      </c>
      <c r="C68" s="742">
        <f t="shared" ref="C68:O68" si="28">C69+C71+C72+C73+C74+C75+C76+C77+C78+C79+C81+C70+C80</f>
        <v>186478158</v>
      </c>
      <c r="D68" s="149">
        <f t="shared" si="28"/>
        <v>167305191</v>
      </c>
      <c r="E68" s="149">
        <f t="shared" si="28"/>
        <v>149549883</v>
      </c>
      <c r="F68" s="149">
        <f>F69+F71+F72+F73+F74+F75+F76+F77+F78+F79+F81+F70+F80</f>
        <v>129396695</v>
      </c>
      <c r="G68" s="149">
        <f t="shared" si="28"/>
        <v>20153188</v>
      </c>
      <c r="H68" s="149">
        <f t="shared" si="28"/>
        <v>0</v>
      </c>
      <c r="I68" s="149">
        <f t="shared" si="28"/>
        <v>241258</v>
      </c>
      <c r="J68" s="149">
        <f t="shared" si="28"/>
        <v>17514050</v>
      </c>
      <c r="K68" s="149">
        <f t="shared" si="28"/>
        <v>0</v>
      </c>
      <c r="L68" s="149">
        <f t="shared" si="28"/>
        <v>19172967</v>
      </c>
      <c r="M68" s="149">
        <f t="shared" si="28"/>
        <v>19172967</v>
      </c>
      <c r="N68" s="149">
        <f t="shared" si="28"/>
        <v>12710190</v>
      </c>
      <c r="O68" s="149">
        <f t="shared" si="28"/>
        <v>0</v>
      </c>
      <c r="P68" s="157"/>
      <c r="Q68" s="157"/>
      <c r="R68" s="157"/>
      <c r="S68" s="157"/>
      <c r="T68" s="157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  <c r="AT68" s="158"/>
      <c r="AU68" s="158"/>
      <c r="AV68" s="158"/>
      <c r="AW68" s="158"/>
      <c r="AX68" s="158"/>
      <c r="AY68" s="158"/>
      <c r="AZ68" s="158"/>
      <c r="BA68" s="158"/>
      <c r="BB68" s="158"/>
      <c r="BC68" s="158"/>
      <c r="BD68" s="158"/>
      <c r="BE68" s="158"/>
      <c r="BF68" s="158"/>
      <c r="BG68" s="158"/>
      <c r="BH68" s="158"/>
      <c r="BI68" s="158"/>
      <c r="BJ68" s="158"/>
      <c r="BK68" s="158"/>
      <c r="BL68" s="158"/>
      <c r="BM68" s="158"/>
      <c r="BN68" s="158"/>
      <c r="BO68" s="158"/>
      <c r="BP68" s="158"/>
      <c r="BQ68" s="158"/>
      <c r="BR68" s="158"/>
      <c r="BS68" s="158"/>
      <c r="BT68" s="158"/>
      <c r="BU68" s="158"/>
      <c r="BV68" s="158"/>
      <c r="BW68" s="158"/>
      <c r="BX68" s="158"/>
      <c r="BY68" s="158"/>
      <c r="BZ68" s="158"/>
      <c r="CA68" s="158"/>
      <c r="CB68" s="158"/>
      <c r="CC68" s="158"/>
      <c r="CD68" s="158"/>
      <c r="CE68" s="158"/>
      <c r="CF68" s="158"/>
      <c r="CG68" s="158"/>
      <c r="CH68" s="158"/>
      <c r="CI68" s="158"/>
      <c r="CJ68" s="158"/>
      <c r="CK68" s="158"/>
      <c r="CL68" s="158"/>
      <c r="CM68" s="158"/>
      <c r="CN68" s="158"/>
      <c r="CO68" s="158"/>
      <c r="CP68" s="158"/>
      <c r="CQ68" s="158"/>
      <c r="CR68" s="158"/>
      <c r="CS68" s="158"/>
      <c r="CT68" s="158"/>
      <c r="CU68" s="158"/>
      <c r="CV68" s="158"/>
      <c r="CW68" s="158"/>
      <c r="CX68" s="158"/>
      <c r="CY68" s="158"/>
      <c r="CZ68" s="158"/>
      <c r="DA68" s="158"/>
      <c r="DB68" s="158"/>
      <c r="DC68" s="158"/>
      <c r="DD68" s="158"/>
      <c r="DE68" s="158"/>
      <c r="DF68" s="158"/>
      <c r="DG68" s="158"/>
      <c r="DH68" s="158"/>
      <c r="DI68" s="158"/>
      <c r="DJ68" s="158"/>
      <c r="DK68" s="158"/>
      <c r="DL68" s="158"/>
      <c r="DM68" s="158"/>
      <c r="DN68" s="158"/>
      <c r="DO68" s="158"/>
      <c r="DP68" s="158"/>
      <c r="DQ68" s="158"/>
      <c r="DR68" s="158"/>
      <c r="DS68" s="158"/>
      <c r="DT68" s="158"/>
      <c r="DU68" s="158"/>
      <c r="DV68" s="158"/>
      <c r="DW68" s="158"/>
      <c r="DX68" s="158"/>
      <c r="DY68" s="158"/>
      <c r="DZ68" s="158"/>
      <c r="EA68" s="158"/>
      <c r="EB68" s="158"/>
      <c r="EC68" s="158"/>
      <c r="ED68" s="158"/>
      <c r="EE68" s="158"/>
      <c r="EF68" s="158"/>
      <c r="EG68" s="158"/>
      <c r="EH68" s="158"/>
      <c r="EI68" s="158"/>
      <c r="EJ68" s="158"/>
      <c r="EK68" s="158"/>
      <c r="EL68" s="158"/>
      <c r="EM68" s="158"/>
      <c r="EN68" s="158"/>
      <c r="EO68" s="158"/>
      <c r="EP68" s="158"/>
      <c r="EQ68" s="158"/>
      <c r="ER68" s="158"/>
      <c r="ES68" s="158"/>
      <c r="ET68" s="158"/>
      <c r="EU68" s="158"/>
      <c r="EV68" s="158"/>
      <c r="EW68" s="158"/>
      <c r="EX68" s="158"/>
      <c r="EY68" s="158"/>
      <c r="EZ68" s="158"/>
      <c r="FA68" s="158"/>
      <c r="FB68" s="158"/>
      <c r="FC68" s="158"/>
      <c r="FD68" s="158"/>
      <c r="FE68" s="158"/>
      <c r="FF68" s="158"/>
      <c r="FG68" s="158"/>
      <c r="FH68" s="158"/>
      <c r="FI68" s="158"/>
      <c r="FJ68" s="158"/>
      <c r="FK68" s="158"/>
      <c r="FL68" s="158"/>
      <c r="FM68" s="158"/>
      <c r="FN68" s="158"/>
      <c r="FO68" s="158"/>
      <c r="FP68" s="158"/>
      <c r="FQ68" s="158"/>
      <c r="FR68" s="158"/>
      <c r="FS68" s="158"/>
      <c r="FT68" s="158"/>
      <c r="FU68" s="158"/>
      <c r="FV68" s="158"/>
      <c r="FW68" s="158"/>
      <c r="FX68" s="158"/>
      <c r="FY68" s="158"/>
      <c r="FZ68" s="158"/>
      <c r="GA68" s="158"/>
      <c r="GB68" s="158"/>
      <c r="GC68" s="158"/>
      <c r="GD68" s="158"/>
      <c r="GE68" s="158"/>
      <c r="GF68" s="158"/>
      <c r="GG68" s="158"/>
      <c r="GH68" s="158"/>
      <c r="GI68" s="158"/>
      <c r="GJ68" s="158"/>
      <c r="GK68" s="158"/>
      <c r="GL68" s="158"/>
      <c r="GM68" s="158"/>
      <c r="GN68" s="158"/>
      <c r="GO68" s="158"/>
      <c r="GP68" s="158"/>
      <c r="GQ68" s="158"/>
      <c r="GR68" s="158"/>
      <c r="GS68" s="158"/>
      <c r="GT68" s="158"/>
      <c r="GU68" s="158"/>
      <c r="GV68" s="158"/>
      <c r="GW68" s="158"/>
      <c r="GX68" s="158"/>
      <c r="GY68" s="158"/>
      <c r="GZ68" s="158"/>
      <c r="HA68" s="158"/>
      <c r="HB68" s="158"/>
      <c r="HC68" s="158"/>
      <c r="HD68" s="158"/>
      <c r="HE68" s="158"/>
      <c r="HF68" s="158"/>
      <c r="HG68" s="158"/>
      <c r="HH68" s="158"/>
      <c r="HI68" s="158"/>
      <c r="HJ68" s="158"/>
      <c r="HK68" s="158"/>
      <c r="HL68" s="158"/>
      <c r="HM68" s="158"/>
      <c r="HN68" s="158"/>
      <c r="HO68" s="158"/>
      <c r="HP68" s="158"/>
      <c r="HQ68" s="158"/>
      <c r="HR68" s="158"/>
      <c r="HS68" s="158"/>
      <c r="HT68" s="158"/>
      <c r="HU68" s="158"/>
      <c r="HV68" s="158"/>
      <c r="HW68" s="158"/>
      <c r="HX68" s="158"/>
      <c r="HY68" s="158"/>
      <c r="HZ68" s="158"/>
      <c r="IA68" s="158"/>
      <c r="IB68" s="158"/>
      <c r="IC68" s="158"/>
      <c r="ID68" s="158"/>
      <c r="IE68" s="158"/>
      <c r="IF68" s="158"/>
      <c r="IG68" s="158"/>
      <c r="IH68" s="158"/>
      <c r="II68" s="158"/>
      <c r="IJ68" s="158"/>
      <c r="IK68" s="158"/>
      <c r="IL68" s="158"/>
      <c r="IM68" s="158"/>
      <c r="IN68" s="158"/>
      <c r="IO68" s="158"/>
      <c r="IP68" s="158"/>
      <c r="IQ68" s="158"/>
      <c r="IR68" s="158"/>
      <c r="IS68" s="158"/>
      <c r="IT68" s="158"/>
      <c r="IU68" s="158"/>
    </row>
    <row r="69" spans="1:255" ht="15" customHeight="1">
      <c r="A69" s="138" t="s">
        <v>368</v>
      </c>
      <c r="B69" s="152" t="s">
        <v>72</v>
      </c>
      <c r="C69" s="741">
        <f t="shared" ref="C69:C79" si="29">D69+L69</f>
        <v>48995390</v>
      </c>
      <c r="D69" s="145">
        <f t="shared" ref="D69:D81" si="30">E69+H69+I69+J69+K69</f>
        <v>48995390</v>
      </c>
      <c r="E69" s="145">
        <f t="shared" ref="E69:E81" si="31">F69+G69</f>
        <v>48946123</v>
      </c>
      <c r="F69" s="145">
        <v>45984129</v>
      </c>
      <c r="G69" s="145">
        <f>24750+2000+206370+4000+139587+668736+46852+18830+239319+21412+39988+12281+1493798+25071+19000</f>
        <v>2961994</v>
      </c>
      <c r="H69" s="145">
        <v>0</v>
      </c>
      <c r="I69" s="145">
        <v>49267</v>
      </c>
      <c r="J69" s="145">
        <v>0</v>
      </c>
      <c r="K69" s="145">
        <v>0</v>
      </c>
      <c r="L69" s="145">
        <f t="shared" ref="L69:L81" si="32">M69+O69</f>
        <v>0</v>
      </c>
      <c r="M69" s="145">
        <v>0</v>
      </c>
      <c r="N69" s="145">
        <v>0</v>
      </c>
      <c r="O69" s="145">
        <v>0</v>
      </c>
      <c r="P69" s="153"/>
      <c r="Q69" s="153"/>
      <c r="R69" s="153"/>
      <c r="S69" s="153"/>
      <c r="T69" s="153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  <c r="AV69" s="128"/>
      <c r="AW69" s="128"/>
      <c r="AX69" s="128"/>
      <c r="AY69" s="128"/>
      <c r="AZ69" s="128"/>
      <c r="BA69" s="128"/>
      <c r="BB69" s="128"/>
      <c r="BC69" s="128"/>
      <c r="BD69" s="128"/>
      <c r="BE69" s="128"/>
      <c r="BF69" s="128"/>
      <c r="BG69" s="128"/>
      <c r="BH69" s="128"/>
      <c r="BI69" s="128"/>
      <c r="BJ69" s="128"/>
      <c r="BK69" s="128"/>
      <c r="BL69" s="128"/>
      <c r="BM69" s="128"/>
      <c r="BN69" s="128"/>
      <c r="BO69" s="128"/>
      <c r="BP69" s="128"/>
      <c r="BQ69" s="128"/>
      <c r="BR69" s="128"/>
      <c r="BS69" s="128"/>
      <c r="BT69" s="128"/>
      <c r="BU69" s="128"/>
      <c r="BV69" s="128"/>
      <c r="BW69" s="128"/>
      <c r="BX69" s="128"/>
      <c r="BY69" s="128"/>
      <c r="BZ69" s="128"/>
      <c r="CA69" s="128"/>
      <c r="CB69" s="128"/>
      <c r="CC69" s="128"/>
      <c r="CD69" s="128"/>
      <c r="CE69" s="128"/>
      <c r="CF69" s="128"/>
      <c r="CG69" s="128"/>
      <c r="CH69" s="128"/>
      <c r="CI69" s="128"/>
      <c r="CJ69" s="128"/>
      <c r="CK69" s="128"/>
      <c r="CL69" s="128"/>
      <c r="CM69" s="128"/>
      <c r="CN69" s="128"/>
      <c r="CO69" s="128"/>
      <c r="CP69" s="128"/>
      <c r="CQ69" s="128"/>
      <c r="CR69" s="128"/>
      <c r="CS69" s="128"/>
      <c r="CT69" s="128"/>
      <c r="CU69" s="128"/>
      <c r="CV69" s="128"/>
      <c r="CW69" s="128"/>
      <c r="CX69" s="128"/>
      <c r="CY69" s="128"/>
      <c r="CZ69" s="128"/>
      <c r="DA69" s="128"/>
      <c r="DB69" s="128"/>
      <c r="DC69" s="128"/>
      <c r="DD69" s="128"/>
      <c r="DE69" s="128"/>
      <c r="DF69" s="128"/>
      <c r="DG69" s="128"/>
      <c r="DH69" s="128"/>
      <c r="DI69" s="128"/>
      <c r="DJ69" s="128"/>
      <c r="DK69" s="128"/>
      <c r="DL69" s="128"/>
      <c r="DM69" s="128"/>
      <c r="DN69" s="128"/>
      <c r="DO69" s="128"/>
      <c r="DP69" s="128"/>
      <c r="DQ69" s="128"/>
      <c r="DR69" s="128"/>
      <c r="DS69" s="128"/>
      <c r="DT69" s="128"/>
      <c r="DU69" s="128"/>
      <c r="DV69" s="128"/>
      <c r="DW69" s="128"/>
      <c r="DX69" s="128"/>
      <c r="DY69" s="128"/>
      <c r="DZ69" s="128"/>
      <c r="EA69" s="128"/>
      <c r="EB69" s="128"/>
      <c r="EC69" s="128"/>
      <c r="ED69" s="128"/>
      <c r="EE69" s="128"/>
      <c r="EF69" s="128"/>
      <c r="EG69" s="128"/>
      <c r="EH69" s="128"/>
      <c r="EI69" s="128"/>
      <c r="EJ69" s="128"/>
      <c r="EK69" s="128"/>
      <c r="EL69" s="128"/>
      <c r="EM69" s="128"/>
      <c r="EN69" s="128"/>
      <c r="EO69" s="128"/>
      <c r="EP69" s="128"/>
      <c r="EQ69" s="128"/>
      <c r="ER69" s="128"/>
      <c r="ES69" s="128"/>
      <c r="ET69" s="128"/>
      <c r="EU69" s="128"/>
      <c r="EV69" s="128"/>
      <c r="EW69" s="128"/>
      <c r="EX69" s="128"/>
      <c r="EY69" s="128"/>
      <c r="EZ69" s="128"/>
      <c r="FA69" s="128"/>
      <c r="FB69" s="128"/>
      <c r="FC69" s="128"/>
      <c r="FD69" s="128"/>
      <c r="FE69" s="128"/>
      <c r="FF69" s="128"/>
      <c r="FG69" s="128"/>
      <c r="FH69" s="128"/>
      <c r="FI69" s="128"/>
      <c r="FJ69" s="128"/>
      <c r="FK69" s="128"/>
      <c r="FL69" s="128"/>
      <c r="FM69" s="128"/>
      <c r="FN69" s="128"/>
      <c r="FO69" s="128"/>
      <c r="FP69" s="128"/>
      <c r="FQ69" s="128"/>
      <c r="FR69" s="128"/>
      <c r="FS69" s="128"/>
      <c r="FT69" s="128"/>
      <c r="FU69" s="128"/>
      <c r="FV69" s="128"/>
      <c r="FW69" s="128"/>
      <c r="FX69" s="128"/>
      <c r="FY69" s="128"/>
      <c r="FZ69" s="128"/>
      <c r="GA69" s="128"/>
      <c r="GB69" s="128"/>
      <c r="GC69" s="128"/>
      <c r="GD69" s="128"/>
      <c r="GE69" s="128"/>
      <c r="GF69" s="128"/>
      <c r="GG69" s="128"/>
      <c r="GH69" s="128"/>
      <c r="GI69" s="128"/>
      <c r="GJ69" s="128"/>
      <c r="GK69" s="128"/>
      <c r="GL69" s="128"/>
      <c r="GM69" s="128"/>
      <c r="GN69" s="128"/>
      <c r="GO69" s="128"/>
      <c r="GP69" s="128"/>
      <c r="GQ69" s="128"/>
      <c r="GR69" s="128"/>
      <c r="GS69" s="128"/>
      <c r="GT69" s="128"/>
      <c r="GU69" s="128"/>
      <c r="GV69" s="128"/>
      <c r="GW69" s="128"/>
      <c r="GX69" s="128"/>
      <c r="GY69" s="128"/>
      <c r="GZ69" s="128"/>
      <c r="HA69" s="128"/>
      <c r="HB69" s="128"/>
      <c r="HC69" s="128"/>
      <c r="HD69" s="128"/>
      <c r="HE69" s="128"/>
      <c r="HF69" s="128"/>
      <c r="HG69" s="128"/>
      <c r="HH69" s="128"/>
      <c r="HI69" s="128"/>
      <c r="HJ69" s="128"/>
      <c r="HK69" s="128"/>
      <c r="HL69" s="128"/>
      <c r="HM69" s="128"/>
      <c r="HN69" s="128"/>
      <c r="HO69" s="128"/>
      <c r="HP69" s="128"/>
      <c r="HQ69" s="128"/>
      <c r="HR69" s="128"/>
      <c r="HS69" s="128"/>
      <c r="HT69" s="128"/>
      <c r="HU69" s="128"/>
      <c r="HV69" s="128"/>
      <c r="HW69" s="128"/>
      <c r="HX69" s="128"/>
      <c r="HY69" s="128"/>
      <c r="HZ69" s="128"/>
      <c r="IA69" s="128"/>
      <c r="IB69" s="128"/>
      <c r="IC69" s="128"/>
      <c r="ID69" s="128"/>
      <c r="IE69" s="128"/>
      <c r="IF69" s="128"/>
      <c r="IG69" s="128"/>
      <c r="IH69" s="128"/>
      <c r="II69" s="128"/>
      <c r="IJ69" s="128"/>
      <c r="IK69" s="128"/>
      <c r="IL69" s="128"/>
      <c r="IM69" s="128"/>
      <c r="IN69" s="128"/>
      <c r="IO69" s="128"/>
      <c r="IP69" s="128"/>
      <c r="IQ69" s="128"/>
      <c r="IR69" s="128"/>
      <c r="IS69" s="128"/>
      <c r="IT69" s="128"/>
      <c r="IU69" s="128"/>
    </row>
    <row r="70" spans="1:255" ht="15" customHeight="1">
      <c r="A70" s="138">
        <v>80104</v>
      </c>
      <c r="B70" s="152" t="s">
        <v>369</v>
      </c>
      <c r="C70" s="741">
        <f t="shared" si="29"/>
        <v>313789</v>
      </c>
      <c r="D70" s="145">
        <f>E70+H70+I70+J70+K70</f>
        <v>313789</v>
      </c>
      <c r="E70" s="145">
        <f>F70+G70</f>
        <v>0</v>
      </c>
      <c r="F70" s="145">
        <v>0</v>
      </c>
      <c r="G70" s="145">
        <v>0</v>
      </c>
      <c r="H70" s="145">
        <v>0</v>
      </c>
      <c r="I70" s="145">
        <v>0</v>
      </c>
      <c r="J70" s="145">
        <f>296357+17432</f>
        <v>313789</v>
      </c>
      <c r="K70" s="145">
        <v>0</v>
      </c>
      <c r="L70" s="145">
        <f t="shared" si="32"/>
        <v>0</v>
      </c>
      <c r="M70" s="145">
        <v>0</v>
      </c>
      <c r="N70" s="145">
        <v>0</v>
      </c>
      <c r="O70" s="145">
        <v>0</v>
      </c>
      <c r="P70" s="153"/>
      <c r="Q70" s="153"/>
      <c r="R70" s="153"/>
      <c r="S70" s="153"/>
      <c r="T70" s="153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C70" s="128"/>
      <c r="BD70" s="128"/>
      <c r="BE70" s="128"/>
      <c r="BF70" s="128"/>
      <c r="BG70" s="128"/>
      <c r="BH70" s="128"/>
      <c r="BI70" s="128"/>
      <c r="BJ70" s="128"/>
      <c r="BK70" s="128"/>
      <c r="BL70" s="128"/>
      <c r="BM70" s="128"/>
      <c r="BN70" s="128"/>
      <c r="BO70" s="128"/>
      <c r="BP70" s="128"/>
      <c r="BQ70" s="128"/>
      <c r="BR70" s="128"/>
      <c r="BS70" s="128"/>
      <c r="BT70" s="128"/>
      <c r="BU70" s="128"/>
      <c r="BV70" s="128"/>
      <c r="BW70" s="128"/>
      <c r="BX70" s="128"/>
      <c r="BY70" s="128"/>
      <c r="BZ70" s="128"/>
      <c r="CA70" s="128"/>
      <c r="CB70" s="128"/>
      <c r="CC70" s="128"/>
      <c r="CD70" s="128"/>
      <c r="CE70" s="128"/>
      <c r="CF70" s="128"/>
      <c r="CG70" s="128"/>
      <c r="CH70" s="128"/>
      <c r="CI70" s="128"/>
      <c r="CJ70" s="128"/>
      <c r="CK70" s="128"/>
      <c r="CL70" s="128"/>
      <c r="CM70" s="128"/>
      <c r="CN70" s="128"/>
      <c r="CO70" s="128"/>
      <c r="CP70" s="128"/>
      <c r="CQ70" s="128"/>
      <c r="CR70" s="128"/>
      <c r="CS70" s="128"/>
      <c r="CT70" s="128"/>
      <c r="CU70" s="128"/>
      <c r="CV70" s="128"/>
      <c r="CW70" s="128"/>
      <c r="CX70" s="128"/>
      <c r="CY70" s="128"/>
      <c r="CZ70" s="128"/>
      <c r="DA70" s="128"/>
      <c r="DB70" s="128"/>
      <c r="DC70" s="128"/>
      <c r="DD70" s="128"/>
      <c r="DE70" s="128"/>
      <c r="DF70" s="128"/>
      <c r="DG70" s="128"/>
      <c r="DH70" s="128"/>
      <c r="DI70" s="128"/>
      <c r="DJ70" s="128"/>
      <c r="DK70" s="128"/>
      <c r="DL70" s="128"/>
      <c r="DM70" s="128"/>
      <c r="DN70" s="128"/>
      <c r="DO70" s="128"/>
      <c r="DP70" s="128"/>
      <c r="DQ70" s="128"/>
      <c r="DR70" s="128"/>
      <c r="DS70" s="128"/>
      <c r="DT70" s="128"/>
      <c r="DU70" s="128"/>
      <c r="DV70" s="128"/>
      <c r="DW70" s="128"/>
      <c r="DX70" s="128"/>
      <c r="DY70" s="128"/>
      <c r="DZ70" s="128"/>
      <c r="EA70" s="128"/>
      <c r="EB70" s="128"/>
      <c r="EC70" s="128"/>
      <c r="ED70" s="128"/>
      <c r="EE70" s="128"/>
      <c r="EF70" s="128"/>
      <c r="EG70" s="128"/>
      <c r="EH70" s="128"/>
      <c r="EI70" s="128"/>
      <c r="EJ70" s="128"/>
      <c r="EK70" s="128"/>
      <c r="EL70" s="128"/>
      <c r="EM70" s="128"/>
      <c r="EN70" s="128"/>
      <c r="EO70" s="128"/>
      <c r="EP70" s="128"/>
      <c r="EQ70" s="128"/>
      <c r="ER70" s="128"/>
      <c r="ES70" s="128"/>
      <c r="ET70" s="128"/>
      <c r="EU70" s="128"/>
      <c r="EV70" s="128"/>
      <c r="EW70" s="128"/>
      <c r="EX70" s="128"/>
      <c r="EY70" s="128"/>
      <c r="EZ70" s="128"/>
      <c r="FA70" s="128"/>
      <c r="FB70" s="128"/>
      <c r="FC70" s="128"/>
      <c r="FD70" s="128"/>
      <c r="FE70" s="128"/>
      <c r="FF70" s="128"/>
      <c r="FG70" s="128"/>
      <c r="FH70" s="128"/>
      <c r="FI70" s="128"/>
      <c r="FJ70" s="128"/>
      <c r="FK70" s="128"/>
      <c r="FL70" s="128"/>
      <c r="FM70" s="128"/>
      <c r="FN70" s="128"/>
      <c r="FO70" s="128"/>
      <c r="FP70" s="128"/>
      <c r="FQ70" s="128"/>
      <c r="FR70" s="128"/>
      <c r="FS70" s="128"/>
      <c r="FT70" s="128"/>
      <c r="FU70" s="128"/>
      <c r="FV70" s="128"/>
      <c r="FW70" s="128"/>
      <c r="FX70" s="128"/>
      <c r="FY70" s="128"/>
      <c r="FZ70" s="128"/>
      <c r="GA70" s="128"/>
      <c r="GB70" s="128"/>
      <c r="GC70" s="128"/>
      <c r="GD70" s="128"/>
      <c r="GE70" s="128"/>
      <c r="GF70" s="128"/>
      <c r="GG70" s="128"/>
      <c r="GH70" s="128"/>
      <c r="GI70" s="128"/>
      <c r="GJ70" s="128"/>
      <c r="GK70" s="128"/>
      <c r="GL70" s="128"/>
      <c r="GM70" s="128"/>
      <c r="GN70" s="128"/>
      <c r="GO70" s="128"/>
      <c r="GP70" s="128"/>
      <c r="GQ70" s="128"/>
      <c r="GR70" s="128"/>
      <c r="GS70" s="128"/>
      <c r="GT70" s="128"/>
      <c r="GU70" s="128"/>
      <c r="GV70" s="128"/>
      <c r="GW70" s="128"/>
      <c r="GX70" s="128"/>
      <c r="GY70" s="128"/>
      <c r="GZ70" s="128"/>
      <c r="HA70" s="128"/>
      <c r="HB70" s="128"/>
      <c r="HC70" s="128"/>
      <c r="HD70" s="128"/>
      <c r="HE70" s="128"/>
      <c r="HF70" s="128"/>
      <c r="HG70" s="128"/>
      <c r="HH70" s="128"/>
      <c r="HI70" s="128"/>
      <c r="HJ70" s="128"/>
      <c r="HK70" s="128"/>
      <c r="HL70" s="128"/>
      <c r="HM70" s="128"/>
      <c r="HN70" s="128"/>
      <c r="HO70" s="128"/>
      <c r="HP70" s="128"/>
      <c r="HQ70" s="128"/>
      <c r="HR70" s="128"/>
      <c r="HS70" s="128"/>
      <c r="HT70" s="128"/>
      <c r="HU70" s="128"/>
      <c r="HV70" s="128"/>
      <c r="HW70" s="128"/>
      <c r="HX70" s="128"/>
      <c r="HY70" s="128"/>
      <c r="HZ70" s="128"/>
      <c r="IA70" s="128"/>
      <c r="IB70" s="128"/>
      <c r="IC70" s="128"/>
      <c r="ID70" s="128"/>
      <c r="IE70" s="128"/>
      <c r="IF70" s="128"/>
      <c r="IG70" s="128"/>
      <c r="IH70" s="128"/>
      <c r="II70" s="128"/>
      <c r="IJ70" s="128"/>
      <c r="IK70" s="128"/>
      <c r="IL70" s="128"/>
      <c r="IM70" s="128"/>
      <c r="IN70" s="128"/>
      <c r="IO70" s="128"/>
      <c r="IP70" s="128"/>
      <c r="IQ70" s="128"/>
      <c r="IR70" s="128"/>
      <c r="IS70" s="128"/>
      <c r="IT70" s="128"/>
      <c r="IU70" s="128"/>
    </row>
    <row r="71" spans="1:255" ht="15" customHeight="1">
      <c r="A71" s="138" t="s">
        <v>370</v>
      </c>
      <c r="B71" s="152" t="s">
        <v>371</v>
      </c>
      <c r="C71" s="741">
        <f t="shared" si="29"/>
        <v>547520</v>
      </c>
      <c r="D71" s="145">
        <f t="shared" si="30"/>
        <v>547520</v>
      </c>
      <c r="E71" s="145">
        <f t="shared" si="31"/>
        <v>545717</v>
      </c>
      <c r="F71" s="145">
        <v>520910</v>
      </c>
      <c r="G71" s="145">
        <v>24807</v>
      </c>
      <c r="H71" s="145">
        <v>0</v>
      </c>
      <c r="I71" s="145">
        <v>1803</v>
      </c>
      <c r="J71" s="145">
        <v>0</v>
      </c>
      <c r="K71" s="145">
        <v>0</v>
      </c>
      <c r="L71" s="145">
        <f t="shared" si="32"/>
        <v>0</v>
      </c>
      <c r="M71" s="145">
        <v>0</v>
      </c>
      <c r="N71" s="145">
        <v>0</v>
      </c>
      <c r="O71" s="145">
        <v>0</v>
      </c>
      <c r="P71" s="153"/>
      <c r="Q71" s="153"/>
      <c r="R71" s="153"/>
      <c r="S71" s="153"/>
      <c r="T71" s="153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  <c r="AV71" s="128"/>
      <c r="AW71" s="128"/>
      <c r="AX71" s="128"/>
      <c r="AY71" s="128"/>
      <c r="AZ71" s="128"/>
      <c r="BA71" s="128"/>
      <c r="BB71" s="128"/>
      <c r="BC71" s="128"/>
      <c r="BD71" s="128"/>
      <c r="BE71" s="128"/>
      <c r="BF71" s="128"/>
      <c r="BG71" s="128"/>
      <c r="BH71" s="128"/>
      <c r="BI71" s="128"/>
      <c r="BJ71" s="128"/>
      <c r="BK71" s="128"/>
      <c r="BL71" s="128"/>
      <c r="BM71" s="128"/>
      <c r="BN71" s="128"/>
      <c r="BO71" s="128"/>
      <c r="BP71" s="128"/>
      <c r="BQ71" s="128"/>
      <c r="BR71" s="128"/>
      <c r="BS71" s="128"/>
      <c r="BT71" s="128"/>
      <c r="BU71" s="128"/>
      <c r="BV71" s="128"/>
      <c r="BW71" s="128"/>
      <c r="BX71" s="128"/>
      <c r="BY71" s="128"/>
      <c r="BZ71" s="128"/>
      <c r="CA71" s="128"/>
      <c r="CB71" s="128"/>
      <c r="CC71" s="128"/>
      <c r="CD71" s="128"/>
      <c r="CE71" s="128"/>
      <c r="CF71" s="128"/>
      <c r="CG71" s="128"/>
      <c r="CH71" s="128"/>
      <c r="CI71" s="128"/>
      <c r="CJ71" s="128"/>
      <c r="CK71" s="128"/>
      <c r="CL71" s="128"/>
      <c r="CM71" s="128"/>
      <c r="CN71" s="128"/>
      <c r="CO71" s="128"/>
      <c r="CP71" s="128"/>
      <c r="CQ71" s="128"/>
      <c r="CR71" s="128"/>
      <c r="CS71" s="128"/>
      <c r="CT71" s="128"/>
      <c r="CU71" s="128"/>
      <c r="CV71" s="128"/>
      <c r="CW71" s="128"/>
      <c r="CX71" s="128"/>
      <c r="CY71" s="128"/>
      <c r="CZ71" s="128"/>
      <c r="DA71" s="128"/>
      <c r="DB71" s="128"/>
      <c r="DC71" s="128"/>
      <c r="DD71" s="128"/>
      <c r="DE71" s="128"/>
      <c r="DF71" s="128"/>
      <c r="DG71" s="128"/>
      <c r="DH71" s="128"/>
      <c r="DI71" s="128"/>
      <c r="DJ71" s="128"/>
      <c r="DK71" s="128"/>
      <c r="DL71" s="128"/>
      <c r="DM71" s="128"/>
      <c r="DN71" s="128"/>
      <c r="DO71" s="128"/>
      <c r="DP71" s="128"/>
      <c r="DQ71" s="128"/>
      <c r="DR71" s="128"/>
      <c r="DS71" s="128"/>
      <c r="DT71" s="128"/>
      <c r="DU71" s="128"/>
      <c r="DV71" s="128"/>
      <c r="DW71" s="128"/>
      <c r="DX71" s="128"/>
      <c r="DY71" s="128"/>
      <c r="DZ71" s="128"/>
      <c r="EA71" s="128"/>
      <c r="EB71" s="128"/>
      <c r="EC71" s="128"/>
      <c r="ED71" s="128"/>
      <c r="EE71" s="128"/>
      <c r="EF71" s="128"/>
      <c r="EG71" s="128"/>
      <c r="EH71" s="128"/>
      <c r="EI71" s="128"/>
      <c r="EJ71" s="128"/>
      <c r="EK71" s="128"/>
      <c r="EL71" s="128"/>
      <c r="EM71" s="128"/>
      <c r="EN71" s="128"/>
      <c r="EO71" s="128"/>
      <c r="EP71" s="128"/>
      <c r="EQ71" s="128"/>
      <c r="ER71" s="128"/>
      <c r="ES71" s="128"/>
      <c r="ET71" s="128"/>
      <c r="EU71" s="128"/>
      <c r="EV71" s="128"/>
      <c r="EW71" s="128"/>
      <c r="EX71" s="128"/>
      <c r="EY71" s="128"/>
      <c r="EZ71" s="128"/>
      <c r="FA71" s="128"/>
      <c r="FB71" s="128"/>
      <c r="FC71" s="128"/>
      <c r="FD71" s="128"/>
      <c r="FE71" s="128"/>
      <c r="FF71" s="128"/>
      <c r="FG71" s="128"/>
      <c r="FH71" s="128"/>
      <c r="FI71" s="128"/>
      <c r="FJ71" s="128"/>
      <c r="FK71" s="128"/>
      <c r="FL71" s="128"/>
      <c r="FM71" s="128"/>
      <c r="FN71" s="128"/>
      <c r="FO71" s="128"/>
      <c r="FP71" s="128"/>
      <c r="FQ71" s="128"/>
      <c r="FR71" s="128"/>
      <c r="FS71" s="128"/>
      <c r="FT71" s="128"/>
      <c r="FU71" s="128"/>
      <c r="FV71" s="128"/>
      <c r="FW71" s="128"/>
      <c r="FX71" s="128"/>
      <c r="FY71" s="128"/>
      <c r="FZ71" s="128"/>
      <c r="GA71" s="128"/>
      <c r="GB71" s="128"/>
      <c r="GC71" s="128"/>
      <c r="GD71" s="128"/>
      <c r="GE71" s="128"/>
      <c r="GF71" s="128"/>
      <c r="GG71" s="128"/>
      <c r="GH71" s="128"/>
      <c r="GI71" s="128"/>
      <c r="GJ71" s="128"/>
      <c r="GK71" s="128"/>
      <c r="GL71" s="128"/>
      <c r="GM71" s="128"/>
      <c r="GN71" s="128"/>
      <c r="GO71" s="128"/>
      <c r="GP71" s="128"/>
      <c r="GQ71" s="128"/>
      <c r="GR71" s="128"/>
      <c r="GS71" s="128"/>
      <c r="GT71" s="128"/>
      <c r="GU71" s="128"/>
      <c r="GV71" s="128"/>
      <c r="GW71" s="128"/>
      <c r="GX71" s="128"/>
      <c r="GY71" s="128"/>
      <c r="GZ71" s="128"/>
      <c r="HA71" s="128"/>
      <c r="HB71" s="128"/>
      <c r="HC71" s="128"/>
      <c r="HD71" s="128"/>
      <c r="HE71" s="128"/>
      <c r="HF71" s="128"/>
      <c r="HG71" s="128"/>
      <c r="HH71" s="128"/>
      <c r="HI71" s="128"/>
      <c r="HJ71" s="128"/>
      <c r="HK71" s="128"/>
      <c r="HL71" s="128"/>
      <c r="HM71" s="128"/>
      <c r="HN71" s="128"/>
      <c r="HO71" s="128"/>
      <c r="HP71" s="128"/>
      <c r="HQ71" s="128"/>
      <c r="HR71" s="128"/>
      <c r="HS71" s="128"/>
      <c r="HT71" s="128"/>
      <c r="HU71" s="128"/>
      <c r="HV71" s="128"/>
      <c r="HW71" s="128"/>
      <c r="HX71" s="128"/>
      <c r="HY71" s="128"/>
      <c r="HZ71" s="128"/>
      <c r="IA71" s="128"/>
      <c r="IB71" s="128"/>
      <c r="IC71" s="128"/>
      <c r="ID71" s="128"/>
      <c r="IE71" s="128"/>
      <c r="IF71" s="128"/>
      <c r="IG71" s="128"/>
      <c r="IH71" s="128"/>
      <c r="II71" s="128"/>
      <c r="IJ71" s="128"/>
      <c r="IK71" s="128"/>
      <c r="IL71" s="128"/>
      <c r="IM71" s="128"/>
      <c r="IN71" s="128"/>
      <c r="IO71" s="128"/>
      <c r="IP71" s="128"/>
      <c r="IQ71" s="128"/>
      <c r="IR71" s="128"/>
      <c r="IS71" s="128"/>
      <c r="IT71" s="128"/>
      <c r="IU71" s="128"/>
    </row>
    <row r="72" spans="1:255" ht="15" customHeight="1">
      <c r="A72" s="138" t="s">
        <v>372</v>
      </c>
      <c r="B72" s="152" t="s">
        <v>373</v>
      </c>
      <c r="C72" s="741">
        <f t="shared" si="29"/>
        <v>16500</v>
      </c>
      <c r="D72" s="145">
        <f t="shared" si="30"/>
        <v>16500</v>
      </c>
      <c r="E72" s="145">
        <f t="shared" si="31"/>
        <v>16500</v>
      </c>
      <c r="F72" s="145">
        <v>0</v>
      </c>
      <c r="G72" s="145">
        <v>16500</v>
      </c>
      <c r="H72" s="145">
        <v>0</v>
      </c>
      <c r="I72" s="145">
        <v>0</v>
      </c>
      <c r="J72" s="145">
        <v>0</v>
      </c>
      <c r="K72" s="145">
        <v>0</v>
      </c>
      <c r="L72" s="145">
        <f t="shared" si="32"/>
        <v>0</v>
      </c>
      <c r="M72" s="145">
        <v>0</v>
      </c>
      <c r="N72" s="145">
        <v>0</v>
      </c>
      <c r="O72" s="145">
        <v>0</v>
      </c>
      <c r="P72" s="153"/>
      <c r="Q72" s="153"/>
      <c r="R72" s="153"/>
      <c r="S72" s="153"/>
      <c r="T72" s="153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8"/>
      <c r="AH72" s="128"/>
      <c r="AI72" s="128"/>
      <c r="AJ72" s="128"/>
      <c r="AK72" s="128"/>
      <c r="AL72" s="128"/>
      <c r="AM72" s="128"/>
      <c r="AN72" s="128"/>
      <c r="AO72" s="128"/>
      <c r="AP72" s="128"/>
      <c r="AQ72" s="128"/>
      <c r="AR72" s="128"/>
      <c r="AS72" s="128"/>
      <c r="AT72" s="128"/>
      <c r="AU72" s="128"/>
      <c r="AV72" s="128"/>
      <c r="AW72" s="128"/>
      <c r="AX72" s="128"/>
      <c r="AY72" s="128"/>
      <c r="AZ72" s="128"/>
      <c r="BA72" s="128"/>
      <c r="BB72" s="128"/>
      <c r="BC72" s="128"/>
      <c r="BD72" s="128"/>
      <c r="BE72" s="128"/>
      <c r="BF72" s="128"/>
      <c r="BG72" s="128"/>
      <c r="BH72" s="128"/>
      <c r="BI72" s="128"/>
      <c r="BJ72" s="128"/>
      <c r="BK72" s="128"/>
      <c r="BL72" s="128"/>
      <c r="BM72" s="128"/>
      <c r="BN72" s="128"/>
      <c r="BO72" s="128"/>
      <c r="BP72" s="128"/>
      <c r="BQ72" s="128"/>
      <c r="BR72" s="128"/>
      <c r="BS72" s="128"/>
      <c r="BT72" s="128"/>
      <c r="BU72" s="128"/>
      <c r="BV72" s="128"/>
      <c r="BW72" s="128"/>
      <c r="BX72" s="128"/>
      <c r="BY72" s="128"/>
      <c r="BZ72" s="128"/>
      <c r="CA72" s="128"/>
      <c r="CB72" s="128"/>
      <c r="CC72" s="128"/>
      <c r="CD72" s="128"/>
      <c r="CE72" s="128"/>
      <c r="CF72" s="128"/>
      <c r="CG72" s="128"/>
      <c r="CH72" s="128"/>
      <c r="CI72" s="128"/>
      <c r="CJ72" s="128"/>
      <c r="CK72" s="128"/>
      <c r="CL72" s="128"/>
      <c r="CM72" s="128"/>
      <c r="CN72" s="128"/>
      <c r="CO72" s="128"/>
      <c r="CP72" s="128"/>
      <c r="CQ72" s="128"/>
      <c r="CR72" s="128"/>
      <c r="CS72" s="128"/>
      <c r="CT72" s="128"/>
      <c r="CU72" s="128"/>
      <c r="CV72" s="128"/>
      <c r="CW72" s="128"/>
      <c r="CX72" s="128"/>
      <c r="CY72" s="128"/>
      <c r="CZ72" s="128"/>
      <c r="DA72" s="128"/>
      <c r="DB72" s="128"/>
      <c r="DC72" s="128"/>
      <c r="DD72" s="128"/>
      <c r="DE72" s="128"/>
      <c r="DF72" s="128"/>
      <c r="DG72" s="128"/>
      <c r="DH72" s="128"/>
      <c r="DI72" s="128"/>
      <c r="DJ72" s="128"/>
      <c r="DK72" s="128"/>
      <c r="DL72" s="128"/>
      <c r="DM72" s="128"/>
      <c r="DN72" s="128"/>
      <c r="DO72" s="128"/>
      <c r="DP72" s="128"/>
      <c r="DQ72" s="128"/>
      <c r="DR72" s="128"/>
      <c r="DS72" s="128"/>
      <c r="DT72" s="128"/>
      <c r="DU72" s="128"/>
      <c r="DV72" s="128"/>
      <c r="DW72" s="128"/>
      <c r="DX72" s="128"/>
      <c r="DY72" s="128"/>
      <c r="DZ72" s="128"/>
      <c r="EA72" s="128"/>
      <c r="EB72" s="128"/>
      <c r="EC72" s="128"/>
      <c r="ED72" s="128"/>
      <c r="EE72" s="128"/>
      <c r="EF72" s="128"/>
      <c r="EG72" s="128"/>
      <c r="EH72" s="128"/>
      <c r="EI72" s="128"/>
      <c r="EJ72" s="128"/>
      <c r="EK72" s="128"/>
      <c r="EL72" s="128"/>
      <c r="EM72" s="128"/>
      <c r="EN72" s="128"/>
      <c r="EO72" s="128"/>
      <c r="EP72" s="128"/>
      <c r="EQ72" s="128"/>
      <c r="ER72" s="128"/>
      <c r="ES72" s="128"/>
      <c r="ET72" s="128"/>
      <c r="EU72" s="128"/>
      <c r="EV72" s="128"/>
      <c r="EW72" s="128"/>
      <c r="EX72" s="128"/>
      <c r="EY72" s="128"/>
      <c r="EZ72" s="128"/>
      <c r="FA72" s="128"/>
      <c r="FB72" s="128"/>
      <c r="FC72" s="128"/>
      <c r="FD72" s="128"/>
      <c r="FE72" s="128"/>
      <c r="FF72" s="128"/>
      <c r="FG72" s="128"/>
      <c r="FH72" s="128"/>
      <c r="FI72" s="128"/>
      <c r="FJ72" s="128"/>
      <c r="FK72" s="128"/>
      <c r="FL72" s="128"/>
      <c r="FM72" s="128"/>
      <c r="FN72" s="128"/>
      <c r="FO72" s="128"/>
      <c r="FP72" s="128"/>
      <c r="FQ72" s="128"/>
      <c r="FR72" s="128"/>
      <c r="FS72" s="128"/>
      <c r="FT72" s="128"/>
      <c r="FU72" s="128"/>
      <c r="FV72" s="128"/>
      <c r="FW72" s="128"/>
      <c r="FX72" s="128"/>
      <c r="FY72" s="128"/>
      <c r="FZ72" s="128"/>
      <c r="GA72" s="128"/>
      <c r="GB72" s="128"/>
      <c r="GC72" s="128"/>
      <c r="GD72" s="128"/>
      <c r="GE72" s="128"/>
      <c r="GF72" s="128"/>
      <c r="GG72" s="128"/>
      <c r="GH72" s="128"/>
      <c r="GI72" s="128"/>
      <c r="GJ72" s="128"/>
      <c r="GK72" s="128"/>
      <c r="GL72" s="128"/>
      <c r="GM72" s="128"/>
      <c r="GN72" s="128"/>
      <c r="GO72" s="128"/>
      <c r="GP72" s="128"/>
      <c r="GQ72" s="128"/>
      <c r="GR72" s="128"/>
      <c r="GS72" s="128"/>
      <c r="GT72" s="128"/>
      <c r="GU72" s="128"/>
      <c r="GV72" s="128"/>
      <c r="GW72" s="128"/>
      <c r="GX72" s="128"/>
      <c r="GY72" s="128"/>
      <c r="GZ72" s="128"/>
      <c r="HA72" s="128"/>
      <c r="HB72" s="128"/>
      <c r="HC72" s="128"/>
      <c r="HD72" s="128"/>
      <c r="HE72" s="128"/>
      <c r="HF72" s="128"/>
      <c r="HG72" s="128"/>
      <c r="HH72" s="128"/>
      <c r="HI72" s="128"/>
      <c r="HJ72" s="128"/>
      <c r="HK72" s="128"/>
      <c r="HL72" s="128"/>
      <c r="HM72" s="128"/>
      <c r="HN72" s="128"/>
      <c r="HO72" s="128"/>
      <c r="HP72" s="128"/>
      <c r="HQ72" s="128"/>
      <c r="HR72" s="128"/>
      <c r="HS72" s="128"/>
      <c r="HT72" s="128"/>
      <c r="HU72" s="128"/>
      <c r="HV72" s="128"/>
      <c r="HW72" s="128"/>
      <c r="HX72" s="128"/>
      <c r="HY72" s="128"/>
      <c r="HZ72" s="128"/>
      <c r="IA72" s="128"/>
      <c r="IB72" s="128"/>
      <c r="IC72" s="128"/>
      <c r="ID72" s="128"/>
      <c r="IE72" s="128"/>
      <c r="IF72" s="128"/>
      <c r="IG72" s="128"/>
      <c r="IH72" s="128"/>
      <c r="II72" s="128"/>
      <c r="IJ72" s="128"/>
      <c r="IK72" s="128"/>
      <c r="IL72" s="128"/>
      <c r="IM72" s="128"/>
      <c r="IN72" s="128"/>
      <c r="IO72" s="128"/>
      <c r="IP72" s="128"/>
      <c r="IQ72" s="128"/>
      <c r="IR72" s="128"/>
      <c r="IS72" s="128"/>
      <c r="IT72" s="128"/>
      <c r="IU72" s="128"/>
    </row>
    <row r="73" spans="1:255" ht="15" customHeight="1">
      <c r="A73" s="138" t="s">
        <v>374</v>
      </c>
      <c r="B73" s="152" t="s">
        <v>73</v>
      </c>
      <c r="C73" s="741">
        <f t="shared" si="29"/>
        <v>12031802</v>
      </c>
      <c r="D73" s="145">
        <f t="shared" si="30"/>
        <v>12031802</v>
      </c>
      <c r="E73" s="145">
        <f t="shared" si="31"/>
        <v>12011802</v>
      </c>
      <c r="F73" s="145">
        <v>10258065</v>
      </c>
      <c r="G73" s="145">
        <f>8000+133800+283050+581332+13500+5300+223312+12341+550+7000+15401+455651+14500</f>
        <v>1753737</v>
      </c>
      <c r="H73" s="145">
        <v>0</v>
      </c>
      <c r="I73" s="145">
        <v>20000</v>
      </c>
      <c r="J73" s="145">
        <v>0</v>
      </c>
      <c r="K73" s="145">
        <v>0</v>
      </c>
      <c r="L73" s="145">
        <f t="shared" si="32"/>
        <v>0</v>
      </c>
      <c r="M73" s="145">
        <v>0</v>
      </c>
      <c r="N73" s="145">
        <v>0</v>
      </c>
      <c r="O73" s="145">
        <v>0</v>
      </c>
      <c r="P73" s="153"/>
      <c r="Q73" s="153"/>
      <c r="R73" s="153"/>
      <c r="S73" s="153"/>
      <c r="T73" s="153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8"/>
      <c r="AH73" s="128"/>
      <c r="AI73" s="128"/>
      <c r="AJ73" s="128"/>
      <c r="AK73" s="128"/>
      <c r="AL73" s="128"/>
      <c r="AM73" s="128"/>
      <c r="AN73" s="128"/>
      <c r="AO73" s="128"/>
      <c r="AP73" s="128"/>
      <c r="AQ73" s="128"/>
      <c r="AR73" s="128"/>
      <c r="AS73" s="128"/>
      <c r="AT73" s="128"/>
      <c r="AU73" s="128"/>
      <c r="AV73" s="128"/>
      <c r="AW73" s="128"/>
      <c r="AX73" s="128"/>
      <c r="AY73" s="128"/>
      <c r="AZ73" s="128"/>
      <c r="BA73" s="128"/>
      <c r="BB73" s="128"/>
      <c r="BC73" s="128"/>
      <c r="BD73" s="128"/>
      <c r="BE73" s="128"/>
      <c r="BF73" s="128"/>
      <c r="BG73" s="128"/>
      <c r="BH73" s="128"/>
      <c r="BI73" s="128"/>
      <c r="BJ73" s="128"/>
      <c r="BK73" s="128"/>
      <c r="BL73" s="128"/>
      <c r="BM73" s="128"/>
      <c r="BN73" s="128"/>
      <c r="BO73" s="128"/>
      <c r="BP73" s="128"/>
      <c r="BQ73" s="128"/>
      <c r="BR73" s="128"/>
      <c r="BS73" s="128"/>
      <c r="BT73" s="128"/>
      <c r="BU73" s="128"/>
      <c r="BV73" s="128"/>
      <c r="BW73" s="128"/>
      <c r="BX73" s="128"/>
      <c r="BY73" s="128"/>
      <c r="BZ73" s="128"/>
      <c r="CA73" s="128"/>
      <c r="CB73" s="128"/>
      <c r="CC73" s="128"/>
      <c r="CD73" s="128"/>
      <c r="CE73" s="128"/>
      <c r="CF73" s="128"/>
      <c r="CG73" s="128"/>
      <c r="CH73" s="128"/>
      <c r="CI73" s="128"/>
      <c r="CJ73" s="128"/>
      <c r="CK73" s="128"/>
      <c r="CL73" s="128"/>
      <c r="CM73" s="128"/>
      <c r="CN73" s="128"/>
      <c r="CO73" s="128"/>
      <c r="CP73" s="128"/>
      <c r="CQ73" s="128"/>
      <c r="CR73" s="128"/>
      <c r="CS73" s="128"/>
      <c r="CT73" s="128"/>
      <c r="CU73" s="128"/>
      <c r="CV73" s="128"/>
      <c r="CW73" s="128"/>
      <c r="CX73" s="128"/>
      <c r="CY73" s="128"/>
      <c r="CZ73" s="128"/>
      <c r="DA73" s="128"/>
      <c r="DB73" s="128"/>
      <c r="DC73" s="128"/>
      <c r="DD73" s="128"/>
      <c r="DE73" s="128"/>
      <c r="DF73" s="128"/>
      <c r="DG73" s="128"/>
      <c r="DH73" s="128"/>
      <c r="DI73" s="128"/>
      <c r="DJ73" s="128"/>
      <c r="DK73" s="128"/>
      <c r="DL73" s="128"/>
      <c r="DM73" s="128"/>
      <c r="DN73" s="128"/>
      <c r="DO73" s="128"/>
      <c r="DP73" s="128"/>
      <c r="DQ73" s="128"/>
      <c r="DR73" s="128"/>
      <c r="DS73" s="128"/>
      <c r="DT73" s="128"/>
      <c r="DU73" s="128"/>
      <c r="DV73" s="128"/>
      <c r="DW73" s="128"/>
      <c r="DX73" s="128"/>
      <c r="DY73" s="128"/>
      <c r="DZ73" s="128"/>
      <c r="EA73" s="128"/>
      <c r="EB73" s="128"/>
      <c r="EC73" s="128"/>
      <c r="ED73" s="128"/>
      <c r="EE73" s="128"/>
      <c r="EF73" s="128"/>
      <c r="EG73" s="128"/>
      <c r="EH73" s="128"/>
      <c r="EI73" s="128"/>
      <c r="EJ73" s="128"/>
      <c r="EK73" s="128"/>
      <c r="EL73" s="128"/>
      <c r="EM73" s="128"/>
      <c r="EN73" s="128"/>
      <c r="EO73" s="128"/>
      <c r="EP73" s="128"/>
      <c r="EQ73" s="128"/>
      <c r="ER73" s="128"/>
      <c r="ES73" s="128"/>
      <c r="ET73" s="128"/>
      <c r="EU73" s="128"/>
      <c r="EV73" s="128"/>
      <c r="EW73" s="128"/>
      <c r="EX73" s="128"/>
      <c r="EY73" s="128"/>
      <c r="EZ73" s="128"/>
      <c r="FA73" s="128"/>
      <c r="FB73" s="128"/>
      <c r="FC73" s="128"/>
      <c r="FD73" s="128"/>
      <c r="FE73" s="128"/>
      <c r="FF73" s="128"/>
      <c r="FG73" s="128"/>
      <c r="FH73" s="128"/>
      <c r="FI73" s="128"/>
      <c r="FJ73" s="128"/>
      <c r="FK73" s="128"/>
      <c r="FL73" s="128"/>
      <c r="FM73" s="128"/>
      <c r="FN73" s="128"/>
      <c r="FO73" s="128"/>
      <c r="FP73" s="128"/>
      <c r="FQ73" s="128"/>
      <c r="FR73" s="128"/>
      <c r="FS73" s="128"/>
      <c r="FT73" s="128"/>
      <c r="FU73" s="128"/>
      <c r="FV73" s="128"/>
      <c r="FW73" s="128"/>
      <c r="FX73" s="128"/>
      <c r="FY73" s="128"/>
      <c r="FZ73" s="128"/>
      <c r="GA73" s="128"/>
      <c r="GB73" s="128"/>
      <c r="GC73" s="128"/>
      <c r="GD73" s="128"/>
      <c r="GE73" s="128"/>
      <c r="GF73" s="128"/>
      <c r="GG73" s="128"/>
      <c r="GH73" s="128"/>
      <c r="GI73" s="128"/>
      <c r="GJ73" s="128"/>
      <c r="GK73" s="128"/>
      <c r="GL73" s="128"/>
      <c r="GM73" s="128"/>
      <c r="GN73" s="128"/>
      <c r="GO73" s="128"/>
      <c r="GP73" s="128"/>
      <c r="GQ73" s="128"/>
      <c r="GR73" s="128"/>
      <c r="GS73" s="128"/>
      <c r="GT73" s="128"/>
      <c r="GU73" s="128"/>
      <c r="GV73" s="128"/>
      <c r="GW73" s="128"/>
      <c r="GX73" s="128"/>
      <c r="GY73" s="128"/>
      <c r="GZ73" s="128"/>
      <c r="HA73" s="128"/>
      <c r="HB73" s="128"/>
      <c r="HC73" s="128"/>
      <c r="HD73" s="128"/>
      <c r="HE73" s="128"/>
      <c r="HF73" s="128"/>
      <c r="HG73" s="128"/>
      <c r="HH73" s="128"/>
      <c r="HI73" s="128"/>
      <c r="HJ73" s="128"/>
      <c r="HK73" s="128"/>
      <c r="HL73" s="128"/>
      <c r="HM73" s="128"/>
      <c r="HN73" s="128"/>
      <c r="HO73" s="128"/>
      <c r="HP73" s="128"/>
      <c r="HQ73" s="128"/>
      <c r="HR73" s="128"/>
      <c r="HS73" s="128"/>
      <c r="HT73" s="128"/>
      <c r="HU73" s="128"/>
      <c r="HV73" s="128"/>
      <c r="HW73" s="128"/>
      <c r="HX73" s="128"/>
      <c r="HY73" s="128"/>
      <c r="HZ73" s="128"/>
      <c r="IA73" s="128"/>
      <c r="IB73" s="128"/>
      <c r="IC73" s="128"/>
      <c r="ID73" s="128"/>
      <c r="IE73" s="128"/>
      <c r="IF73" s="128"/>
      <c r="IG73" s="128"/>
      <c r="IH73" s="128"/>
      <c r="II73" s="128"/>
      <c r="IJ73" s="128"/>
      <c r="IK73" s="128"/>
      <c r="IL73" s="128"/>
      <c r="IM73" s="128"/>
      <c r="IN73" s="128"/>
      <c r="IO73" s="128"/>
      <c r="IP73" s="128"/>
      <c r="IQ73" s="128"/>
      <c r="IR73" s="128"/>
      <c r="IS73" s="128"/>
      <c r="IT73" s="128"/>
      <c r="IU73" s="128"/>
    </row>
    <row r="74" spans="1:255" ht="15" customHeight="1">
      <c r="A74" s="138" t="s">
        <v>375</v>
      </c>
      <c r="B74" s="152" t="s">
        <v>74</v>
      </c>
      <c r="C74" s="741">
        <f t="shared" si="29"/>
        <v>7076847</v>
      </c>
      <c r="D74" s="145">
        <f t="shared" si="30"/>
        <v>7076847</v>
      </c>
      <c r="E74" s="145">
        <f t="shared" si="31"/>
        <v>7068359</v>
      </c>
      <c r="F74" s="145">
        <v>6570187</v>
      </c>
      <c r="G74" s="145">
        <f>1500+40927+21760+141884+11023+7100+54470+7715+5700+1494+194481+7012+3106</f>
        <v>498172</v>
      </c>
      <c r="H74" s="145">
        <v>0</v>
      </c>
      <c r="I74" s="145">
        <v>8488</v>
      </c>
      <c r="J74" s="145">
        <v>0</v>
      </c>
      <c r="K74" s="145">
        <v>0</v>
      </c>
      <c r="L74" s="145">
        <f t="shared" si="32"/>
        <v>0</v>
      </c>
      <c r="M74" s="145">
        <v>0</v>
      </c>
      <c r="N74" s="145">
        <v>0</v>
      </c>
      <c r="O74" s="145">
        <v>0</v>
      </c>
      <c r="P74" s="153"/>
      <c r="Q74" s="153"/>
      <c r="R74" s="153"/>
      <c r="S74" s="153"/>
      <c r="T74" s="153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128"/>
      <c r="AI74" s="128"/>
      <c r="AJ74" s="128"/>
      <c r="AK74" s="128"/>
      <c r="AL74" s="128"/>
      <c r="AM74" s="128"/>
      <c r="AN74" s="128"/>
      <c r="AO74" s="128"/>
      <c r="AP74" s="128"/>
      <c r="AQ74" s="128"/>
      <c r="AR74" s="128"/>
      <c r="AS74" s="128"/>
      <c r="AT74" s="128"/>
      <c r="AU74" s="128"/>
      <c r="AV74" s="128"/>
      <c r="AW74" s="128"/>
      <c r="AX74" s="128"/>
      <c r="AY74" s="128"/>
      <c r="AZ74" s="128"/>
      <c r="BA74" s="128"/>
      <c r="BB74" s="128"/>
      <c r="BC74" s="128"/>
      <c r="BD74" s="128"/>
      <c r="BE74" s="128"/>
      <c r="BF74" s="128"/>
      <c r="BG74" s="128"/>
      <c r="BH74" s="128"/>
      <c r="BI74" s="128"/>
      <c r="BJ74" s="128"/>
      <c r="BK74" s="128"/>
      <c r="BL74" s="128"/>
      <c r="BM74" s="128"/>
      <c r="BN74" s="128"/>
      <c r="BO74" s="128"/>
      <c r="BP74" s="128"/>
      <c r="BQ74" s="128"/>
      <c r="BR74" s="128"/>
      <c r="BS74" s="128"/>
      <c r="BT74" s="128"/>
      <c r="BU74" s="128"/>
      <c r="BV74" s="128"/>
      <c r="BW74" s="128"/>
      <c r="BX74" s="128"/>
      <c r="BY74" s="128"/>
      <c r="BZ74" s="128"/>
      <c r="CA74" s="128"/>
      <c r="CB74" s="128"/>
      <c r="CC74" s="128"/>
      <c r="CD74" s="128"/>
      <c r="CE74" s="128"/>
      <c r="CF74" s="128"/>
      <c r="CG74" s="128"/>
      <c r="CH74" s="128"/>
      <c r="CI74" s="128"/>
      <c r="CJ74" s="128"/>
      <c r="CK74" s="128"/>
      <c r="CL74" s="128"/>
      <c r="CM74" s="128"/>
      <c r="CN74" s="128"/>
      <c r="CO74" s="128"/>
      <c r="CP74" s="128"/>
      <c r="CQ74" s="128"/>
      <c r="CR74" s="128"/>
      <c r="CS74" s="128"/>
      <c r="CT74" s="128"/>
      <c r="CU74" s="128"/>
      <c r="CV74" s="128"/>
      <c r="CW74" s="128"/>
      <c r="CX74" s="128"/>
      <c r="CY74" s="128"/>
      <c r="CZ74" s="128"/>
      <c r="DA74" s="128"/>
      <c r="DB74" s="128"/>
      <c r="DC74" s="128"/>
      <c r="DD74" s="128"/>
      <c r="DE74" s="128"/>
      <c r="DF74" s="128"/>
      <c r="DG74" s="128"/>
      <c r="DH74" s="128"/>
      <c r="DI74" s="128"/>
      <c r="DJ74" s="128"/>
      <c r="DK74" s="128"/>
      <c r="DL74" s="128"/>
      <c r="DM74" s="128"/>
      <c r="DN74" s="128"/>
      <c r="DO74" s="128"/>
      <c r="DP74" s="128"/>
      <c r="DQ74" s="128"/>
      <c r="DR74" s="128"/>
      <c r="DS74" s="128"/>
      <c r="DT74" s="128"/>
      <c r="DU74" s="128"/>
      <c r="DV74" s="128"/>
      <c r="DW74" s="128"/>
      <c r="DX74" s="128"/>
      <c r="DY74" s="128"/>
      <c r="DZ74" s="128"/>
      <c r="EA74" s="128"/>
      <c r="EB74" s="128"/>
      <c r="EC74" s="128"/>
      <c r="ED74" s="128"/>
      <c r="EE74" s="128"/>
      <c r="EF74" s="128"/>
      <c r="EG74" s="128"/>
      <c r="EH74" s="128"/>
      <c r="EI74" s="128"/>
      <c r="EJ74" s="128"/>
      <c r="EK74" s="128"/>
      <c r="EL74" s="128"/>
      <c r="EM74" s="128"/>
      <c r="EN74" s="128"/>
      <c r="EO74" s="128"/>
      <c r="EP74" s="128"/>
      <c r="EQ74" s="128"/>
      <c r="ER74" s="128"/>
      <c r="ES74" s="128"/>
      <c r="ET74" s="128"/>
      <c r="EU74" s="128"/>
      <c r="EV74" s="128"/>
      <c r="EW74" s="128"/>
      <c r="EX74" s="128"/>
      <c r="EY74" s="128"/>
      <c r="EZ74" s="128"/>
      <c r="FA74" s="128"/>
      <c r="FB74" s="128"/>
      <c r="FC74" s="128"/>
      <c r="FD74" s="128"/>
      <c r="FE74" s="128"/>
      <c r="FF74" s="128"/>
      <c r="FG74" s="128"/>
      <c r="FH74" s="128"/>
      <c r="FI74" s="128"/>
      <c r="FJ74" s="128"/>
      <c r="FK74" s="128"/>
      <c r="FL74" s="128"/>
      <c r="FM74" s="128"/>
      <c r="FN74" s="128"/>
      <c r="FO74" s="128"/>
      <c r="FP74" s="128"/>
      <c r="FQ74" s="128"/>
      <c r="FR74" s="128"/>
      <c r="FS74" s="128"/>
      <c r="FT74" s="128"/>
      <c r="FU74" s="128"/>
      <c r="FV74" s="128"/>
      <c r="FW74" s="128"/>
      <c r="FX74" s="128"/>
      <c r="FY74" s="128"/>
      <c r="FZ74" s="128"/>
      <c r="GA74" s="128"/>
      <c r="GB74" s="128"/>
      <c r="GC74" s="128"/>
      <c r="GD74" s="128"/>
      <c r="GE74" s="128"/>
      <c r="GF74" s="128"/>
      <c r="GG74" s="128"/>
      <c r="GH74" s="128"/>
      <c r="GI74" s="128"/>
      <c r="GJ74" s="128"/>
      <c r="GK74" s="128"/>
      <c r="GL74" s="128"/>
      <c r="GM74" s="128"/>
      <c r="GN74" s="128"/>
      <c r="GO74" s="128"/>
      <c r="GP74" s="128"/>
      <c r="GQ74" s="128"/>
      <c r="GR74" s="128"/>
      <c r="GS74" s="128"/>
      <c r="GT74" s="128"/>
      <c r="GU74" s="128"/>
      <c r="GV74" s="128"/>
      <c r="GW74" s="128"/>
      <c r="GX74" s="128"/>
      <c r="GY74" s="128"/>
      <c r="GZ74" s="128"/>
      <c r="HA74" s="128"/>
      <c r="HB74" s="128"/>
      <c r="HC74" s="128"/>
      <c r="HD74" s="128"/>
      <c r="HE74" s="128"/>
      <c r="HF74" s="128"/>
      <c r="HG74" s="128"/>
      <c r="HH74" s="128"/>
      <c r="HI74" s="128"/>
      <c r="HJ74" s="128"/>
      <c r="HK74" s="128"/>
      <c r="HL74" s="128"/>
      <c r="HM74" s="128"/>
      <c r="HN74" s="128"/>
      <c r="HO74" s="128"/>
      <c r="HP74" s="128"/>
      <c r="HQ74" s="128"/>
      <c r="HR74" s="128"/>
      <c r="HS74" s="128"/>
      <c r="HT74" s="128"/>
      <c r="HU74" s="128"/>
      <c r="HV74" s="128"/>
      <c r="HW74" s="128"/>
      <c r="HX74" s="128"/>
      <c r="HY74" s="128"/>
      <c r="HZ74" s="128"/>
      <c r="IA74" s="128"/>
      <c r="IB74" s="128"/>
      <c r="IC74" s="128"/>
      <c r="ID74" s="128"/>
      <c r="IE74" s="128"/>
      <c r="IF74" s="128"/>
      <c r="IG74" s="128"/>
      <c r="IH74" s="128"/>
      <c r="II74" s="128"/>
      <c r="IJ74" s="128"/>
      <c r="IK74" s="128"/>
      <c r="IL74" s="128"/>
      <c r="IM74" s="128"/>
      <c r="IN74" s="128"/>
      <c r="IO74" s="128"/>
      <c r="IP74" s="128"/>
      <c r="IQ74" s="128"/>
      <c r="IR74" s="128"/>
      <c r="IS74" s="128"/>
      <c r="IT74" s="128"/>
      <c r="IU74" s="128"/>
    </row>
    <row r="75" spans="1:255" ht="15" customHeight="1">
      <c r="A75" s="138" t="s">
        <v>376</v>
      </c>
      <c r="B75" s="152" t="s">
        <v>75</v>
      </c>
      <c r="C75" s="741">
        <f t="shared" si="29"/>
        <v>34619107</v>
      </c>
      <c r="D75" s="145">
        <f t="shared" si="30"/>
        <v>34619107</v>
      </c>
      <c r="E75" s="145">
        <f t="shared" si="31"/>
        <v>34603607</v>
      </c>
      <c r="F75" s="145">
        <v>31660719</v>
      </c>
      <c r="G75" s="145">
        <f>6000+181558+5000+165634+595340+32980+15707+900817+12789+1575+8500+11457+980966+16865+7700</f>
        <v>2942888</v>
      </c>
      <c r="H75" s="145">
        <v>0</v>
      </c>
      <c r="I75" s="145">
        <v>15500</v>
      </c>
      <c r="J75" s="145">
        <v>0</v>
      </c>
      <c r="K75" s="145">
        <v>0</v>
      </c>
      <c r="L75" s="145">
        <f t="shared" si="32"/>
        <v>0</v>
      </c>
      <c r="M75" s="145">
        <v>0</v>
      </c>
      <c r="N75" s="145">
        <v>0</v>
      </c>
      <c r="O75" s="145">
        <v>0</v>
      </c>
      <c r="P75" s="153"/>
      <c r="Q75" s="153"/>
      <c r="R75" s="153"/>
      <c r="S75" s="153"/>
      <c r="T75" s="153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28"/>
      <c r="AU75" s="128"/>
      <c r="AV75" s="128"/>
      <c r="AW75" s="128"/>
      <c r="AX75" s="128"/>
      <c r="AY75" s="128"/>
      <c r="AZ75" s="128"/>
      <c r="BA75" s="128"/>
      <c r="BB75" s="128"/>
      <c r="BC75" s="128"/>
      <c r="BD75" s="128"/>
      <c r="BE75" s="128"/>
      <c r="BF75" s="128"/>
      <c r="BG75" s="128"/>
      <c r="BH75" s="128"/>
      <c r="BI75" s="128"/>
      <c r="BJ75" s="128"/>
      <c r="BK75" s="128"/>
      <c r="BL75" s="128"/>
      <c r="BM75" s="128"/>
      <c r="BN75" s="128"/>
      <c r="BO75" s="128"/>
      <c r="BP75" s="128"/>
      <c r="BQ75" s="128"/>
      <c r="BR75" s="128"/>
      <c r="BS75" s="128"/>
      <c r="BT75" s="128"/>
      <c r="BU75" s="128"/>
      <c r="BV75" s="128"/>
      <c r="BW75" s="128"/>
      <c r="BX75" s="128"/>
      <c r="BY75" s="128"/>
      <c r="BZ75" s="128"/>
      <c r="CA75" s="128"/>
      <c r="CB75" s="128"/>
      <c r="CC75" s="128"/>
      <c r="CD75" s="128"/>
      <c r="CE75" s="128"/>
      <c r="CF75" s="128"/>
      <c r="CG75" s="128"/>
      <c r="CH75" s="128"/>
      <c r="CI75" s="128"/>
      <c r="CJ75" s="128"/>
      <c r="CK75" s="128"/>
      <c r="CL75" s="128"/>
      <c r="CM75" s="128"/>
      <c r="CN75" s="128"/>
      <c r="CO75" s="128"/>
      <c r="CP75" s="128"/>
      <c r="CQ75" s="128"/>
      <c r="CR75" s="128"/>
      <c r="CS75" s="128"/>
      <c r="CT75" s="128"/>
      <c r="CU75" s="128"/>
      <c r="CV75" s="128"/>
      <c r="CW75" s="128"/>
      <c r="CX75" s="128"/>
      <c r="CY75" s="128"/>
      <c r="CZ75" s="128"/>
      <c r="DA75" s="128"/>
      <c r="DB75" s="128"/>
      <c r="DC75" s="128"/>
      <c r="DD75" s="128"/>
      <c r="DE75" s="128"/>
      <c r="DF75" s="128"/>
      <c r="DG75" s="128"/>
      <c r="DH75" s="128"/>
      <c r="DI75" s="128"/>
      <c r="DJ75" s="128"/>
      <c r="DK75" s="128"/>
      <c r="DL75" s="128"/>
      <c r="DM75" s="128"/>
      <c r="DN75" s="128"/>
      <c r="DO75" s="128"/>
      <c r="DP75" s="128"/>
      <c r="DQ75" s="128"/>
      <c r="DR75" s="128"/>
      <c r="DS75" s="128"/>
      <c r="DT75" s="128"/>
      <c r="DU75" s="128"/>
      <c r="DV75" s="128"/>
      <c r="DW75" s="128"/>
      <c r="DX75" s="128"/>
      <c r="DY75" s="128"/>
      <c r="DZ75" s="128"/>
      <c r="EA75" s="128"/>
      <c r="EB75" s="128"/>
      <c r="EC75" s="128"/>
      <c r="ED75" s="128"/>
      <c r="EE75" s="128"/>
      <c r="EF75" s="128"/>
      <c r="EG75" s="128"/>
      <c r="EH75" s="128"/>
      <c r="EI75" s="128"/>
      <c r="EJ75" s="128"/>
      <c r="EK75" s="128"/>
      <c r="EL75" s="128"/>
      <c r="EM75" s="128"/>
      <c r="EN75" s="128"/>
      <c r="EO75" s="128"/>
      <c r="EP75" s="128"/>
      <c r="EQ75" s="128"/>
      <c r="ER75" s="128"/>
      <c r="ES75" s="128"/>
      <c r="ET75" s="128"/>
      <c r="EU75" s="128"/>
      <c r="EV75" s="128"/>
      <c r="EW75" s="128"/>
      <c r="EX75" s="128"/>
      <c r="EY75" s="128"/>
      <c r="EZ75" s="128"/>
      <c r="FA75" s="128"/>
      <c r="FB75" s="128"/>
      <c r="FC75" s="128"/>
      <c r="FD75" s="128"/>
      <c r="FE75" s="128"/>
      <c r="FF75" s="128"/>
      <c r="FG75" s="128"/>
      <c r="FH75" s="128"/>
      <c r="FI75" s="128"/>
      <c r="FJ75" s="128"/>
      <c r="FK75" s="128"/>
      <c r="FL75" s="128"/>
      <c r="FM75" s="128"/>
      <c r="FN75" s="128"/>
      <c r="FO75" s="128"/>
      <c r="FP75" s="128"/>
      <c r="FQ75" s="128"/>
      <c r="FR75" s="128"/>
      <c r="FS75" s="128"/>
      <c r="FT75" s="128"/>
      <c r="FU75" s="128"/>
      <c r="FV75" s="128"/>
      <c r="FW75" s="128"/>
      <c r="FX75" s="128"/>
      <c r="FY75" s="128"/>
      <c r="FZ75" s="128"/>
      <c r="GA75" s="128"/>
      <c r="GB75" s="128"/>
      <c r="GC75" s="128"/>
      <c r="GD75" s="128"/>
      <c r="GE75" s="128"/>
      <c r="GF75" s="128"/>
      <c r="GG75" s="128"/>
      <c r="GH75" s="128"/>
      <c r="GI75" s="128"/>
      <c r="GJ75" s="128"/>
      <c r="GK75" s="128"/>
      <c r="GL75" s="128"/>
      <c r="GM75" s="128"/>
      <c r="GN75" s="128"/>
      <c r="GO75" s="128"/>
      <c r="GP75" s="128"/>
      <c r="GQ75" s="128"/>
      <c r="GR75" s="128"/>
      <c r="GS75" s="128"/>
      <c r="GT75" s="128"/>
      <c r="GU75" s="128"/>
      <c r="GV75" s="128"/>
      <c r="GW75" s="128"/>
      <c r="GX75" s="128"/>
      <c r="GY75" s="128"/>
      <c r="GZ75" s="128"/>
      <c r="HA75" s="128"/>
      <c r="HB75" s="128"/>
      <c r="HC75" s="128"/>
      <c r="HD75" s="128"/>
      <c r="HE75" s="128"/>
      <c r="HF75" s="128"/>
      <c r="HG75" s="128"/>
      <c r="HH75" s="128"/>
      <c r="HI75" s="128"/>
      <c r="HJ75" s="128"/>
      <c r="HK75" s="128"/>
      <c r="HL75" s="128"/>
      <c r="HM75" s="128"/>
      <c r="HN75" s="128"/>
      <c r="HO75" s="128"/>
      <c r="HP75" s="128"/>
      <c r="HQ75" s="128"/>
      <c r="HR75" s="128"/>
      <c r="HS75" s="128"/>
      <c r="HT75" s="128"/>
      <c r="HU75" s="128"/>
      <c r="HV75" s="128"/>
      <c r="HW75" s="128"/>
      <c r="HX75" s="128"/>
      <c r="HY75" s="128"/>
      <c r="HZ75" s="128"/>
      <c r="IA75" s="128"/>
      <c r="IB75" s="128"/>
      <c r="IC75" s="128"/>
      <c r="ID75" s="128"/>
      <c r="IE75" s="128"/>
      <c r="IF75" s="128"/>
      <c r="IG75" s="128"/>
      <c r="IH75" s="128"/>
      <c r="II75" s="128"/>
      <c r="IJ75" s="128"/>
      <c r="IK75" s="128"/>
      <c r="IL75" s="128"/>
      <c r="IM75" s="128"/>
      <c r="IN75" s="128"/>
      <c r="IO75" s="128"/>
      <c r="IP75" s="128"/>
      <c r="IQ75" s="128"/>
      <c r="IR75" s="128"/>
      <c r="IS75" s="128"/>
      <c r="IT75" s="128"/>
      <c r="IU75" s="128"/>
    </row>
    <row r="76" spans="1:255" ht="30" customHeight="1">
      <c r="A76" s="138" t="s">
        <v>377</v>
      </c>
      <c r="B76" s="152" t="s">
        <v>76</v>
      </c>
      <c r="C76" s="741">
        <f t="shared" si="29"/>
        <v>4003310</v>
      </c>
      <c r="D76" s="145">
        <f t="shared" si="30"/>
        <v>3952833</v>
      </c>
      <c r="E76" s="145">
        <f t="shared" si="31"/>
        <v>3950833</v>
      </c>
      <c r="F76" s="145">
        <v>3518794</v>
      </c>
      <c r="G76" s="145">
        <f>50000+3000+115000+7000+2940+95690+5000+8000+10526+127356+6027+1500</f>
        <v>432039</v>
      </c>
      <c r="H76" s="145">
        <v>0</v>
      </c>
      <c r="I76" s="145">
        <v>2000</v>
      </c>
      <c r="J76" s="145">
        <v>0</v>
      </c>
      <c r="K76" s="145">
        <v>0</v>
      </c>
      <c r="L76" s="145">
        <f t="shared" si="32"/>
        <v>50477</v>
      </c>
      <c r="M76" s="145">
        <v>50477</v>
      </c>
      <c r="N76" s="145">
        <v>0</v>
      </c>
      <c r="O76" s="145">
        <v>0</v>
      </c>
      <c r="P76" s="146"/>
      <c r="Q76" s="146"/>
      <c r="R76" s="146"/>
      <c r="S76" s="146"/>
      <c r="T76" s="146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  <c r="AI76" s="141"/>
      <c r="AJ76" s="141"/>
      <c r="AK76" s="141"/>
      <c r="AL76" s="141"/>
      <c r="AM76" s="141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141"/>
      <c r="AZ76" s="141"/>
      <c r="BA76" s="141"/>
      <c r="BB76" s="141"/>
      <c r="BC76" s="141"/>
      <c r="BD76" s="141"/>
      <c r="BE76" s="141"/>
      <c r="BF76" s="141"/>
      <c r="BG76" s="141"/>
      <c r="BH76" s="141"/>
      <c r="BI76" s="141"/>
      <c r="BJ76" s="141"/>
      <c r="BK76" s="141"/>
      <c r="BL76" s="141"/>
      <c r="BM76" s="141"/>
      <c r="BN76" s="141"/>
      <c r="BO76" s="141"/>
      <c r="BP76" s="141"/>
      <c r="BQ76" s="141"/>
      <c r="BR76" s="141"/>
      <c r="BS76" s="141"/>
      <c r="BT76" s="141"/>
      <c r="BU76" s="141"/>
      <c r="BV76" s="141"/>
      <c r="BW76" s="141"/>
      <c r="BX76" s="141"/>
      <c r="BY76" s="141"/>
      <c r="BZ76" s="141"/>
      <c r="CA76" s="141"/>
      <c r="CB76" s="141"/>
      <c r="CC76" s="141"/>
      <c r="CD76" s="141"/>
      <c r="CE76" s="141"/>
      <c r="CF76" s="141"/>
      <c r="CG76" s="141"/>
      <c r="CH76" s="141"/>
      <c r="CI76" s="141"/>
      <c r="CJ76" s="141"/>
      <c r="CK76" s="141"/>
      <c r="CL76" s="141"/>
      <c r="CM76" s="141"/>
      <c r="CN76" s="141"/>
      <c r="CO76" s="141"/>
      <c r="CP76" s="141"/>
      <c r="CQ76" s="141"/>
      <c r="CR76" s="141"/>
      <c r="CS76" s="141"/>
      <c r="CT76" s="141"/>
      <c r="CU76" s="141"/>
      <c r="CV76" s="141"/>
      <c r="CW76" s="141"/>
      <c r="CX76" s="141"/>
      <c r="CY76" s="141"/>
      <c r="CZ76" s="141"/>
      <c r="DA76" s="141"/>
      <c r="DB76" s="141"/>
      <c r="DC76" s="141"/>
      <c r="DD76" s="141"/>
      <c r="DE76" s="141"/>
      <c r="DF76" s="141"/>
      <c r="DG76" s="141"/>
      <c r="DH76" s="141"/>
      <c r="DI76" s="141"/>
      <c r="DJ76" s="141"/>
      <c r="DK76" s="141"/>
      <c r="DL76" s="141"/>
      <c r="DM76" s="141"/>
      <c r="DN76" s="141"/>
      <c r="DO76" s="141"/>
      <c r="DP76" s="141"/>
      <c r="DQ76" s="141"/>
      <c r="DR76" s="141"/>
      <c r="DS76" s="141"/>
      <c r="DT76" s="141"/>
      <c r="DU76" s="141"/>
      <c r="DV76" s="141"/>
      <c r="DW76" s="141"/>
      <c r="DX76" s="141"/>
      <c r="DY76" s="141"/>
      <c r="DZ76" s="141"/>
      <c r="EA76" s="141"/>
      <c r="EB76" s="141"/>
      <c r="EC76" s="141"/>
      <c r="ED76" s="141"/>
      <c r="EE76" s="141"/>
      <c r="EF76" s="141"/>
      <c r="EG76" s="141"/>
      <c r="EH76" s="141"/>
      <c r="EI76" s="141"/>
      <c r="EJ76" s="141"/>
      <c r="EK76" s="141"/>
      <c r="EL76" s="141"/>
      <c r="EM76" s="141"/>
      <c r="EN76" s="141"/>
      <c r="EO76" s="141"/>
      <c r="EP76" s="141"/>
      <c r="EQ76" s="141"/>
      <c r="ER76" s="141"/>
      <c r="ES76" s="141"/>
      <c r="ET76" s="141"/>
      <c r="EU76" s="141"/>
      <c r="EV76" s="141"/>
      <c r="EW76" s="141"/>
      <c r="EX76" s="141"/>
      <c r="EY76" s="141"/>
      <c r="EZ76" s="141"/>
      <c r="FA76" s="141"/>
      <c r="FB76" s="141"/>
      <c r="FC76" s="141"/>
      <c r="FD76" s="141"/>
      <c r="FE76" s="141"/>
      <c r="FF76" s="141"/>
      <c r="FG76" s="141"/>
      <c r="FH76" s="141"/>
      <c r="FI76" s="141"/>
      <c r="FJ76" s="141"/>
      <c r="FK76" s="141"/>
      <c r="FL76" s="141"/>
      <c r="FM76" s="141"/>
      <c r="FN76" s="141"/>
      <c r="FO76" s="141"/>
      <c r="FP76" s="141"/>
      <c r="FQ76" s="141"/>
      <c r="FR76" s="141"/>
      <c r="FS76" s="141"/>
      <c r="FT76" s="141"/>
      <c r="FU76" s="141"/>
      <c r="FV76" s="141"/>
      <c r="FW76" s="141"/>
      <c r="FX76" s="141"/>
      <c r="FY76" s="141"/>
      <c r="FZ76" s="141"/>
      <c r="GA76" s="141"/>
      <c r="GB76" s="141"/>
      <c r="GC76" s="141"/>
      <c r="GD76" s="141"/>
      <c r="GE76" s="141"/>
      <c r="GF76" s="141"/>
      <c r="GG76" s="141"/>
      <c r="GH76" s="141"/>
      <c r="GI76" s="141"/>
      <c r="GJ76" s="141"/>
      <c r="GK76" s="141"/>
      <c r="GL76" s="141"/>
      <c r="GM76" s="141"/>
      <c r="GN76" s="141"/>
      <c r="GO76" s="141"/>
      <c r="GP76" s="141"/>
      <c r="GQ76" s="141"/>
      <c r="GR76" s="141"/>
      <c r="GS76" s="141"/>
      <c r="GT76" s="141"/>
      <c r="GU76" s="141"/>
      <c r="GV76" s="141"/>
      <c r="GW76" s="141"/>
      <c r="GX76" s="141"/>
      <c r="GY76" s="141"/>
      <c r="GZ76" s="141"/>
      <c r="HA76" s="141"/>
      <c r="HB76" s="141"/>
      <c r="HC76" s="141"/>
      <c r="HD76" s="141"/>
      <c r="HE76" s="141"/>
      <c r="HF76" s="141"/>
      <c r="HG76" s="141"/>
      <c r="HH76" s="141"/>
      <c r="HI76" s="141"/>
      <c r="HJ76" s="141"/>
      <c r="HK76" s="141"/>
      <c r="HL76" s="141"/>
      <c r="HM76" s="141"/>
      <c r="HN76" s="141"/>
      <c r="HO76" s="141"/>
      <c r="HP76" s="141"/>
      <c r="HQ76" s="141"/>
      <c r="HR76" s="141"/>
      <c r="HS76" s="141"/>
      <c r="HT76" s="141"/>
      <c r="HU76" s="141"/>
      <c r="HV76" s="141"/>
      <c r="HW76" s="141"/>
      <c r="HX76" s="141"/>
      <c r="HY76" s="141"/>
      <c r="HZ76" s="141"/>
      <c r="IA76" s="141"/>
      <c r="IB76" s="141"/>
      <c r="IC76" s="141"/>
      <c r="ID76" s="141"/>
      <c r="IE76" s="141"/>
      <c r="IF76" s="141"/>
      <c r="IG76" s="141"/>
      <c r="IH76" s="141"/>
      <c r="II76" s="141"/>
      <c r="IJ76" s="141"/>
      <c r="IK76" s="141"/>
      <c r="IL76" s="141"/>
      <c r="IM76" s="141"/>
      <c r="IN76" s="141"/>
      <c r="IO76" s="141"/>
      <c r="IP76" s="141"/>
      <c r="IQ76" s="141"/>
      <c r="IR76" s="141"/>
      <c r="IS76" s="141"/>
      <c r="IT76" s="141"/>
      <c r="IU76" s="141"/>
    </row>
    <row r="77" spans="1:255" ht="15" customHeight="1">
      <c r="A77" s="138" t="s">
        <v>378</v>
      </c>
      <c r="B77" s="152" t="s">
        <v>77</v>
      </c>
      <c r="C77" s="741">
        <f t="shared" si="29"/>
        <v>25300604</v>
      </c>
      <c r="D77" s="145">
        <f t="shared" si="30"/>
        <v>20482604</v>
      </c>
      <c r="E77" s="145">
        <f t="shared" si="31"/>
        <v>20472104</v>
      </c>
      <c r="F77" s="145">
        <v>14138934</v>
      </c>
      <c r="G77" s="145">
        <f>62238+42400+18800+307000+286264+9700+857135+4136895+34000+8100+49404+509574+6990+4670</f>
        <v>6333170</v>
      </c>
      <c r="H77" s="145">
        <v>0</v>
      </c>
      <c r="I77" s="145">
        <v>10500</v>
      </c>
      <c r="J77" s="145">
        <v>0</v>
      </c>
      <c r="K77" s="145">
        <v>0</v>
      </c>
      <c r="L77" s="145">
        <f t="shared" si="32"/>
        <v>4818000</v>
      </c>
      <c r="M77" s="145">
        <v>4818000</v>
      </c>
      <c r="N77" s="145">
        <v>0</v>
      </c>
      <c r="O77" s="145">
        <v>0</v>
      </c>
      <c r="P77" s="153"/>
      <c r="Q77" s="153"/>
      <c r="R77" s="153"/>
      <c r="S77" s="153"/>
      <c r="T77" s="153"/>
      <c r="U77" s="128"/>
      <c r="V77" s="128"/>
      <c r="W77" s="128"/>
      <c r="X77" s="128"/>
      <c r="Y77" s="128"/>
      <c r="Z77" s="128"/>
      <c r="AA77" s="128"/>
      <c r="AB77" s="128"/>
      <c r="AC77" s="128"/>
      <c r="AD77" s="128"/>
      <c r="AE77" s="128"/>
      <c r="AF77" s="128"/>
      <c r="AG77" s="128"/>
      <c r="AH77" s="128"/>
      <c r="AI77" s="128"/>
      <c r="AJ77" s="128"/>
      <c r="AK77" s="128"/>
      <c r="AL77" s="128"/>
      <c r="AM77" s="128"/>
      <c r="AN77" s="128"/>
      <c r="AO77" s="128"/>
      <c r="AP77" s="128"/>
      <c r="AQ77" s="128"/>
      <c r="AR77" s="128"/>
      <c r="AS77" s="128"/>
      <c r="AT77" s="128"/>
      <c r="AU77" s="128"/>
      <c r="AV77" s="128"/>
      <c r="AW77" s="128"/>
      <c r="AX77" s="128"/>
      <c r="AY77" s="128"/>
      <c r="AZ77" s="128"/>
      <c r="BA77" s="128"/>
      <c r="BB77" s="128"/>
      <c r="BC77" s="128"/>
      <c r="BD77" s="128"/>
      <c r="BE77" s="128"/>
      <c r="BF77" s="128"/>
      <c r="BG77" s="128"/>
      <c r="BH77" s="128"/>
      <c r="BI77" s="128"/>
      <c r="BJ77" s="128"/>
      <c r="BK77" s="128"/>
      <c r="BL77" s="128"/>
      <c r="BM77" s="128"/>
      <c r="BN77" s="128"/>
      <c r="BO77" s="128"/>
      <c r="BP77" s="128"/>
      <c r="BQ77" s="128"/>
      <c r="BR77" s="128"/>
      <c r="BS77" s="128"/>
      <c r="BT77" s="128"/>
      <c r="BU77" s="128"/>
      <c r="BV77" s="128"/>
      <c r="BW77" s="128"/>
      <c r="BX77" s="128"/>
      <c r="BY77" s="128"/>
      <c r="BZ77" s="128"/>
      <c r="CA77" s="128"/>
      <c r="CB77" s="128"/>
      <c r="CC77" s="128"/>
      <c r="CD77" s="128"/>
      <c r="CE77" s="128"/>
      <c r="CF77" s="128"/>
      <c r="CG77" s="128"/>
      <c r="CH77" s="128"/>
      <c r="CI77" s="128"/>
      <c r="CJ77" s="128"/>
      <c r="CK77" s="128"/>
      <c r="CL77" s="128"/>
      <c r="CM77" s="128"/>
      <c r="CN77" s="128"/>
      <c r="CO77" s="128"/>
      <c r="CP77" s="128"/>
      <c r="CQ77" s="128"/>
      <c r="CR77" s="128"/>
      <c r="CS77" s="128"/>
      <c r="CT77" s="128"/>
      <c r="CU77" s="128"/>
      <c r="CV77" s="128"/>
      <c r="CW77" s="128"/>
      <c r="CX77" s="128"/>
      <c r="CY77" s="128"/>
      <c r="CZ77" s="128"/>
      <c r="DA77" s="128"/>
      <c r="DB77" s="128"/>
      <c r="DC77" s="128"/>
      <c r="DD77" s="128"/>
      <c r="DE77" s="128"/>
      <c r="DF77" s="128"/>
      <c r="DG77" s="128"/>
      <c r="DH77" s="128"/>
      <c r="DI77" s="128"/>
      <c r="DJ77" s="128"/>
      <c r="DK77" s="128"/>
      <c r="DL77" s="128"/>
      <c r="DM77" s="128"/>
      <c r="DN77" s="128"/>
      <c r="DO77" s="128"/>
      <c r="DP77" s="128"/>
      <c r="DQ77" s="128"/>
      <c r="DR77" s="128"/>
      <c r="DS77" s="128"/>
      <c r="DT77" s="128"/>
      <c r="DU77" s="128"/>
      <c r="DV77" s="128"/>
      <c r="DW77" s="128"/>
      <c r="DX77" s="128"/>
      <c r="DY77" s="128"/>
      <c r="DZ77" s="128"/>
      <c r="EA77" s="128"/>
      <c r="EB77" s="128"/>
      <c r="EC77" s="128"/>
      <c r="ED77" s="128"/>
      <c r="EE77" s="128"/>
      <c r="EF77" s="128"/>
      <c r="EG77" s="128"/>
      <c r="EH77" s="128"/>
      <c r="EI77" s="128"/>
      <c r="EJ77" s="128"/>
      <c r="EK77" s="128"/>
      <c r="EL77" s="128"/>
      <c r="EM77" s="128"/>
      <c r="EN77" s="128"/>
      <c r="EO77" s="128"/>
      <c r="EP77" s="128"/>
      <c r="EQ77" s="128"/>
      <c r="ER77" s="128"/>
      <c r="ES77" s="128"/>
      <c r="ET77" s="128"/>
      <c r="EU77" s="128"/>
      <c r="EV77" s="128"/>
      <c r="EW77" s="128"/>
      <c r="EX77" s="128"/>
      <c r="EY77" s="128"/>
      <c r="EZ77" s="128"/>
      <c r="FA77" s="128"/>
      <c r="FB77" s="128"/>
      <c r="FC77" s="128"/>
      <c r="FD77" s="128"/>
      <c r="FE77" s="128"/>
      <c r="FF77" s="128"/>
      <c r="FG77" s="128"/>
      <c r="FH77" s="128"/>
      <c r="FI77" s="128"/>
      <c r="FJ77" s="128"/>
      <c r="FK77" s="128"/>
      <c r="FL77" s="128"/>
      <c r="FM77" s="128"/>
      <c r="FN77" s="128"/>
      <c r="FO77" s="128"/>
      <c r="FP77" s="128"/>
      <c r="FQ77" s="128"/>
      <c r="FR77" s="128"/>
      <c r="FS77" s="128"/>
      <c r="FT77" s="128"/>
      <c r="FU77" s="128"/>
      <c r="FV77" s="128"/>
      <c r="FW77" s="128"/>
      <c r="FX77" s="128"/>
      <c r="FY77" s="128"/>
      <c r="FZ77" s="128"/>
      <c r="GA77" s="128"/>
      <c r="GB77" s="128"/>
      <c r="GC77" s="128"/>
      <c r="GD77" s="128"/>
      <c r="GE77" s="128"/>
      <c r="GF77" s="128"/>
      <c r="GG77" s="128"/>
      <c r="GH77" s="128"/>
      <c r="GI77" s="128"/>
      <c r="GJ77" s="128"/>
      <c r="GK77" s="128"/>
      <c r="GL77" s="128"/>
      <c r="GM77" s="128"/>
      <c r="GN77" s="128"/>
      <c r="GO77" s="128"/>
      <c r="GP77" s="128"/>
      <c r="GQ77" s="128"/>
      <c r="GR77" s="128"/>
      <c r="GS77" s="128"/>
      <c r="GT77" s="128"/>
      <c r="GU77" s="128"/>
      <c r="GV77" s="128"/>
      <c r="GW77" s="128"/>
      <c r="GX77" s="128"/>
      <c r="GY77" s="128"/>
      <c r="GZ77" s="128"/>
      <c r="HA77" s="128"/>
      <c r="HB77" s="128"/>
      <c r="HC77" s="128"/>
      <c r="HD77" s="128"/>
      <c r="HE77" s="128"/>
      <c r="HF77" s="128"/>
      <c r="HG77" s="128"/>
      <c r="HH77" s="128"/>
      <c r="HI77" s="128"/>
      <c r="HJ77" s="128"/>
      <c r="HK77" s="128"/>
      <c r="HL77" s="128"/>
      <c r="HM77" s="128"/>
      <c r="HN77" s="128"/>
      <c r="HO77" s="128"/>
      <c r="HP77" s="128"/>
      <c r="HQ77" s="128"/>
      <c r="HR77" s="128"/>
      <c r="HS77" s="128"/>
      <c r="HT77" s="128"/>
      <c r="HU77" s="128"/>
      <c r="HV77" s="128"/>
      <c r="HW77" s="128"/>
      <c r="HX77" s="128"/>
      <c r="HY77" s="128"/>
      <c r="HZ77" s="128"/>
      <c r="IA77" s="128"/>
      <c r="IB77" s="128"/>
      <c r="IC77" s="128"/>
      <c r="ID77" s="128"/>
      <c r="IE77" s="128"/>
      <c r="IF77" s="128"/>
      <c r="IG77" s="128"/>
      <c r="IH77" s="128"/>
      <c r="II77" s="128"/>
      <c r="IJ77" s="128"/>
      <c r="IK77" s="128"/>
      <c r="IL77" s="128"/>
      <c r="IM77" s="128"/>
      <c r="IN77" s="128"/>
      <c r="IO77" s="128"/>
      <c r="IP77" s="128"/>
      <c r="IQ77" s="128"/>
      <c r="IR77" s="128"/>
      <c r="IS77" s="128"/>
      <c r="IT77" s="128"/>
      <c r="IU77" s="128"/>
    </row>
    <row r="78" spans="1:255" ht="15" customHeight="1">
      <c r="A78" s="138" t="s">
        <v>379</v>
      </c>
      <c r="B78" s="152" t="s">
        <v>78</v>
      </c>
      <c r="C78" s="741">
        <f t="shared" si="29"/>
        <v>13732556</v>
      </c>
      <c r="D78" s="145">
        <f t="shared" si="30"/>
        <v>12199756</v>
      </c>
      <c r="E78" s="145">
        <f t="shared" si="31"/>
        <v>12190456</v>
      </c>
      <c r="F78" s="145">
        <v>10624725</v>
      </c>
      <c r="G78" s="145">
        <f>120330+161000+494926+38859+10009+252976+22955+4000+16429+431668+5379+7200</f>
        <v>1565731</v>
      </c>
      <c r="H78" s="145">
        <v>0</v>
      </c>
      <c r="I78" s="145">
        <v>9300</v>
      </c>
      <c r="J78" s="145">
        <v>0</v>
      </c>
      <c r="K78" s="145">
        <v>0</v>
      </c>
      <c r="L78" s="145">
        <f t="shared" si="32"/>
        <v>1532800</v>
      </c>
      <c r="M78" s="145">
        <v>1532800</v>
      </c>
      <c r="N78" s="145">
        <v>0</v>
      </c>
      <c r="O78" s="145">
        <v>0</v>
      </c>
      <c r="P78" s="153"/>
      <c r="Q78" s="153"/>
      <c r="R78" s="153"/>
      <c r="S78" s="153"/>
      <c r="T78" s="153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8"/>
      <c r="AH78" s="128"/>
      <c r="AI78" s="128"/>
      <c r="AJ78" s="128"/>
      <c r="AK78" s="128"/>
      <c r="AL78" s="128"/>
      <c r="AM78" s="128"/>
      <c r="AN78" s="128"/>
      <c r="AO78" s="128"/>
      <c r="AP78" s="128"/>
      <c r="AQ78" s="128"/>
      <c r="AR78" s="128"/>
      <c r="AS78" s="128"/>
      <c r="AT78" s="128"/>
      <c r="AU78" s="128"/>
      <c r="AV78" s="128"/>
      <c r="AW78" s="128"/>
      <c r="AX78" s="128"/>
      <c r="AY78" s="128"/>
      <c r="AZ78" s="128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128"/>
      <c r="BL78" s="128"/>
      <c r="BM78" s="128"/>
      <c r="BN78" s="128"/>
      <c r="BO78" s="128"/>
      <c r="BP78" s="128"/>
      <c r="BQ78" s="128"/>
      <c r="BR78" s="128"/>
      <c r="BS78" s="128"/>
      <c r="BT78" s="128"/>
      <c r="BU78" s="128"/>
      <c r="BV78" s="128"/>
      <c r="BW78" s="128"/>
      <c r="BX78" s="128"/>
      <c r="BY78" s="128"/>
      <c r="BZ78" s="128"/>
      <c r="CA78" s="128"/>
      <c r="CB78" s="128"/>
      <c r="CC78" s="128"/>
      <c r="CD78" s="128"/>
      <c r="CE78" s="128"/>
      <c r="CF78" s="128"/>
      <c r="CG78" s="128"/>
      <c r="CH78" s="128"/>
      <c r="CI78" s="128"/>
      <c r="CJ78" s="128"/>
      <c r="CK78" s="128"/>
      <c r="CL78" s="128"/>
      <c r="CM78" s="128"/>
      <c r="CN78" s="128"/>
      <c r="CO78" s="128"/>
      <c r="CP78" s="128"/>
      <c r="CQ78" s="128"/>
      <c r="CR78" s="128"/>
      <c r="CS78" s="128"/>
      <c r="CT78" s="128"/>
      <c r="CU78" s="128"/>
      <c r="CV78" s="128"/>
      <c r="CW78" s="128"/>
      <c r="CX78" s="128"/>
      <c r="CY78" s="128"/>
      <c r="CZ78" s="128"/>
      <c r="DA78" s="128"/>
      <c r="DB78" s="128"/>
      <c r="DC78" s="128"/>
      <c r="DD78" s="128"/>
      <c r="DE78" s="128"/>
      <c r="DF78" s="128"/>
      <c r="DG78" s="128"/>
      <c r="DH78" s="128"/>
      <c r="DI78" s="128"/>
      <c r="DJ78" s="128"/>
      <c r="DK78" s="128"/>
      <c r="DL78" s="128"/>
      <c r="DM78" s="128"/>
      <c r="DN78" s="128"/>
      <c r="DO78" s="128"/>
      <c r="DP78" s="128"/>
      <c r="DQ78" s="128"/>
      <c r="DR78" s="128"/>
      <c r="DS78" s="128"/>
      <c r="DT78" s="128"/>
      <c r="DU78" s="128"/>
      <c r="DV78" s="128"/>
      <c r="DW78" s="128"/>
      <c r="DX78" s="128"/>
      <c r="DY78" s="128"/>
      <c r="DZ78" s="128"/>
      <c r="EA78" s="128"/>
      <c r="EB78" s="128"/>
      <c r="EC78" s="128"/>
      <c r="ED78" s="128"/>
      <c r="EE78" s="128"/>
      <c r="EF78" s="128"/>
      <c r="EG78" s="128"/>
      <c r="EH78" s="128"/>
      <c r="EI78" s="128"/>
      <c r="EJ78" s="128"/>
      <c r="EK78" s="128"/>
      <c r="EL78" s="128"/>
      <c r="EM78" s="128"/>
      <c r="EN78" s="128"/>
      <c r="EO78" s="128"/>
      <c r="EP78" s="128"/>
      <c r="EQ78" s="128"/>
      <c r="ER78" s="128"/>
      <c r="ES78" s="128"/>
      <c r="ET78" s="128"/>
      <c r="EU78" s="128"/>
      <c r="EV78" s="128"/>
      <c r="EW78" s="128"/>
      <c r="EX78" s="128"/>
      <c r="EY78" s="128"/>
      <c r="EZ78" s="128"/>
      <c r="FA78" s="128"/>
      <c r="FB78" s="128"/>
      <c r="FC78" s="128"/>
      <c r="FD78" s="128"/>
      <c r="FE78" s="128"/>
      <c r="FF78" s="128"/>
      <c r="FG78" s="128"/>
      <c r="FH78" s="128"/>
      <c r="FI78" s="128"/>
      <c r="FJ78" s="128"/>
      <c r="FK78" s="128"/>
      <c r="FL78" s="128"/>
      <c r="FM78" s="128"/>
      <c r="FN78" s="128"/>
      <c r="FO78" s="128"/>
      <c r="FP78" s="128"/>
      <c r="FQ78" s="128"/>
      <c r="FR78" s="128"/>
      <c r="FS78" s="128"/>
      <c r="FT78" s="128"/>
      <c r="FU78" s="128"/>
      <c r="FV78" s="128"/>
      <c r="FW78" s="128"/>
      <c r="FX78" s="128"/>
      <c r="FY78" s="128"/>
      <c r="FZ78" s="128"/>
      <c r="GA78" s="128"/>
      <c r="GB78" s="128"/>
      <c r="GC78" s="128"/>
      <c r="GD78" s="128"/>
      <c r="GE78" s="128"/>
      <c r="GF78" s="128"/>
      <c r="GG78" s="128"/>
      <c r="GH78" s="128"/>
      <c r="GI78" s="128"/>
      <c r="GJ78" s="128"/>
      <c r="GK78" s="128"/>
      <c r="GL78" s="128"/>
      <c r="GM78" s="128"/>
      <c r="GN78" s="128"/>
      <c r="GO78" s="128"/>
      <c r="GP78" s="128"/>
      <c r="GQ78" s="128"/>
      <c r="GR78" s="128"/>
      <c r="GS78" s="128"/>
      <c r="GT78" s="128"/>
      <c r="GU78" s="128"/>
      <c r="GV78" s="128"/>
      <c r="GW78" s="128"/>
      <c r="GX78" s="128"/>
      <c r="GY78" s="128"/>
      <c r="GZ78" s="128"/>
      <c r="HA78" s="128"/>
      <c r="HB78" s="128"/>
      <c r="HC78" s="128"/>
      <c r="HD78" s="128"/>
      <c r="HE78" s="128"/>
      <c r="HF78" s="128"/>
      <c r="HG78" s="128"/>
      <c r="HH78" s="128"/>
      <c r="HI78" s="128"/>
      <c r="HJ78" s="128"/>
      <c r="HK78" s="128"/>
      <c r="HL78" s="128"/>
      <c r="HM78" s="128"/>
      <c r="HN78" s="128"/>
      <c r="HO78" s="128"/>
      <c r="HP78" s="128"/>
      <c r="HQ78" s="128"/>
      <c r="HR78" s="128"/>
      <c r="HS78" s="128"/>
      <c r="HT78" s="128"/>
      <c r="HU78" s="128"/>
      <c r="HV78" s="128"/>
      <c r="HW78" s="128"/>
      <c r="HX78" s="128"/>
      <c r="HY78" s="128"/>
      <c r="HZ78" s="128"/>
      <c r="IA78" s="128"/>
      <c r="IB78" s="128"/>
      <c r="IC78" s="128"/>
      <c r="ID78" s="128"/>
      <c r="IE78" s="128"/>
      <c r="IF78" s="128"/>
      <c r="IG78" s="128"/>
      <c r="IH78" s="128"/>
      <c r="II78" s="128"/>
      <c r="IJ78" s="128"/>
      <c r="IK78" s="128"/>
      <c r="IL78" s="128"/>
      <c r="IM78" s="128"/>
      <c r="IN78" s="128"/>
      <c r="IO78" s="128"/>
      <c r="IP78" s="128"/>
      <c r="IQ78" s="128"/>
      <c r="IR78" s="128"/>
      <c r="IS78" s="128"/>
      <c r="IT78" s="128"/>
      <c r="IU78" s="128"/>
    </row>
    <row r="79" spans="1:255" ht="69.95" customHeight="1">
      <c r="A79" s="138" t="s">
        <v>380</v>
      </c>
      <c r="B79" s="152" t="s">
        <v>381</v>
      </c>
      <c r="C79" s="741">
        <f t="shared" si="29"/>
        <v>6082829</v>
      </c>
      <c r="D79" s="145">
        <f t="shared" si="30"/>
        <v>6021329</v>
      </c>
      <c r="E79" s="145">
        <f t="shared" si="31"/>
        <v>6019229</v>
      </c>
      <c r="F79" s="145">
        <v>5509731</v>
      </c>
      <c r="G79" s="145">
        <f>77500+1400+5500+171118+15749+3170+53000+3839+5015+168414+500+2414+1879</f>
        <v>509498</v>
      </c>
      <c r="H79" s="145">
        <v>0</v>
      </c>
      <c r="I79" s="145">
        <v>2100</v>
      </c>
      <c r="J79" s="145">
        <v>0</v>
      </c>
      <c r="K79" s="145">
        <v>0</v>
      </c>
      <c r="L79" s="145">
        <f t="shared" si="32"/>
        <v>61500</v>
      </c>
      <c r="M79" s="145">
        <v>61500</v>
      </c>
      <c r="N79" s="145">
        <v>0</v>
      </c>
      <c r="O79" s="145">
        <v>0</v>
      </c>
      <c r="P79" s="146"/>
      <c r="Q79" s="146"/>
      <c r="R79" s="146"/>
      <c r="S79" s="146"/>
      <c r="T79" s="146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  <c r="BI79" s="141"/>
      <c r="BJ79" s="141"/>
      <c r="BK79" s="141"/>
      <c r="BL79" s="141"/>
      <c r="BM79" s="141"/>
      <c r="BN79" s="141"/>
      <c r="BO79" s="141"/>
      <c r="BP79" s="141"/>
      <c r="BQ79" s="141"/>
      <c r="BR79" s="141"/>
      <c r="BS79" s="141"/>
      <c r="BT79" s="141"/>
      <c r="BU79" s="141"/>
      <c r="BV79" s="141"/>
      <c r="BW79" s="141"/>
      <c r="BX79" s="141"/>
      <c r="BY79" s="141"/>
      <c r="BZ79" s="141"/>
      <c r="CA79" s="141"/>
      <c r="CB79" s="141"/>
      <c r="CC79" s="141"/>
      <c r="CD79" s="141"/>
      <c r="CE79" s="141"/>
      <c r="CF79" s="141"/>
      <c r="CG79" s="141"/>
      <c r="CH79" s="141"/>
      <c r="CI79" s="141"/>
      <c r="CJ79" s="141"/>
      <c r="CK79" s="141"/>
      <c r="CL79" s="141"/>
      <c r="CM79" s="141"/>
      <c r="CN79" s="141"/>
      <c r="CO79" s="141"/>
      <c r="CP79" s="141"/>
      <c r="CQ79" s="141"/>
      <c r="CR79" s="141"/>
      <c r="CS79" s="141"/>
      <c r="CT79" s="141"/>
      <c r="CU79" s="141"/>
      <c r="CV79" s="141"/>
      <c r="CW79" s="141"/>
      <c r="CX79" s="141"/>
      <c r="CY79" s="141"/>
      <c r="CZ79" s="141"/>
      <c r="DA79" s="141"/>
      <c r="DB79" s="141"/>
      <c r="DC79" s="141"/>
      <c r="DD79" s="141"/>
      <c r="DE79" s="141"/>
      <c r="DF79" s="141"/>
      <c r="DG79" s="141"/>
      <c r="DH79" s="141"/>
      <c r="DI79" s="141"/>
      <c r="DJ79" s="141"/>
      <c r="DK79" s="141"/>
      <c r="DL79" s="141"/>
      <c r="DM79" s="141"/>
      <c r="DN79" s="141"/>
      <c r="DO79" s="141"/>
      <c r="DP79" s="141"/>
      <c r="DQ79" s="141"/>
      <c r="DR79" s="141"/>
      <c r="DS79" s="141"/>
      <c r="DT79" s="141"/>
      <c r="DU79" s="141"/>
      <c r="DV79" s="141"/>
      <c r="DW79" s="141"/>
      <c r="DX79" s="141"/>
      <c r="DY79" s="141"/>
      <c r="DZ79" s="141"/>
      <c r="EA79" s="141"/>
      <c r="EB79" s="141"/>
      <c r="EC79" s="141"/>
      <c r="ED79" s="141"/>
      <c r="EE79" s="141"/>
      <c r="EF79" s="141"/>
      <c r="EG79" s="141"/>
      <c r="EH79" s="141"/>
      <c r="EI79" s="141"/>
      <c r="EJ79" s="141"/>
      <c r="EK79" s="141"/>
      <c r="EL79" s="141"/>
      <c r="EM79" s="141"/>
      <c r="EN79" s="141"/>
      <c r="EO79" s="141"/>
      <c r="EP79" s="141"/>
      <c r="EQ79" s="141"/>
      <c r="ER79" s="141"/>
      <c r="ES79" s="141"/>
      <c r="ET79" s="141"/>
      <c r="EU79" s="141"/>
      <c r="EV79" s="141"/>
      <c r="EW79" s="141"/>
      <c r="EX79" s="141"/>
      <c r="EY79" s="141"/>
      <c r="EZ79" s="141"/>
      <c r="FA79" s="141"/>
      <c r="FB79" s="141"/>
      <c r="FC79" s="141"/>
      <c r="FD79" s="141"/>
      <c r="FE79" s="141"/>
      <c r="FF79" s="141"/>
      <c r="FG79" s="141"/>
      <c r="FH79" s="141"/>
      <c r="FI79" s="141"/>
      <c r="FJ79" s="141"/>
      <c r="FK79" s="141"/>
      <c r="FL79" s="141"/>
      <c r="FM79" s="141"/>
      <c r="FN79" s="141"/>
      <c r="FO79" s="141"/>
      <c r="FP79" s="141"/>
      <c r="FQ79" s="141"/>
      <c r="FR79" s="141"/>
      <c r="FS79" s="141"/>
      <c r="FT79" s="141"/>
      <c r="FU79" s="141"/>
      <c r="FV79" s="141"/>
      <c r="FW79" s="141"/>
      <c r="FX79" s="141"/>
      <c r="FY79" s="141"/>
      <c r="FZ79" s="141"/>
      <c r="GA79" s="141"/>
      <c r="GB79" s="141"/>
      <c r="GC79" s="141"/>
      <c r="GD79" s="141"/>
      <c r="GE79" s="141"/>
      <c r="GF79" s="141"/>
      <c r="GG79" s="141"/>
      <c r="GH79" s="141"/>
      <c r="GI79" s="141"/>
      <c r="GJ79" s="141"/>
      <c r="GK79" s="141"/>
      <c r="GL79" s="141"/>
      <c r="GM79" s="141"/>
      <c r="GN79" s="141"/>
      <c r="GO79" s="141"/>
      <c r="GP79" s="141"/>
      <c r="GQ79" s="141"/>
      <c r="GR79" s="141"/>
      <c r="GS79" s="141"/>
      <c r="GT79" s="141"/>
      <c r="GU79" s="141"/>
      <c r="GV79" s="141"/>
      <c r="GW79" s="141"/>
      <c r="GX79" s="141"/>
      <c r="GY79" s="141"/>
      <c r="GZ79" s="141"/>
      <c r="HA79" s="141"/>
      <c r="HB79" s="141"/>
      <c r="HC79" s="141"/>
      <c r="HD79" s="141"/>
      <c r="HE79" s="141"/>
      <c r="HF79" s="141"/>
      <c r="HG79" s="141"/>
      <c r="HH79" s="141"/>
      <c r="HI79" s="141"/>
      <c r="HJ79" s="141"/>
      <c r="HK79" s="141"/>
      <c r="HL79" s="141"/>
      <c r="HM79" s="141"/>
      <c r="HN79" s="141"/>
      <c r="HO79" s="141"/>
      <c r="HP79" s="141"/>
      <c r="HQ79" s="141"/>
      <c r="HR79" s="141"/>
      <c r="HS79" s="141"/>
      <c r="HT79" s="141"/>
      <c r="HU79" s="141"/>
      <c r="HV79" s="141"/>
      <c r="HW79" s="141"/>
      <c r="HX79" s="141"/>
      <c r="HY79" s="141"/>
      <c r="HZ79" s="141"/>
      <c r="IA79" s="141"/>
      <c r="IB79" s="141"/>
      <c r="IC79" s="141"/>
      <c r="ID79" s="141"/>
      <c r="IE79" s="141"/>
      <c r="IF79" s="141"/>
      <c r="IG79" s="141"/>
      <c r="IH79" s="141"/>
      <c r="II79" s="141"/>
      <c r="IJ79" s="141"/>
      <c r="IK79" s="141"/>
      <c r="IL79" s="141"/>
      <c r="IM79" s="141"/>
      <c r="IN79" s="141"/>
      <c r="IO79" s="141"/>
      <c r="IP79" s="141"/>
      <c r="IQ79" s="141"/>
      <c r="IR79" s="141"/>
      <c r="IS79" s="141"/>
      <c r="IT79" s="141"/>
      <c r="IU79" s="141"/>
    </row>
    <row r="80" spans="1:255" ht="15" customHeight="1">
      <c r="A80" s="138" t="s">
        <v>382</v>
      </c>
      <c r="B80" s="152" t="s">
        <v>383</v>
      </c>
      <c r="C80" s="741">
        <f>D80+L80</f>
        <v>483290</v>
      </c>
      <c r="D80" s="145">
        <f>E80+H80+I80+J80+K80</f>
        <v>483290</v>
      </c>
      <c r="E80" s="145">
        <f>F80+G80</f>
        <v>483290</v>
      </c>
      <c r="F80" s="145">
        <v>331657</v>
      </c>
      <c r="G80" s="145">
        <f>44000+19400+60000+500+400+12000+15333</f>
        <v>151633</v>
      </c>
      <c r="H80" s="145">
        <v>0</v>
      </c>
      <c r="I80" s="145">
        <v>0</v>
      </c>
      <c r="J80" s="145">
        <v>0</v>
      </c>
      <c r="K80" s="145">
        <v>0</v>
      </c>
      <c r="L80" s="145">
        <f>M80+O80</f>
        <v>0</v>
      </c>
      <c r="M80" s="145">
        <v>0</v>
      </c>
      <c r="N80" s="145">
        <v>0</v>
      </c>
      <c r="O80" s="145">
        <v>0</v>
      </c>
      <c r="P80" s="153"/>
      <c r="Q80" s="153"/>
      <c r="R80" s="153"/>
      <c r="S80" s="153"/>
      <c r="T80" s="153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28"/>
      <c r="AH80" s="128"/>
      <c r="AI80" s="128"/>
      <c r="AJ80" s="128"/>
      <c r="AK80" s="128"/>
      <c r="AL80" s="128"/>
      <c r="AM80" s="128"/>
      <c r="AN80" s="128"/>
      <c r="AO80" s="128"/>
      <c r="AP80" s="128"/>
      <c r="AQ80" s="128"/>
      <c r="AR80" s="128"/>
      <c r="AS80" s="128"/>
      <c r="AT80" s="128"/>
      <c r="AU80" s="128"/>
      <c r="AV80" s="128"/>
      <c r="AW80" s="128"/>
      <c r="AX80" s="128"/>
      <c r="AY80" s="128"/>
      <c r="AZ80" s="128"/>
      <c r="BA80" s="128"/>
      <c r="BB80" s="128"/>
      <c r="BC80" s="128"/>
      <c r="BD80" s="128"/>
      <c r="BE80" s="128"/>
      <c r="BF80" s="128"/>
      <c r="BG80" s="128"/>
      <c r="BH80" s="128"/>
      <c r="BI80" s="128"/>
      <c r="BJ80" s="128"/>
      <c r="BK80" s="128"/>
      <c r="BL80" s="128"/>
      <c r="BM80" s="128"/>
      <c r="BN80" s="128"/>
      <c r="BO80" s="128"/>
      <c r="BP80" s="128"/>
      <c r="BQ80" s="128"/>
      <c r="BR80" s="128"/>
      <c r="BS80" s="128"/>
      <c r="BT80" s="128"/>
      <c r="BU80" s="128"/>
      <c r="BV80" s="128"/>
      <c r="BW80" s="128"/>
      <c r="BX80" s="128"/>
      <c r="BY80" s="128"/>
      <c r="BZ80" s="128"/>
      <c r="CA80" s="128"/>
      <c r="CB80" s="128"/>
      <c r="CC80" s="128"/>
      <c r="CD80" s="128"/>
      <c r="CE80" s="128"/>
      <c r="CF80" s="128"/>
      <c r="CG80" s="128"/>
      <c r="CH80" s="128"/>
      <c r="CI80" s="128"/>
      <c r="CJ80" s="128"/>
      <c r="CK80" s="128"/>
      <c r="CL80" s="128"/>
      <c r="CM80" s="128"/>
      <c r="CN80" s="128"/>
      <c r="CO80" s="128"/>
      <c r="CP80" s="128"/>
      <c r="CQ80" s="128"/>
      <c r="CR80" s="128"/>
      <c r="CS80" s="128"/>
      <c r="CT80" s="128"/>
      <c r="CU80" s="128"/>
      <c r="CV80" s="128"/>
      <c r="CW80" s="128"/>
      <c r="CX80" s="128"/>
      <c r="CY80" s="128"/>
      <c r="CZ80" s="128"/>
      <c r="DA80" s="128"/>
      <c r="DB80" s="128"/>
      <c r="DC80" s="128"/>
      <c r="DD80" s="128"/>
      <c r="DE80" s="128"/>
      <c r="DF80" s="128"/>
      <c r="DG80" s="128"/>
      <c r="DH80" s="128"/>
      <c r="DI80" s="128"/>
      <c r="DJ80" s="128"/>
      <c r="DK80" s="128"/>
      <c r="DL80" s="128"/>
      <c r="DM80" s="128"/>
      <c r="DN80" s="128"/>
      <c r="DO80" s="128"/>
      <c r="DP80" s="128"/>
      <c r="DQ80" s="128"/>
      <c r="DR80" s="128"/>
      <c r="DS80" s="128"/>
      <c r="DT80" s="128"/>
      <c r="DU80" s="128"/>
      <c r="DV80" s="128"/>
      <c r="DW80" s="128"/>
      <c r="DX80" s="128"/>
      <c r="DY80" s="128"/>
      <c r="DZ80" s="128"/>
      <c r="EA80" s="128"/>
      <c r="EB80" s="128"/>
      <c r="EC80" s="128"/>
      <c r="ED80" s="128"/>
      <c r="EE80" s="128"/>
      <c r="EF80" s="128"/>
      <c r="EG80" s="128"/>
      <c r="EH80" s="128"/>
      <c r="EI80" s="128"/>
      <c r="EJ80" s="128"/>
      <c r="EK80" s="128"/>
      <c r="EL80" s="128"/>
      <c r="EM80" s="128"/>
      <c r="EN80" s="128"/>
      <c r="EO80" s="128"/>
      <c r="EP80" s="128"/>
      <c r="EQ80" s="128"/>
      <c r="ER80" s="128"/>
      <c r="ES80" s="128"/>
      <c r="ET80" s="128"/>
      <c r="EU80" s="128"/>
      <c r="EV80" s="128"/>
      <c r="EW80" s="128"/>
      <c r="EX80" s="128"/>
      <c r="EY80" s="128"/>
      <c r="EZ80" s="128"/>
      <c r="FA80" s="128"/>
      <c r="FB80" s="128"/>
      <c r="FC80" s="128"/>
      <c r="FD80" s="128"/>
      <c r="FE80" s="128"/>
      <c r="FF80" s="128"/>
      <c r="FG80" s="128"/>
      <c r="FH80" s="128"/>
      <c r="FI80" s="128"/>
      <c r="FJ80" s="128"/>
      <c r="FK80" s="128"/>
      <c r="FL80" s="128"/>
      <c r="FM80" s="128"/>
      <c r="FN80" s="128"/>
      <c r="FO80" s="128"/>
      <c r="FP80" s="128"/>
      <c r="FQ80" s="128"/>
      <c r="FR80" s="128"/>
      <c r="FS80" s="128"/>
      <c r="FT80" s="128"/>
      <c r="FU80" s="128"/>
      <c r="FV80" s="128"/>
      <c r="FW80" s="128"/>
      <c r="FX80" s="128"/>
      <c r="FY80" s="128"/>
      <c r="FZ80" s="128"/>
      <c r="GA80" s="128"/>
      <c r="GB80" s="128"/>
      <c r="GC80" s="128"/>
      <c r="GD80" s="128"/>
      <c r="GE80" s="128"/>
      <c r="GF80" s="128"/>
      <c r="GG80" s="128"/>
      <c r="GH80" s="128"/>
      <c r="GI80" s="128"/>
      <c r="GJ80" s="128"/>
      <c r="GK80" s="128"/>
      <c r="GL80" s="128"/>
      <c r="GM80" s="128"/>
      <c r="GN80" s="128"/>
      <c r="GO80" s="128"/>
      <c r="GP80" s="128"/>
      <c r="GQ80" s="128"/>
      <c r="GR80" s="128"/>
      <c r="GS80" s="128"/>
      <c r="GT80" s="128"/>
      <c r="GU80" s="128"/>
      <c r="GV80" s="128"/>
      <c r="GW80" s="128"/>
      <c r="GX80" s="128"/>
      <c r="GY80" s="128"/>
      <c r="GZ80" s="128"/>
      <c r="HA80" s="128"/>
      <c r="HB80" s="128"/>
      <c r="HC80" s="128"/>
      <c r="HD80" s="128"/>
      <c r="HE80" s="128"/>
      <c r="HF80" s="128"/>
      <c r="HG80" s="128"/>
      <c r="HH80" s="128"/>
      <c r="HI80" s="128"/>
      <c r="HJ80" s="128"/>
      <c r="HK80" s="128"/>
      <c r="HL80" s="128"/>
      <c r="HM80" s="128"/>
      <c r="HN80" s="128"/>
      <c r="HO80" s="128"/>
      <c r="HP80" s="128"/>
      <c r="HQ80" s="128"/>
      <c r="HR80" s="128"/>
      <c r="HS80" s="128"/>
      <c r="HT80" s="128"/>
      <c r="HU80" s="128"/>
      <c r="HV80" s="128"/>
      <c r="HW80" s="128"/>
      <c r="HX80" s="128"/>
      <c r="HY80" s="128"/>
      <c r="HZ80" s="128"/>
      <c r="IA80" s="128"/>
      <c r="IB80" s="128"/>
      <c r="IC80" s="128"/>
      <c r="ID80" s="128"/>
      <c r="IE80" s="128"/>
      <c r="IF80" s="128"/>
      <c r="IG80" s="128"/>
      <c r="IH80" s="128"/>
      <c r="II80" s="128"/>
      <c r="IJ80" s="128"/>
      <c r="IK80" s="128"/>
      <c r="IL80" s="128"/>
      <c r="IM80" s="128"/>
      <c r="IN80" s="128"/>
      <c r="IO80" s="128"/>
      <c r="IP80" s="128"/>
      <c r="IQ80" s="128"/>
      <c r="IR80" s="128"/>
      <c r="IS80" s="128"/>
      <c r="IT80" s="128"/>
      <c r="IU80" s="128"/>
    </row>
    <row r="81" spans="1:255" ht="15" customHeight="1">
      <c r="A81" s="138" t="s">
        <v>384</v>
      </c>
      <c r="B81" s="152" t="s">
        <v>46</v>
      </c>
      <c r="C81" s="741">
        <f>D81+L81</f>
        <v>33274614</v>
      </c>
      <c r="D81" s="145">
        <f t="shared" si="30"/>
        <v>20564424</v>
      </c>
      <c r="E81" s="145">
        <f t="shared" si="31"/>
        <v>3241863</v>
      </c>
      <c r="F81" s="145">
        <v>278844</v>
      </c>
      <c r="G81" s="145">
        <f>188350+60158+5000+1231+1548859+50600+8765+1065056+35000</f>
        <v>2963019</v>
      </c>
      <c r="H81" s="145">
        <v>0</v>
      </c>
      <c r="I81" s="145">
        <v>122300</v>
      </c>
      <c r="J81" s="145">
        <f>11476247+18434204-5000-12705190</f>
        <v>17200261</v>
      </c>
      <c r="K81" s="145">
        <v>0</v>
      </c>
      <c r="L81" s="145">
        <f t="shared" si="32"/>
        <v>12710190</v>
      </c>
      <c r="M81" s="145">
        <v>12710190</v>
      </c>
      <c r="N81" s="145">
        <v>12710190</v>
      </c>
      <c r="O81" s="145">
        <v>0</v>
      </c>
      <c r="P81" s="153"/>
      <c r="Q81" s="153"/>
      <c r="R81" s="153"/>
      <c r="S81" s="153"/>
      <c r="T81" s="153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28"/>
      <c r="AH81" s="128"/>
      <c r="AI81" s="128"/>
      <c r="AJ81" s="128"/>
      <c r="AK81" s="128"/>
      <c r="AL81" s="128"/>
      <c r="AM81" s="128"/>
      <c r="AN81" s="128"/>
      <c r="AO81" s="128"/>
      <c r="AP81" s="128"/>
      <c r="AQ81" s="128"/>
      <c r="AR81" s="128"/>
      <c r="AS81" s="128"/>
      <c r="AT81" s="128"/>
      <c r="AU81" s="128"/>
      <c r="AV81" s="128"/>
      <c r="AW81" s="128"/>
      <c r="AX81" s="128"/>
      <c r="AY81" s="128"/>
      <c r="AZ81" s="128"/>
      <c r="BA81" s="128"/>
      <c r="BB81" s="128"/>
      <c r="BC81" s="128"/>
      <c r="BD81" s="128"/>
      <c r="BE81" s="128"/>
      <c r="BF81" s="128"/>
      <c r="BG81" s="128"/>
      <c r="BH81" s="128"/>
      <c r="BI81" s="128"/>
      <c r="BJ81" s="128"/>
      <c r="BK81" s="128"/>
      <c r="BL81" s="128"/>
      <c r="BM81" s="128"/>
      <c r="BN81" s="128"/>
      <c r="BO81" s="128"/>
      <c r="BP81" s="128"/>
      <c r="BQ81" s="128"/>
      <c r="BR81" s="128"/>
      <c r="BS81" s="128"/>
      <c r="BT81" s="128"/>
      <c r="BU81" s="128"/>
      <c r="BV81" s="128"/>
      <c r="BW81" s="128"/>
      <c r="BX81" s="128"/>
      <c r="BY81" s="128"/>
      <c r="BZ81" s="128"/>
      <c r="CA81" s="128"/>
      <c r="CB81" s="128"/>
      <c r="CC81" s="128"/>
      <c r="CD81" s="128"/>
      <c r="CE81" s="128"/>
      <c r="CF81" s="128"/>
      <c r="CG81" s="128"/>
      <c r="CH81" s="128"/>
      <c r="CI81" s="128"/>
      <c r="CJ81" s="128"/>
      <c r="CK81" s="128"/>
      <c r="CL81" s="128"/>
      <c r="CM81" s="128"/>
      <c r="CN81" s="128"/>
      <c r="CO81" s="128"/>
      <c r="CP81" s="128"/>
      <c r="CQ81" s="128"/>
      <c r="CR81" s="128"/>
      <c r="CS81" s="128"/>
      <c r="CT81" s="128"/>
      <c r="CU81" s="128"/>
      <c r="CV81" s="128"/>
      <c r="CW81" s="128"/>
      <c r="CX81" s="128"/>
      <c r="CY81" s="128"/>
      <c r="CZ81" s="128"/>
      <c r="DA81" s="128"/>
      <c r="DB81" s="128"/>
      <c r="DC81" s="128"/>
      <c r="DD81" s="128"/>
      <c r="DE81" s="128"/>
      <c r="DF81" s="128"/>
      <c r="DG81" s="128"/>
      <c r="DH81" s="128"/>
      <c r="DI81" s="128"/>
      <c r="DJ81" s="128"/>
      <c r="DK81" s="128"/>
      <c r="DL81" s="128"/>
      <c r="DM81" s="128"/>
      <c r="DN81" s="128"/>
      <c r="DO81" s="128"/>
      <c r="DP81" s="128"/>
      <c r="DQ81" s="128"/>
      <c r="DR81" s="128"/>
      <c r="DS81" s="128"/>
      <c r="DT81" s="128"/>
      <c r="DU81" s="128"/>
      <c r="DV81" s="128"/>
      <c r="DW81" s="128"/>
      <c r="DX81" s="128"/>
      <c r="DY81" s="128"/>
      <c r="DZ81" s="128"/>
      <c r="EA81" s="128"/>
      <c r="EB81" s="128"/>
      <c r="EC81" s="128"/>
      <c r="ED81" s="128"/>
      <c r="EE81" s="128"/>
      <c r="EF81" s="128"/>
      <c r="EG81" s="128"/>
      <c r="EH81" s="128"/>
      <c r="EI81" s="128"/>
      <c r="EJ81" s="128"/>
      <c r="EK81" s="128"/>
      <c r="EL81" s="128"/>
      <c r="EM81" s="128"/>
      <c r="EN81" s="128"/>
      <c r="EO81" s="128"/>
      <c r="EP81" s="128"/>
      <c r="EQ81" s="128"/>
      <c r="ER81" s="128"/>
      <c r="ES81" s="128"/>
      <c r="ET81" s="128"/>
      <c r="EU81" s="128"/>
      <c r="EV81" s="128"/>
      <c r="EW81" s="128"/>
      <c r="EX81" s="128"/>
      <c r="EY81" s="128"/>
      <c r="EZ81" s="128"/>
      <c r="FA81" s="128"/>
      <c r="FB81" s="128"/>
      <c r="FC81" s="128"/>
      <c r="FD81" s="128"/>
      <c r="FE81" s="128"/>
      <c r="FF81" s="128"/>
      <c r="FG81" s="128"/>
      <c r="FH81" s="128"/>
      <c r="FI81" s="128"/>
      <c r="FJ81" s="128"/>
      <c r="FK81" s="128"/>
      <c r="FL81" s="128"/>
      <c r="FM81" s="128"/>
      <c r="FN81" s="128"/>
      <c r="FO81" s="128"/>
      <c r="FP81" s="128"/>
      <c r="FQ81" s="128"/>
      <c r="FR81" s="128"/>
      <c r="FS81" s="128"/>
      <c r="FT81" s="128"/>
      <c r="FU81" s="128"/>
      <c r="FV81" s="128"/>
      <c r="FW81" s="128"/>
      <c r="FX81" s="128"/>
      <c r="FY81" s="128"/>
      <c r="FZ81" s="128"/>
      <c r="GA81" s="128"/>
      <c r="GB81" s="128"/>
      <c r="GC81" s="128"/>
      <c r="GD81" s="128"/>
      <c r="GE81" s="128"/>
      <c r="GF81" s="128"/>
      <c r="GG81" s="128"/>
      <c r="GH81" s="128"/>
      <c r="GI81" s="128"/>
      <c r="GJ81" s="128"/>
      <c r="GK81" s="128"/>
      <c r="GL81" s="128"/>
      <c r="GM81" s="128"/>
      <c r="GN81" s="128"/>
      <c r="GO81" s="128"/>
      <c r="GP81" s="128"/>
      <c r="GQ81" s="128"/>
      <c r="GR81" s="128"/>
      <c r="GS81" s="128"/>
      <c r="GT81" s="128"/>
      <c r="GU81" s="128"/>
      <c r="GV81" s="128"/>
      <c r="GW81" s="128"/>
      <c r="GX81" s="128"/>
      <c r="GY81" s="128"/>
      <c r="GZ81" s="128"/>
      <c r="HA81" s="128"/>
      <c r="HB81" s="128"/>
      <c r="HC81" s="128"/>
      <c r="HD81" s="128"/>
      <c r="HE81" s="128"/>
      <c r="HF81" s="128"/>
      <c r="HG81" s="128"/>
      <c r="HH81" s="128"/>
      <c r="HI81" s="128"/>
      <c r="HJ81" s="128"/>
      <c r="HK81" s="128"/>
      <c r="HL81" s="128"/>
      <c r="HM81" s="128"/>
      <c r="HN81" s="128"/>
      <c r="HO81" s="128"/>
      <c r="HP81" s="128"/>
      <c r="HQ81" s="128"/>
      <c r="HR81" s="128"/>
      <c r="HS81" s="128"/>
      <c r="HT81" s="128"/>
      <c r="HU81" s="128"/>
      <c r="HV81" s="128"/>
      <c r="HW81" s="128"/>
      <c r="HX81" s="128"/>
      <c r="HY81" s="128"/>
      <c r="HZ81" s="128"/>
      <c r="IA81" s="128"/>
      <c r="IB81" s="128"/>
      <c r="IC81" s="128"/>
      <c r="ID81" s="128"/>
      <c r="IE81" s="128"/>
      <c r="IF81" s="128"/>
      <c r="IG81" s="128"/>
      <c r="IH81" s="128"/>
      <c r="II81" s="128"/>
      <c r="IJ81" s="128"/>
      <c r="IK81" s="128"/>
      <c r="IL81" s="128"/>
      <c r="IM81" s="128"/>
      <c r="IN81" s="128"/>
      <c r="IO81" s="128"/>
      <c r="IP81" s="128"/>
      <c r="IQ81" s="128"/>
      <c r="IR81" s="128"/>
      <c r="IS81" s="128"/>
      <c r="IT81" s="128"/>
      <c r="IU81" s="128"/>
    </row>
    <row r="82" spans="1:255" ht="15" customHeight="1">
      <c r="A82" s="147" t="s">
        <v>35</v>
      </c>
      <c r="B82" s="148" t="s">
        <v>36</v>
      </c>
      <c r="C82" s="742">
        <f t="shared" ref="C82:O82" si="33">C83+C85+C86+C87+C88+C90+C89+C84</f>
        <v>134790800</v>
      </c>
      <c r="D82" s="149">
        <f t="shared" si="33"/>
        <v>45954130</v>
      </c>
      <c r="E82" s="149">
        <f t="shared" si="33"/>
        <v>38919000</v>
      </c>
      <c r="F82" s="149">
        <f t="shared" si="33"/>
        <v>18000</v>
      </c>
      <c r="G82" s="149">
        <f t="shared" si="33"/>
        <v>38901000</v>
      </c>
      <c r="H82" s="149">
        <f t="shared" si="33"/>
        <v>3291148</v>
      </c>
      <c r="I82" s="149">
        <f t="shared" si="33"/>
        <v>0</v>
      </c>
      <c r="J82" s="149">
        <f t="shared" si="33"/>
        <v>3743982</v>
      </c>
      <c r="K82" s="149">
        <f t="shared" si="33"/>
        <v>0</v>
      </c>
      <c r="L82" s="149">
        <f t="shared" si="33"/>
        <v>88836670</v>
      </c>
      <c r="M82" s="149">
        <f t="shared" si="33"/>
        <v>52128670</v>
      </c>
      <c r="N82" s="149">
        <f t="shared" si="33"/>
        <v>0</v>
      </c>
      <c r="O82" s="149">
        <f t="shared" si="33"/>
        <v>36708000</v>
      </c>
      <c r="P82" s="157"/>
      <c r="Q82" s="157"/>
      <c r="R82" s="157"/>
      <c r="S82" s="157"/>
      <c r="T82" s="157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58"/>
      <c r="AK82" s="158"/>
      <c r="AL82" s="158"/>
      <c r="AM82" s="158"/>
      <c r="AN82" s="158"/>
      <c r="AO82" s="158"/>
      <c r="AP82" s="158"/>
      <c r="AQ82" s="158"/>
      <c r="AR82" s="158"/>
      <c r="AS82" s="158"/>
      <c r="AT82" s="158"/>
      <c r="AU82" s="158"/>
      <c r="AV82" s="158"/>
      <c r="AW82" s="158"/>
      <c r="AX82" s="158"/>
      <c r="AY82" s="158"/>
      <c r="AZ82" s="158"/>
      <c r="BA82" s="158"/>
      <c r="BB82" s="158"/>
      <c r="BC82" s="158"/>
      <c r="BD82" s="158"/>
      <c r="BE82" s="158"/>
      <c r="BF82" s="158"/>
      <c r="BG82" s="158"/>
      <c r="BH82" s="158"/>
      <c r="BI82" s="158"/>
      <c r="BJ82" s="158"/>
      <c r="BK82" s="158"/>
      <c r="BL82" s="158"/>
      <c r="BM82" s="158"/>
      <c r="BN82" s="158"/>
      <c r="BO82" s="158"/>
      <c r="BP82" s="158"/>
      <c r="BQ82" s="158"/>
      <c r="BR82" s="158"/>
      <c r="BS82" s="158"/>
      <c r="BT82" s="158"/>
      <c r="BU82" s="158"/>
      <c r="BV82" s="158"/>
      <c r="BW82" s="158"/>
      <c r="BX82" s="158"/>
      <c r="BY82" s="158"/>
      <c r="BZ82" s="158"/>
      <c r="CA82" s="158"/>
      <c r="CB82" s="158"/>
      <c r="CC82" s="158"/>
      <c r="CD82" s="158"/>
      <c r="CE82" s="158"/>
      <c r="CF82" s="158"/>
      <c r="CG82" s="158"/>
      <c r="CH82" s="158"/>
      <c r="CI82" s="158"/>
      <c r="CJ82" s="158"/>
      <c r="CK82" s="158"/>
      <c r="CL82" s="158"/>
      <c r="CM82" s="158"/>
      <c r="CN82" s="158"/>
      <c r="CO82" s="158"/>
      <c r="CP82" s="158"/>
      <c r="CQ82" s="158"/>
      <c r="CR82" s="158"/>
      <c r="CS82" s="158"/>
      <c r="CT82" s="158"/>
      <c r="CU82" s="158"/>
      <c r="CV82" s="158"/>
      <c r="CW82" s="158"/>
      <c r="CX82" s="158"/>
      <c r="CY82" s="158"/>
      <c r="CZ82" s="158"/>
      <c r="DA82" s="158"/>
      <c r="DB82" s="158"/>
      <c r="DC82" s="158"/>
      <c r="DD82" s="158"/>
      <c r="DE82" s="158"/>
      <c r="DF82" s="158"/>
      <c r="DG82" s="158"/>
      <c r="DH82" s="158"/>
      <c r="DI82" s="158"/>
      <c r="DJ82" s="158"/>
      <c r="DK82" s="158"/>
      <c r="DL82" s="158"/>
      <c r="DM82" s="158"/>
      <c r="DN82" s="158"/>
      <c r="DO82" s="158"/>
      <c r="DP82" s="158"/>
      <c r="DQ82" s="158"/>
      <c r="DR82" s="158"/>
      <c r="DS82" s="158"/>
      <c r="DT82" s="158"/>
      <c r="DU82" s="158"/>
      <c r="DV82" s="158"/>
      <c r="DW82" s="158"/>
      <c r="DX82" s="158"/>
      <c r="DY82" s="158"/>
      <c r="DZ82" s="158"/>
      <c r="EA82" s="158"/>
      <c r="EB82" s="158"/>
      <c r="EC82" s="158"/>
      <c r="ED82" s="158"/>
      <c r="EE82" s="158"/>
      <c r="EF82" s="158"/>
      <c r="EG82" s="158"/>
      <c r="EH82" s="158"/>
      <c r="EI82" s="158"/>
      <c r="EJ82" s="158"/>
      <c r="EK82" s="158"/>
      <c r="EL82" s="158"/>
      <c r="EM82" s="158"/>
      <c r="EN82" s="158"/>
      <c r="EO82" s="158"/>
      <c r="EP82" s="158"/>
      <c r="EQ82" s="158"/>
      <c r="ER82" s="158"/>
      <c r="ES82" s="158"/>
      <c r="ET82" s="158"/>
      <c r="EU82" s="158"/>
      <c r="EV82" s="158"/>
      <c r="EW82" s="158"/>
      <c r="EX82" s="158"/>
      <c r="EY82" s="158"/>
      <c r="EZ82" s="158"/>
      <c r="FA82" s="158"/>
      <c r="FB82" s="158"/>
      <c r="FC82" s="158"/>
      <c r="FD82" s="158"/>
      <c r="FE82" s="158"/>
      <c r="FF82" s="158"/>
      <c r="FG82" s="158"/>
      <c r="FH82" s="158"/>
      <c r="FI82" s="158"/>
      <c r="FJ82" s="158"/>
      <c r="FK82" s="158"/>
      <c r="FL82" s="158"/>
      <c r="FM82" s="158"/>
      <c r="FN82" s="158"/>
      <c r="FO82" s="158"/>
      <c r="FP82" s="158"/>
      <c r="FQ82" s="158"/>
      <c r="FR82" s="158"/>
      <c r="FS82" s="158"/>
      <c r="FT82" s="158"/>
      <c r="FU82" s="158"/>
      <c r="FV82" s="158"/>
      <c r="FW82" s="158"/>
      <c r="FX82" s="158"/>
      <c r="FY82" s="158"/>
      <c r="FZ82" s="158"/>
      <c r="GA82" s="158"/>
      <c r="GB82" s="158"/>
      <c r="GC82" s="158"/>
      <c r="GD82" s="158"/>
      <c r="GE82" s="158"/>
      <c r="GF82" s="158"/>
      <c r="GG82" s="158"/>
      <c r="GH82" s="158"/>
      <c r="GI82" s="158"/>
      <c r="GJ82" s="158"/>
      <c r="GK82" s="158"/>
      <c r="GL82" s="158"/>
      <c r="GM82" s="158"/>
      <c r="GN82" s="158"/>
      <c r="GO82" s="158"/>
      <c r="GP82" s="158"/>
      <c r="GQ82" s="158"/>
      <c r="GR82" s="158"/>
      <c r="GS82" s="158"/>
      <c r="GT82" s="158"/>
      <c r="GU82" s="158"/>
      <c r="GV82" s="158"/>
      <c r="GW82" s="158"/>
      <c r="GX82" s="158"/>
      <c r="GY82" s="158"/>
      <c r="GZ82" s="158"/>
      <c r="HA82" s="158"/>
      <c r="HB82" s="158"/>
      <c r="HC82" s="158"/>
      <c r="HD82" s="158"/>
      <c r="HE82" s="158"/>
      <c r="HF82" s="158"/>
      <c r="HG82" s="158"/>
      <c r="HH82" s="158"/>
      <c r="HI82" s="158"/>
      <c r="HJ82" s="158"/>
      <c r="HK82" s="158"/>
      <c r="HL82" s="158"/>
      <c r="HM82" s="158"/>
      <c r="HN82" s="158"/>
      <c r="HO82" s="158"/>
      <c r="HP82" s="158"/>
      <c r="HQ82" s="158"/>
      <c r="HR82" s="158"/>
      <c r="HS82" s="158"/>
      <c r="HT82" s="158"/>
      <c r="HU82" s="158"/>
      <c r="HV82" s="158"/>
      <c r="HW82" s="158"/>
      <c r="HX82" s="158"/>
      <c r="HY82" s="158"/>
      <c r="HZ82" s="158"/>
      <c r="IA82" s="158"/>
      <c r="IB82" s="158"/>
      <c r="IC82" s="158"/>
      <c r="ID82" s="158"/>
      <c r="IE82" s="158"/>
      <c r="IF82" s="158"/>
      <c r="IG82" s="158"/>
      <c r="IH82" s="158"/>
      <c r="II82" s="158"/>
      <c r="IJ82" s="158"/>
      <c r="IK82" s="158"/>
      <c r="IL82" s="158"/>
      <c r="IM82" s="158"/>
      <c r="IN82" s="158"/>
      <c r="IO82" s="158"/>
      <c r="IP82" s="158"/>
      <c r="IQ82" s="158"/>
      <c r="IR82" s="158"/>
      <c r="IS82" s="158"/>
      <c r="IT82" s="158"/>
      <c r="IU82" s="158"/>
    </row>
    <row r="83" spans="1:255" ht="15" customHeight="1">
      <c r="A83" s="138">
        <v>85111</v>
      </c>
      <c r="B83" s="152" t="s">
        <v>385</v>
      </c>
      <c r="C83" s="741">
        <f t="shared" ref="C83:C90" si="34">D83+L83</f>
        <v>48749818</v>
      </c>
      <c r="D83" s="145">
        <f t="shared" ref="D83:D90" si="35">E83+H83+I83+J83+K83</f>
        <v>1091148</v>
      </c>
      <c r="E83" s="145">
        <f t="shared" ref="E83:E90" si="36">F83+G83</f>
        <v>0</v>
      </c>
      <c r="F83" s="145">
        <v>0</v>
      </c>
      <c r="G83" s="145">
        <v>0</v>
      </c>
      <c r="H83" s="145">
        <v>1091148</v>
      </c>
      <c r="I83" s="145">
        <v>0</v>
      </c>
      <c r="J83" s="145">
        <v>0</v>
      </c>
      <c r="K83" s="145">
        <v>0</v>
      </c>
      <c r="L83" s="145">
        <f t="shared" ref="L83:L90" si="37">M83+O83</f>
        <v>47658670</v>
      </c>
      <c r="M83" s="145">
        <v>47658670</v>
      </c>
      <c r="N83" s="145">
        <v>0</v>
      </c>
      <c r="O83" s="145">
        <v>0</v>
      </c>
      <c r="P83" s="153"/>
      <c r="Q83" s="153"/>
      <c r="R83" s="153"/>
      <c r="S83" s="153"/>
      <c r="T83" s="153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128"/>
      <c r="AO83" s="128"/>
      <c r="AP83" s="128"/>
      <c r="AQ83" s="128"/>
      <c r="AR83" s="128"/>
      <c r="AS83" s="128"/>
      <c r="AT83" s="128"/>
      <c r="AU83" s="128"/>
      <c r="AV83" s="128"/>
      <c r="AW83" s="128"/>
      <c r="AX83" s="128"/>
      <c r="AY83" s="128"/>
      <c r="AZ83" s="128"/>
      <c r="BA83" s="128"/>
      <c r="BB83" s="128"/>
      <c r="BC83" s="128"/>
      <c r="BD83" s="128"/>
      <c r="BE83" s="128"/>
      <c r="BF83" s="128"/>
      <c r="BG83" s="128"/>
      <c r="BH83" s="128"/>
      <c r="BI83" s="128"/>
      <c r="BJ83" s="128"/>
      <c r="BK83" s="128"/>
      <c r="BL83" s="128"/>
      <c r="BM83" s="128"/>
      <c r="BN83" s="128"/>
      <c r="BO83" s="128"/>
      <c r="BP83" s="128"/>
      <c r="BQ83" s="128"/>
      <c r="BR83" s="128"/>
      <c r="BS83" s="128"/>
      <c r="BT83" s="128"/>
      <c r="BU83" s="128"/>
      <c r="BV83" s="128"/>
      <c r="BW83" s="128"/>
      <c r="BX83" s="128"/>
      <c r="BY83" s="128"/>
      <c r="BZ83" s="128"/>
      <c r="CA83" s="128"/>
      <c r="CB83" s="128"/>
      <c r="CC83" s="128"/>
      <c r="CD83" s="128"/>
      <c r="CE83" s="128"/>
      <c r="CF83" s="128"/>
      <c r="CG83" s="128"/>
      <c r="CH83" s="128"/>
      <c r="CI83" s="128"/>
      <c r="CJ83" s="128"/>
      <c r="CK83" s="128"/>
      <c r="CL83" s="128"/>
      <c r="CM83" s="128"/>
      <c r="CN83" s="128"/>
      <c r="CO83" s="128"/>
      <c r="CP83" s="128"/>
      <c r="CQ83" s="128"/>
      <c r="CR83" s="128"/>
      <c r="CS83" s="128"/>
      <c r="CT83" s="128"/>
      <c r="CU83" s="128"/>
      <c r="CV83" s="128"/>
      <c r="CW83" s="128"/>
      <c r="CX83" s="128"/>
      <c r="CY83" s="128"/>
      <c r="CZ83" s="128"/>
      <c r="DA83" s="128"/>
      <c r="DB83" s="128"/>
      <c r="DC83" s="128"/>
      <c r="DD83" s="128"/>
      <c r="DE83" s="128"/>
      <c r="DF83" s="128"/>
      <c r="DG83" s="128"/>
      <c r="DH83" s="128"/>
      <c r="DI83" s="128"/>
      <c r="DJ83" s="128"/>
      <c r="DK83" s="128"/>
      <c r="DL83" s="128"/>
      <c r="DM83" s="128"/>
      <c r="DN83" s="128"/>
      <c r="DO83" s="128"/>
      <c r="DP83" s="128"/>
      <c r="DQ83" s="128"/>
      <c r="DR83" s="128"/>
      <c r="DS83" s="128"/>
      <c r="DT83" s="128"/>
      <c r="DU83" s="128"/>
      <c r="DV83" s="128"/>
      <c r="DW83" s="128"/>
      <c r="DX83" s="128"/>
      <c r="DY83" s="128"/>
      <c r="DZ83" s="128"/>
      <c r="EA83" s="128"/>
      <c r="EB83" s="128"/>
      <c r="EC83" s="128"/>
      <c r="ED83" s="128"/>
      <c r="EE83" s="128"/>
      <c r="EF83" s="128"/>
      <c r="EG83" s="128"/>
      <c r="EH83" s="128"/>
      <c r="EI83" s="128"/>
      <c r="EJ83" s="128"/>
      <c r="EK83" s="128"/>
      <c r="EL83" s="128"/>
      <c r="EM83" s="128"/>
      <c r="EN83" s="128"/>
      <c r="EO83" s="128"/>
      <c r="EP83" s="128"/>
      <c r="EQ83" s="128"/>
      <c r="ER83" s="128"/>
      <c r="ES83" s="128"/>
      <c r="ET83" s="128"/>
      <c r="EU83" s="128"/>
      <c r="EV83" s="128"/>
      <c r="EW83" s="128"/>
      <c r="EX83" s="128"/>
      <c r="EY83" s="128"/>
      <c r="EZ83" s="128"/>
      <c r="FA83" s="128"/>
      <c r="FB83" s="128"/>
      <c r="FC83" s="128"/>
      <c r="FD83" s="128"/>
      <c r="FE83" s="128"/>
      <c r="FF83" s="128"/>
      <c r="FG83" s="128"/>
      <c r="FH83" s="128"/>
      <c r="FI83" s="128"/>
      <c r="FJ83" s="128"/>
      <c r="FK83" s="128"/>
      <c r="FL83" s="128"/>
      <c r="FM83" s="128"/>
      <c r="FN83" s="128"/>
      <c r="FO83" s="128"/>
      <c r="FP83" s="128"/>
      <c r="FQ83" s="128"/>
      <c r="FR83" s="128"/>
      <c r="FS83" s="128"/>
      <c r="FT83" s="128"/>
      <c r="FU83" s="128"/>
      <c r="FV83" s="128"/>
      <c r="FW83" s="128"/>
      <c r="FX83" s="128"/>
      <c r="FY83" s="128"/>
      <c r="FZ83" s="128"/>
      <c r="GA83" s="128"/>
      <c r="GB83" s="128"/>
      <c r="GC83" s="128"/>
      <c r="GD83" s="128"/>
      <c r="GE83" s="128"/>
      <c r="GF83" s="128"/>
      <c r="GG83" s="128"/>
      <c r="GH83" s="128"/>
      <c r="GI83" s="128"/>
      <c r="GJ83" s="128"/>
      <c r="GK83" s="128"/>
      <c r="GL83" s="128"/>
      <c r="GM83" s="128"/>
      <c r="GN83" s="128"/>
      <c r="GO83" s="128"/>
      <c r="GP83" s="128"/>
      <c r="GQ83" s="128"/>
      <c r="GR83" s="128"/>
      <c r="GS83" s="128"/>
      <c r="GT83" s="128"/>
      <c r="GU83" s="128"/>
      <c r="GV83" s="128"/>
      <c r="GW83" s="128"/>
      <c r="GX83" s="128"/>
      <c r="GY83" s="128"/>
      <c r="GZ83" s="128"/>
      <c r="HA83" s="128"/>
      <c r="HB83" s="128"/>
      <c r="HC83" s="128"/>
      <c r="HD83" s="128"/>
      <c r="HE83" s="128"/>
      <c r="HF83" s="128"/>
      <c r="HG83" s="128"/>
      <c r="HH83" s="128"/>
      <c r="HI83" s="128"/>
      <c r="HJ83" s="128"/>
      <c r="HK83" s="128"/>
      <c r="HL83" s="128"/>
      <c r="HM83" s="128"/>
      <c r="HN83" s="128"/>
      <c r="HO83" s="128"/>
      <c r="HP83" s="128"/>
      <c r="HQ83" s="128"/>
      <c r="HR83" s="128"/>
      <c r="HS83" s="128"/>
      <c r="HT83" s="128"/>
      <c r="HU83" s="128"/>
      <c r="HV83" s="128"/>
      <c r="HW83" s="128"/>
      <c r="HX83" s="128"/>
      <c r="HY83" s="128"/>
      <c r="HZ83" s="128"/>
      <c r="IA83" s="128"/>
      <c r="IB83" s="128"/>
      <c r="IC83" s="128"/>
      <c r="ID83" s="128"/>
      <c r="IE83" s="128"/>
      <c r="IF83" s="128"/>
      <c r="IG83" s="128"/>
      <c r="IH83" s="128"/>
      <c r="II83" s="128"/>
      <c r="IJ83" s="128"/>
      <c r="IK83" s="128"/>
      <c r="IL83" s="128"/>
      <c r="IM83" s="128"/>
      <c r="IN83" s="128"/>
      <c r="IO83" s="128"/>
      <c r="IP83" s="128"/>
      <c r="IQ83" s="128"/>
      <c r="IR83" s="128"/>
      <c r="IS83" s="128"/>
      <c r="IT83" s="128"/>
      <c r="IU83" s="128"/>
    </row>
    <row r="84" spans="1:255" ht="15" customHeight="1">
      <c r="A84" s="138" t="s">
        <v>386</v>
      </c>
      <c r="B84" s="152" t="s">
        <v>387</v>
      </c>
      <c r="C84" s="741">
        <f>D84+L84</f>
        <v>2570000</v>
      </c>
      <c r="D84" s="145">
        <f>E84+H84+I84+J84+K84</f>
        <v>0</v>
      </c>
      <c r="E84" s="145">
        <f>F84+G84</f>
        <v>0</v>
      </c>
      <c r="F84" s="145">
        <v>0</v>
      </c>
      <c r="G84" s="145">
        <v>0</v>
      </c>
      <c r="H84" s="145">
        <v>0</v>
      </c>
      <c r="I84" s="145">
        <v>0</v>
      </c>
      <c r="J84" s="145">
        <v>0</v>
      </c>
      <c r="K84" s="145">
        <v>0</v>
      </c>
      <c r="L84" s="145">
        <f>M84+O84</f>
        <v>2570000</v>
      </c>
      <c r="M84" s="145">
        <v>2570000</v>
      </c>
      <c r="N84" s="145">
        <v>0</v>
      </c>
      <c r="O84" s="145">
        <v>0</v>
      </c>
      <c r="P84" s="153"/>
      <c r="Q84" s="153"/>
      <c r="R84" s="153"/>
      <c r="S84" s="153"/>
      <c r="T84" s="153"/>
      <c r="U84" s="128"/>
      <c r="V84" s="128"/>
      <c r="W84" s="128"/>
      <c r="X84" s="128"/>
      <c r="Y84" s="128"/>
      <c r="Z84" s="128"/>
      <c r="AA84" s="128"/>
      <c r="AB84" s="128"/>
      <c r="AC84" s="128"/>
      <c r="AD84" s="128"/>
      <c r="AE84" s="128"/>
      <c r="AF84" s="128"/>
      <c r="AG84" s="128"/>
      <c r="AH84" s="128"/>
      <c r="AI84" s="128"/>
      <c r="AJ84" s="128"/>
      <c r="AK84" s="128"/>
      <c r="AL84" s="128"/>
      <c r="AM84" s="128"/>
      <c r="AN84" s="128"/>
      <c r="AO84" s="128"/>
      <c r="AP84" s="128"/>
      <c r="AQ84" s="128"/>
      <c r="AR84" s="128"/>
      <c r="AS84" s="128"/>
      <c r="AT84" s="128"/>
      <c r="AU84" s="128"/>
      <c r="AV84" s="128"/>
      <c r="AW84" s="128"/>
      <c r="AX84" s="128"/>
      <c r="AY84" s="128"/>
      <c r="AZ84" s="128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128"/>
      <c r="BL84" s="128"/>
      <c r="BM84" s="128"/>
      <c r="BN84" s="128"/>
      <c r="BO84" s="128"/>
      <c r="BP84" s="128"/>
      <c r="BQ84" s="128"/>
      <c r="BR84" s="128"/>
      <c r="BS84" s="128"/>
      <c r="BT84" s="128"/>
      <c r="BU84" s="128"/>
      <c r="BV84" s="128"/>
      <c r="BW84" s="128"/>
      <c r="BX84" s="128"/>
      <c r="BY84" s="128"/>
      <c r="BZ84" s="128"/>
      <c r="CA84" s="128"/>
      <c r="CB84" s="128"/>
      <c r="CC84" s="128"/>
      <c r="CD84" s="128"/>
      <c r="CE84" s="128"/>
      <c r="CF84" s="128"/>
      <c r="CG84" s="128"/>
      <c r="CH84" s="128"/>
      <c r="CI84" s="128"/>
      <c r="CJ84" s="128"/>
      <c r="CK84" s="128"/>
      <c r="CL84" s="128"/>
      <c r="CM84" s="128"/>
      <c r="CN84" s="128"/>
      <c r="CO84" s="128"/>
      <c r="CP84" s="128"/>
      <c r="CQ84" s="128"/>
      <c r="CR84" s="128"/>
      <c r="CS84" s="128"/>
      <c r="CT84" s="128"/>
      <c r="CU84" s="128"/>
      <c r="CV84" s="128"/>
      <c r="CW84" s="128"/>
      <c r="CX84" s="128"/>
      <c r="CY84" s="128"/>
      <c r="CZ84" s="128"/>
      <c r="DA84" s="128"/>
      <c r="DB84" s="128"/>
      <c r="DC84" s="128"/>
      <c r="DD84" s="128"/>
      <c r="DE84" s="128"/>
      <c r="DF84" s="128"/>
      <c r="DG84" s="128"/>
      <c r="DH84" s="128"/>
      <c r="DI84" s="128"/>
      <c r="DJ84" s="128"/>
      <c r="DK84" s="128"/>
      <c r="DL84" s="128"/>
      <c r="DM84" s="128"/>
      <c r="DN84" s="128"/>
      <c r="DO84" s="128"/>
      <c r="DP84" s="128"/>
      <c r="DQ84" s="128"/>
      <c r="DR84" s="128"/>
      <c r="DS84" s="128"/>
      <c r="DT84" s="128"/>
      <c r="DU84" s="128"/>
      <c r="DV84" s="128"/>
      <c r="DW84" s="128"/>
      <c r="DX84" s="128"/>
      <c r="DY84" s="128"/>
      <c r="DZ84" s="128"/>
      <c r="EA84" s="128"/>
      <c r="EB84" s="128"/>
      <c r="EC84" s="128"/>
      <c r="ED84" s="128"/>
      <c r="EE84" s="128"/>
      <c r="EF84" s="128"/>
      <c r="EG84" s="128"/>
      <c r="EH84" s="128"/>
      <c r="EI84" s="128"/>
      <c r="EJ84" s="128"/>
      <c r="EK84" s="128"/>
      <c r="EL84" s="128"/>
      <c r="EM84" s="128"/>
      <c r="EN84" s="128"/>
      <c r="EO84" s="128"/>
      <c r="EP84" s="128"/>
      <c r="EQ84" s="128"/>
      <c r="ER84" s="128"/>
      <c r="ES84" s="128"/>
      <c r="ET84" s="128"/>
      <c r="EU84" s="128"/>
      <c r="EV84" s="128"/>
      <c r="EW84" s="128"/>
      <c r="EX84" s="128"/>
      <c r="EY84" s="128"/>
      <c r="EZ84" s="128"/>
      <c r="FA84" s="128"/>
      <c r="FB84" s="128"/>
      <c r="FC84" s="128"/>
      <c r="FD84" s="128"/>
      <c r="FE84" s="128"/>
      <c r="FF84" s="128"/>
      <c r="FG84" s="128"/>
      <c r="FH84" s="128"/>
      <c r="FI84" s="128"/>
      <c r="FJ84" s="128"/>
      <c r="FK84" s="128"/>
      <c r="FL84" s="128"/>
      <c r="FM84" s="128"/>
      <c r="FN84" s="128"/>
      <c r="FO84" s="128"/>
      <c r="FP84" s="128"/>
      <c r="FQ84" s="128"/>
      <c r="FR84" s="128"/>
      <c r="FS84" s="128"/>
      <c r="FT84" s="128"/>
      <c r="FU84" s="128"/>
      <c r="FV84" s="128"/>
      <c r="FW84" s="128"/>
      <c r="FX84" s="128"/>
      <c r="FY84" s="128"/>
      <c r="FZ84" s="128"/>
      <c r="GA84" s="128"/>
      <c r="GB84" s="128"/>
      <c r="GC84" s="128"/>
      <c r="GD84" s="128"/>
      <c r="GE84" s="128"/>
      <c r="GF84" s="128"/>
      <c r="GG84" s="128"/>
      <c r="GH84" s="128"/>
      <c r="GI84" s="128"/>
      <c r="GJ84" s="128"/>
      <c r="GK84" s="128"/>
      <c r="GL84" s="128"/>
      <c r="GM84" s="128"/>
      <c r="GN84" s="128"/>
      <c r="GO84" s="128"/>
      <c r="GP84" s="128"/>
      <c r="GQ84" s="128"/>
      <c r="GR84" s="128"/>
      <c r="GS84" s="128"/>
      <c r="GT84" s="128"/>
      <c r="GU84" s="128"/>
      <c r="GV84" s="128"/>
      <c r="GW84" s="128"/>
      <c r="GX84" s="128"/>
      <c r="GY84" s="128"/>
      <c r="GZ84" s="128"/>
      <c r="HA84" s="128"/>
      <c r="HB84" s="128"/>
      <c r="HC84" s="128"/>
      <c r="HD84" s="128"/>
      <c r="HE84" s="128"/>
      <c r="HF84" s="128"/>
      <c r="HG84" s="128"/>
      <c r="HH84" s="128"/>
      <c r="HI84" s="128"/>
      <c r="HJ84" s="128"/>
      <c r="HK84" s="128"/>
      <c r="HL84" s="128"/>
      <c r="HM84" s="128"/>
      <c r="HN84" s="128"/>
      <c r="HO84" s="128"/>
      <c r="HP84" s="128"/>
      <c r="HQ84" s="128"/>
      <c r="HR84" s="128"/>
      <c r="HS84" s="128"/>
      <c r="HT84" s="128"/>
      <c r="HU84" s="128"/>
      <c r="HV84" s="128"/>
      <c r="HW84" s="128"/>
      <c r="HX84" s="128"/>
      <c r="HY84" s="128"/>
      <c r="HZ84" s="128"/>
      <c r="IA84" s="128"/>
      <c r="IB84" s="128"/>
      <c r="IC84" s="128"/>
      <c r="ID84" s="128"/>
      <c r="IE84" s="128"/>
      <c r="IF84" s="128"/>
      <c r="IG84" s="128"/>
      <c r="IH84" s="128"/>
      <c r="II84" s="128"/>
      <c r="IJ84" s="128"/>
      <c r="IK84" s="128"/>
      <c r="IL84" s="128"/>
      <c r="IM84" s="128"/>
      <c r="IN84" s="128"/>
      <c r="IO84" s="128"/>
      <c r="IP84" s="128"/>
      <c r="IQ84" s="128"/>
      <c r="IR84" s="128"/>
      <c r="IS84" s="128"/>
      <c r="IT84" s="128"/>
      <c r="IU84" s="128"/>
    </row>
    <row r="85" spans="1:255" ht="15" customHeight="1">
      <c r="A85" s="138">
        <v>85148</v>
      </c>
      <c r="B85" s="152" t="s">
        <v>388</v>
      </c>
      <c r="C85" s="741">
        <f t="shared" si="34"/>
        <v>7000000</v>
      </c>
      <c r="D85" s="145">
        <f t="shared" si="35"/>
        <v>7000000</v>
      </c>
      <c r="E85" s="145">
        <f t="shared" si="36"/>
        <v>7000000</v>
      </c>
      <c r="F85" s="145">
        <v>0</v>
      </c>
      <c r="G85" s="145">
        <v>7000000</v>
      </c>
      <c r="H85" s="145">
        <v>0</v>
      </c>
      <c r="I85" s="145">
        <v>0</v>
      </c>
      <c r="J85" s="145">
        <v>0</v>
      </c>
      <c r="K85" s="145">
        <v>0</v>
      </c>
      <c r="L85" s="145">
        <f t="shared" si="37"/>
        <v>0</v>
      </c>
      <c r="M85" s="145">
        <v>0</v>
      </c>
      <c r="N85" s="145">
        <v>0</v>
      </c>
      <c r="O85" s="145">
        <v>0</v>
      </c>
      <c r="P85" s="153"/>
      <c r="Q85" s="153"/>
      <c r="R85" s="153"/>
      <c r="S85" s="153"/>
      <c r="T85" s="153"/>
      <c r="U85" s="128"/>
      <c r="V85" s="128"/>
      <c r="W85" s="128"/>
      <c r="X85" s="128"/>
      <c r="Y85" s="128"/>
      <c r="Z85" s="128"/>
      <c r="AA85" s="128"/>
      <c r="AB85" s="128"/>
      <c r="AC85" s="128"/>
      <c r="AD85" s="128"/>
      <c r="AE85" s="128"/>
      <c r="AF85" s="128"/>
      <c r="AG85" s="128"/>
      <c r="AH85" s="128"/>
      <c r="AI85" s="128"/>
      <c r="AJ85" s="128"/>
      <c r="AK85" s="128"/>
      <c r="AL85" s="128"/>
      <c r="AM85" s="128"/>
      <c r="AN85" s="128"/>
      <c r="AO85" s="128"/>
      <c r="AP85" s="128"/>
      <c r="AQ85" s="128"/>
      <c r="AR85" s="128"/>
      <c r="AS85" s="128"/>
      <c r="AT85" s="128"/>
      <c r="AU85" s="128"/>
      <c r="AV85" s="128"/>
      <c r="AW85" s="128"/>
      <c r="AX85" s="128"/>
      <c r="AY85" s="128"/>
      <c r="AZ85" s="128"/>
      <c r="BA85" s="128"/>
      <c r="BB85" s="128"/>
      <c r="BC85" s="128"/>
      <c r="BD85" s="128"/>
      <c r="BE85" s="128"/>
      <c r="BF85" s="128"/>
      <c r="BG85" s="128"/>
      <c r="BH85" s="128"/>
      <c r="BI85" s="128"/>
      <c r="BJ85" s="128"/>
      <c r="BK85" s="128"/>
      <c r="BL85" s="128"/>
      <c r="BM85" s="128"/>
      <c r="BN85" s="128"/>
      <c r="BO85" s="128"/>
      <c r="BP85" s="128"/>
      <c r="BQ85" s="128"/>
      <c r="BR85" s="128"/>
      <c r="BS85" s="128"/>
      <c r="BT85" s="128"/>
      <c r="BU85" s="128"/>
      <c r="BV85" s="128"/>
      <c r="BW85" s="128"/>
      <c r="BX85" s="128"/>
      <c r="BY85" s="128"/>
      <c r="BZ85" s="128"/>
      <c r="CA85" s="128"/>
      <c r="CB85" s="128"/>
      <c r="CC85" s="128"/>
      <c r="CD85" s="128"/>
      <c r="CE85" s="128"/>
      <c r="CF85" s="128"/>
      <c r="CG85" s="128"/>
      <c r="CH85" s="128"/>
      <c r="CI85" s="128"/>
      <c r="CJ85" s="128"/>
      <c r="CK85" s="128"/>
      <c r="CL85" s="128"/>
      <c r="CM85" s="128"/>
      <c r="CN85" s="128"/>
      <c r="CO85" s="128"/>
      <c r="CP85" s="128"/>
      <c r="CQ85" s="128"/>
      <c r="CR85" s="128"/>
      <c r="CS85" s="128"/>
      <c r="CT85" s="128"/>
      <c r="CU85" s="128"/>
      <c r="CV85" s="128"/>
      <c r="CW85" s="128"/>
      <c r="CX85" s="128"/>
      <c r="CY85" s="128"/>
      <c r="CZ85" s="128"/>
      <c r="DA85" s="128"/>
      <c r="DB85" s="128"/>
      <c r="DC85" s="128"/>
      <c r="DD85" s="128"/>
      <c r="DE85" s="128"/>
      <c r="DF85" s="128"/>
      <c r="DG85" s="128"/>
      <c r="DH85" s="128"/>
      <c r="DI85" s="128"/>
      <c r="DJ85" s="128"/>
      <c r="DK85" s="128"/>
      <c r="DL85" s="128"/>
      <c r="DM85" s="128"/>
      <c r="DN85" s="128"/>
      <c r="DO85" s="128"/>
      <c r="DP85" s="128"/>
      <c r="DQ85" s="128"/>
      <c r="DR85" s="128"/>
      <c r="DS85" s="128"/>
      <c r="DT85" s="128"/>
      <c r="DU85" s="128"/>
      <c r="DV85" s="128"/>
      <c r="DW85" s="128"/>
      <c r="DX85" s="128"/>
      <c r="DY85" s="128"/>
      <c r="DZ85" s="128"/>
      <c r="EA85" s="128"/>
      <c r="EB85" s="128"/>
      <c r="EC85" s="128"/>
      <c r="ED85" s="128"/>
      <c r="EE85" s="128"/>
      <c r="EF85" s="128"/>
      <c r="EG85" s="128"/>
      <c r="EH85" s="128"/>
      <c r="EI85" s="128"/>
      <c r="EJ85" s="128"/>
      <c r="EK85" s="128"/>
      <c r="EL85" s="128"/>
      <c r="EM85" s="128"/>
      <c r="EN85" s="128"/>
      <c r="EO85" s="128"/>
      <c r="EP85" s="128"/>
      <c r="EQ85" s="128"/>
      <c r="ER85" s="128"/>
      <c r="ES85" s="128"/>
      <c r="ET85" s="128"/>
      <c r="EU85" s="128"/>
      <c r="EV85" s="128"/>
      <c r="EW85" s="128"/>
      <c r="EX85" s="128"/>
      <c r="EY85" s="128"/>
      <c r="EZ85" s="128"/>
      <c r="FA85" s="128"/>
      <c r="FB85" s="128"/>
      <c r="FC85" s="128"/>
      <c r="FD85" s="128"/>
      <c r="FE85" s="128"/>
      <c r="FF85" s="128"/>
      <c r="FG85" s="128"/>
      <c r="FH85" s="128"/>
      <c r="FI85" s="128"/>
      <c r="FJ85" s="128"/>
      <c r="FK85" s="128"/>
      <c r="FL85" s="128"/>
      <c r="FM85" s="128"/>
      <c r="FN85" s="128"/>
      <c r="FO85" s="128"/>
      <c r="FP85" s="128"/>
      <c r="FQ85" s="128"/>
      <c r="FR85" s="128"/>
      <c r="FS85" s="128"/>
      <c r="FT85" s="128"/>
      <c r="FU85" s="128"/>
      <c r="FV85" s="128"/>
      <c r="FW85" s="128"/>
      <c r="FX85" s="128"/>
      <c r="FY85" s="128"/>
      <c r="FZ85" s="128"/>
      <c r="GA85" s="128"/>
      <c r="GB85" s="128"/>
      <c r="GC85" s="128"/>
      <c r="GD85" s="128"/>
      <c r="GE85" s="128"/>
      <c r="GF85" s="128"/>
      <c r="GG85" s="128"/>
      <c r="GH85" s="128"/>
      <c r="GI85" s="128"/>
      <c r="GJ85" s="128"/>
      <c r="GK85" s="128"/>
      <c r="GL85" s="128"/>
      <c r="GM85" s="128"/>
      <c r="GN85" s="128"/>
      <c r="GO85" s="128"/>
      <c r="GP85" s="128"/>
      <c r="GQ85" s="128"/>
      <c r="GR85" s="128"/>
      <c r="GS85" s="128"/>
      <c r="GT85" s="128"/>
      <c r="GU85" s="128"/>
      <c r="GV85" s="128"/>
      <c r="GW85" s="128"/>
      <c r="GX85" s="128"/>
      <c r="GY85" s="128"/>
      <c r="GZ85" s="128"/>
      <c r="HA85" s="128"/>
      <c r="HB85" s="128"/>
      <c r="HC85" s="128"/>
      <c r="HD85" s="128"/>
      <c r="HE85" s="128"/>
      <c r="HF85" s="128"/>
      <c r="HG85" s="128"/>
      <c r="HH85" s="128"/>
      <c r="HI85" s="128"/>
      <c r="HJ85" s="128"/>
      <c r="HK85" s="128"/>
      <c r="HL85" s="128"/>
      <c r="HM85" s="128"/>
      <c r="HN85" s="128"/>
      <c r="HO85" s="128"/>
      <c r="HP85" s="128"/>
      <c r="HQ85" s="128"/>
      <c r="HR85" s="128"/>
      <c r="HS85" s="128"/>
      <c r="HT85" s="128"/>
      <c r="HU85" s="128"/>
      <c r="HV85" s="128"/>
      <c r="HW85" s="128"/>
      <c r="HX85" s="128"/>
      <c r="HY85" s="128"/>
      <c r="HZ85" s="128"/>
      <c r="IA85" s="128"/>
      <c r="IB85" s="128"/>
      <c r="IC85" s="128"/>
      <c r="ID85" s="128"/>
      <c r="IE85" s="128"/>
      <c r="IF85" s="128"/>
      <c r="IG85" s="128"/>
      <c r="IH85" s="128"/>
      <c r="II85" s="128"/>
      <c r="IJ85" s="128"/>
      <c r="IK85" s="128"/>
      <c r="IL85" s="128"/>
      <c r="IM85" s="128"/>
      <c r="IN85" s="128"/>
      <c r="IO85" s="128"/>
      <c r="IP85" s="128"/>
      <c r="IQ85" s="128"/>
      <c r="IR85" s="128"/>
      <c r="IS85" s="128"/>
      <c r="IT85" s="128"/>
      <c r="IU85" s="128"/>
    </row>
    <row r="86" spans="1:255" ht="15" customHeight="1">
      <c r="A86" s="138">
        <v>85149</v>
      </c>
      <c r="B86" s="152" t="s">
        <v>389</v>
      </c>
      <c r="C86" s="741">
        <f t="shared" si="34"/>
        <v>1643125</v>
      </c>
      <c r="D86" s="145">
        <f t="shared" si="35"/>
        <v>1643125</v>
      </c>
      <c r="E86" s="145">
        <f t="shared" si="36"/>
        <v>0</v>
      </c>
      <c r="F86" s="145">
        <v>0</v>
      </c>
      <c r="G86" s="145">
        <v>0</v>
      </c>
      <c r="H86" s="145">
        <v>900000</v>
      </c>
      <c r="I86" s="145">
        <v>0</v>
      </c>
      <c r="J86" s="145">
        <f>631656+111469</f>
        <v>743125</v>
      </c>
      <c r="K86" s="145">
        <v>0</v>
      </c>
      <c r="L86" s="145">
        <f t="shared" si="37"/>
        <v>0</v>
      </c>
      <c r="M86" s="145">
        <v>0</v>
      </c>
      <c r="N86" s="145">
        <v>0</v>
      </c>
      <c r="O86" s="145">
        <v>0</v>
      </c>
      <c r="P86" s="153"/>
      <c r="Q86" s="153"/>
      <c r="R86" s="153"/>
      <c r="S86" s="153"/>
      <c r="T86" s="153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128"/>
      <c r="BN86" s="128"/>
      <c r="BO86" s="128"/>
      <c r="BP86" s="128"/>
      <c r="BQ86" s="128"/>
      <c r="BR86" s="128"/>
      <c r="BS86" s="128"/>
      <c r="BT86" s="128"/>
      <c r="BU86" s="128"/>
      <c r="BV86" s="128"/>
      <c r="BW86" s="128"/>
      <c r="BX86" s="128"/>
      <c r="BY86" s="128"/>
      <c r="BZ86" s="128"/>
      <c r="CA86" s="128"/>
      <c r="CB86" s="128"/>
      <c r="CC86" s="128"/>
      <c r="CD86" s="128"/>
      <c r="CE86" s="128"/>
      <c r="CF86" s="128"/>
      <c r="CG86" s="128"/>
      <c r="CH86" s="128"/>
      <c r="CI86" s="128"/>
      <c r="CJ86" s="128"/>
      <c r="CK86" s="128"/>
      <c r="CL86" s="128"/>
      <c r="CM86" s="128"/>
      <c r="CN86" s="128"/>
      <c r="CO86" s="128"/>
      <c r="CP86" s="128"/>
      <c r="CQ86" s="128"/>
      <c r="CR86" s="128"/>
      <c r="CS86" s="128"/>
      <c r="CT86" s="128"/>
      <c r="CU86" s="128"/>
      <c r="CV86" s="128"/>
      <c r="CW86" s="128"/>
      <c r="CX86" s="128"/>
      <c r="CY86" s="128"/>
      <c r="CZ86" s="128"/>
      <c r="DA86" s="128"/>
      <c r="DB86" s="128"/>
      <c r="DC86" s="128"/>
      <c r="DD86" s="128"/>
      <c r="DE86" s="128"/>
      <c r="DF86" s="128"/>
      <c r="DG86" s="128"/>
      <c r="DH86" s="128"/>
      <c r="DI86" s="128"/>
      <c r="DJ86" s="128"/>
      <c r="DK86" s="128"/>
      <c r="DL86" s="128"/>
      <c r="DM86" s="128"/>
      <c r="DN86" s="128"/>
      <c r="DO86" s="128"/>
      <c r="DP86" s="128"/>
      <c r="DQ86" s="128"/>
      <c r="DR86" s="128"/>
      <c r="DS86" s="128"/>
      <c r="DT86" s="128"/>
      <c r="DU86" s="128"/>
      <c r="DV86" s="128"/>
      <c r="DW86" s="128"/>
      <c r="DX86" s="128"/>
      <c r="DY86" s="128"/>
      <c r="DZ86" s="128"/>
      <c r="EA86" s="128"/>
      <c r="EB86" s="128"/>
      <c r="EC86" s="128"/>
      <c r="ED86" s="128"/>
      <c r="EE86" s="128"/>
      <c r="EF86" s="128"/>
      <c r="EG86" s="128"/>
      <c r="EH86" s="128"/>
      <c r="EI86" s="128"/>
      <c r="EJ86" s="128"/>
      <c r="EK86" s="128"/>
      <c r="EL86" s="128"/>
      <c r="EM86" s="128"/>
      <c r="EN86" s="128"/>
      <c r="EO86" s="128"/>
      <c r="EP86" s="128"/>
      <c r="EQ86" s="128"/>
      <c r="ER86" s="128"/>
      <c r="ES86" s="128"/>
      <c r="ET86" s="128"/>
      <c r="EU86" s="128"/>
      <c r="EV86" s="128"/>
      <c r="EW86" s="128"/>
      <c r="EX86" s="128"/>
      <c r="EY86" s="128"/>
      <c r="EZ86" s="128"/>
      <c r="FA86" s="128"/>
      <c r="FB86" s="128"/>
      <c r="FC86" s="128"/>
      <c r="FD86" s="128"/>
      <c r="FE86" s="128"/>
      <c r="FF86" s="128"/>
      <c r="FG86" s="128"/>
      <c r="FH86" s="128"/>
      <c r="FI86" s="128"/>
      <c r="FJ86" s="128"/>
      <c r="FK86" s="128"/>
      <c r="FL86" s="128"/>
      <c r="FM86" s="128"/>
      <c r="FN86" s="128"/>
      <c r="FO86" s="128"/>
      <c r="FP86" s="128"/>
      <c r="FQ86" s="128"/>
      <c r="FR86" s="128"/>
      <c r="FS86" s="128"/>
      <c r="FT86" s="128"/>
      <c r="FU86" s="128"/>
      <c r="FV86" s="128"/>
      <c r="FW86" s="128"/>
      <c r="FX86" s="128"/>
      <c r="FY86" s="128"/>
      <c r="FZ86" s="128"/>
      <c r="GA86" s="128"/>
      <c r="GB86" s="128"/>
      <c r="GC86" s="128"/>
      <c r="GD86" s="128"/>
      <c r="GE86" s="128"/>
      <c r="GF86" s="128"/>
      <c r="GG86" s="128"/>
      <c r="GH86" s="128"/>
      <c r="GI86" s="128"/>
      <c r="GJ86" s="128"/>
      <c r="GK86" s="128"/>
      <c r="GL86" s="128"/>
      <c r="GM86" s="128"/>
      <c r="GN86" s="128"/>
      <c r="GO86" s="128"/>
      <c r="GP86" s="128"/>
      <c r="GQ86" s="128"/>
      <c r="GR86" s="128"/>
      <c r="GS86" s="128"/>
      <c r="GT86" s="128"/>
      <c r="GU86" s="128"/>
      <c r="GV86" s="128"/>
      <c r="GW86" s="128"/>
      <c r="GX86" s="128"/>
      <c r="GY86" s="128"/>
      <c r="GZ86" s="128"/>
      <c r="HA86" s="128"/>
      <c r="HB86" s="128"/>
      <c r="HC86" s="128"/>
      <c r="HD86" s="128"/>
      <c r="HE86" s="128"/>
      <c r="HF86" s="128"/>
      <c r="HG86" s="128"/>
      <c r="HH86" s="128"/>
      <c r="HI86" s="128"/>
      <c r="HJ86" s="128"/>
      <c r="HK86" s="128"/>
      <c r="HL86" s="128"/>
      <c r="HM86" s="128"/>
      <c r="HN86" s="128"/>
      <c r="HO86" s="128"/>
      <c r="HP86" s="128"/>
      <c r="HQ86" s="128"/>
      <c r="HR86" s="128"/>
      <c r="HS86" s="128"/>
      <c r="HT86" s="128"/>
      <c r="HU86" s="128"/>
      <c r="HV86" s="128"/>
      <c r="HW86" s="128"/>
      <c r="HX86" s="128"/>
      <c r="HY86" s="128"/>
      <c r="HZ86" s="128"/>
      <c r="IA86" s="128"/>
      <c r="IB86" s="128"/>
      <c r="IC86" s="128"/>
      <c r="ID86" s="128"/>
      <c r="IE86" s="128"/>
      <c r="IF86" s="128"/>
      <c r="IG86" s="128"/>
      <c r="IH86" s="128"/>
      <c r="II86" s="128"/>
      <c r="IJ86" s="128"/>
      <c r="IK86" s="128"/>
      <c r="IL86" s="128"/>
      <c r="IM86" s="128"/>
      <c r="IN86" s="128"/>
      <c r="IO86" s="128"/>
      <c r="IP86" s="128"/>
      <c r="IQ86" s="128"/>
      <c r="IR86" s="128"/>
      <c r="IS86" s="128"/>
      <c r="IT86" s="128"/>
      <c r="IU86" s="128"/>
    </row>
    <row r="87" spans="1:255" ht="15" customHeight="1">
      <c r="A87" s="138">
        <v>85153</v>
      </c>
      <c r="B87" s="152" t="s">
        <v>390</v>
      </c>
      <c r="C87" s="741">
        <f t="shared" si="34"/>
        <v>580000</v>
      </c>
      <c r="D87" s="145">
        <f t="shared" si="35"/>
        <v>580000</v>
      </c>
      <c r="E87" s="145">
        <f t="shared" si="36"/>
        <v>130000</v>
      </c>
      <c r="F87" s="145">
        <v>14000</v>
      </c>
      <c r="G87" s="145">
        <f>11000+5000+100000</f>
        <v>116000</v>
      </c>
      <c r="H87" s="145">
        <v>450000</v>
      </c>
      <c r="I87" s="145">
        <v>0</v>
      </c>
      <c r="J87" s="145">
        <v>0</v>
      </c>
      <c r="K87" s="145">
        <v>0</v>
      </c>
      <c r="L87" s="145">
        <f t="shared" si="37"/>
        <v>0</v>
      </c>
      <c r="M87" s="145">
        <v>0</v>
      </c>
      <c r="N87" s="145">
        <v>0</v>
      </c>
      <c r="O87" s="145">
        <v>0</v>
      </c>
      <c r="P87" s="153"/>
      <c r="Q87" s="153"/>
      <c r="R87" s="153"/>
      <c r="S87" s="153"/>
      <c r="T87" s="153"/>
      <c r="U87" s="128"/>
      <c r="V87" s="128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8"/>
      <c r="AH87" s="128"/>
      <c r="AI87" s="128"/>
      <c r="AJ87" s="128"/>
      <c r="AK87" s="128"/>
      <c r="AL87" s="128"/>
      <c r="AM87" s="128"/>
      <c r="AN87" s="128"/>
      <c r="AO87" s="128"/>
      <c r="AP87" s="128"/>
      <c r="AQ87" s="128"/>
      <c r="AR87" s="128"/>
      <c r="AS87" s="128"/>
      <c r="AT87" s="128"/>
      <c r="AU87" s="128"/>
      <c r="AV87" s="128"/>
      <c r="AW87" s="128"/>
      <c r="AX87" s="128"/>
      <c r="AY87" s="128"/>
      <c r="AZ87" s="128"/>
      <c r="BA87" s="128"/>
      <c r="BB87" s="128"/>
      <c r="BC87" s="128"/>
      <c r="BD87" s="128"/>
      <c r="BE87" s="128"/>
      <c r="BF87" s="128"/>
      <c r="BG87" s="128"/>
      <c r="BH87" s="128"/>
      <c r="BI87" s="128"/>
      <c r="BJ87" s="128"/>
      <c r="BK87" s="128"/>
      <c r="BL87" s="128"/>
      <c r="BM87" s="128"/>
      <c r="BN87" s="128"/>
      <c r="BO87" s="128"/>
      <c r="BP87" s="128"/>
      <c r="BQ87" s="128"/>
      <c r="BR87" s="128"/>
      <c r="BS87" s="128"/>
      <c r="BT87" s="128"/>
      <c r="BU87" s="128"/>
      <c r="BV87" s="128"/>
      <c r="BW87" s="128"/>
      <c r="BX87" s="128"/>
      <c r="BY87" s="128"/>
      <c r="BZ87" s="128"/>
      <c r="CA87" s="128"/>
      <c r="CB87" s="128"/>
      <c r="CC87" s="128"/>
      <c r="CD87" s="128"/>
      <c r="CE87" s="128"/>
      <c r="CF87" s="128"/>
      <c r="CG87" s="128"/>
      <c r="CH87" s="128"/>
      <c r="CI87" s="128"/>
      <c r="CJ87" s="128"/>
      <c r="CK87" s="128"/>
      <c r="CL87" s="128"/>
      <c r="CM87" s="128"/>
      <c r="CN87" s="128"/>
      <c r="CO87" s="128"/>
      <c r="CP87" s="128"/>
      <c r="CQ87" s="128"/>
      <c r="CR87" s="128"/>
      <c r="CS87" s="128"/>
      <c r="CT87" s="128"/>
      <c r="CU87" s="128"/>
      <c r="CV87" s="128"/>
      <c r="CW87" s="128"/>
      <c r="CX87" s="128"/>
      <c r="CY87" s="128"/>
      <c r="CZ87" s="128"/>
      <c r="DA87" s="128"/>
      <c r="DB87" s="128"/>
      <c r="DC87" s="128"/>
      <c r="DD87" s="128"/>
      <c r="DE87" s="128"/>
      <c r="DF87" s="128"/>
      <c r="DG87" s="128"/>
      <c r="DH87" s="128"/>
      <c r="DI87" s="128"/>
      <c r="DJ87" s="128"/>
      <c r="DK87" s="128"/>
      <c r="DL87" s="128"/>
      <c r="DM87" s="128"/>
      <c r="DN87" s="128"/>
      <c r="DO87" s="128"/>
      <c r="DP87" s="128"/>
      <c r="DQ87" s="128"/>
      <c r="DR87" s="128"/>
      <c r="DS87" s="128"/>
      <c r="DT87" s="128"/>
      <c r="DU87" s="128"/>
      <c r="DV87" s="128"/>
      <c r="DW87" s="128"/>
      <c r="DX87" s="128"/>
      <c r="DY87" s="128"/>
      <c r="DZ87" s="128"/>
      <c r="EA87" s="128"/>
      <c r="EB87" s="128"/>
      <c r="EC87" s="128"/>
      <c r="ED87" s="128"/>
      <c r="EE87" s="128"/>
      <c r="EF87" s="128"/>
      <c r="EG87" s="128"/>
      <c r="EH87" s="128"/>
      <c r="EI87" s="128"/>
      <c r="EJ87" s="128"/>
      <c r="EK87" s="128"/>
      <c r="EL87" s="128"/>
      <c r="EM87" s="128"/>
      <c r="EN87" s="128"/>
      <c r="EO87" s="128"/>
      <c r="EP87" s="128"/>
      <c r="EQ87" s="128"/>
      <c r="ER87" s="128"/>
      <c r="ES87" s="128"/>
      <c r="ET87" s="128"/>
      <c r="EU87" s="128"/>
      <c r="EV87" s="128"/>
      <c r="EW87" s="128"/>
      <c r="EX87" s="128"/>
      <c r="EY87" s="128"/>
      <c r="EZ87" s="128"/>
      <c r="FA87" s="128"/>
      <c r="FB87" s="128"/>
      <c r="FC87" s="128"/>
      <c r="FD87" s="128"/>
      <c r="FE87" s="128"/>
      <c r="FF87" s="128"/>
      <c r="FG87" s="128"/>
      <c r="FH87" s="128"/>
      <c r="FI87" s="128"/>
      <c r="FJ87" s="128"/>
      <c r="FK87" s="128"/>
      <c r="FL87" s="128"/>
      <c r="FM87" s="128"/>
      <c r="FN87" s="128"/>
      <c r="FO87" s="128"/>
      <c r="FP87" s="128"/>
      <c r="FQ87" s="128"/>
      <c r="FR87" s="128"/>
      <c r="FS87" s="128"/>
      <c r="FT87" s="128"/>
      <c r="FU87" s="128"/>
      <c r="FV87" s="128"/>
      <c r="FW87" s="128"/>
      <c r="FX87" s="128"/>
      <c r="FY87" s="128"/>
      <c r="FZ87" s="128"/>
      <c r="GA87" s="128"/>
      <c r="GB87" s="128"/>
      <c r="GC87" s="128"/>
      <c r="GD87" s="128"/>
      <c r="GE87" s="128"/>
      <c r="GF87" s="128"/>
      <c r="GG87" s="128"/>
      <c r="GH87" s="128"/>
      <c r="GI87" s="128"/>
      <c r="GJ87" s="128"/>
      <c r="GK87" s="128"/>
      <c r="GL87" s="128"/>
      <c r="GM87" s="128"/>
      <c r="GN87" s="128"/>
      <c r="GO87" s="128"/>
      <c r="GP87" s="128"/>
      <c r="GQ87" s="128"/>
      <c r="GR87" s="128"/>
      <c r="GS87" s="128"/>
      <c r="GT87" s="128"/>
      <c r="GU87" s="128"/>
      <c r="GV87" s="128"/>
      <c r="GW87" s="128"/>
      <c r="GX87" s="128"/>
      <c r="GY87" s="128"/>
      <c r="GZ87" s="128"/>
      <c r="HA87" s="128"/>
      <c r="HB87" s="128"/>
      <c r="HC87" s="128"/>
      <c r="HD87" s="128"/>
      <c r="HE87" s="128"/>
      <c r="HF87" s="128"/>
      <c r="HG87" s="128"/>
      <c r="HH87" s="128"/>
      <c r="HI87" s="128"/>
      <c r="HJ87" s="128"/>
      <c r="HK87" s="128"/>
      <c r="HL87" s="128"/>
      <c r="HM87" s="128"/>
      <c r="HN87" s="128"/>
      <c r="HO87" s="128"/>
      <c r="HP87" s="128"/>
      <c r="HQ87" s="128"/>
      <c r="HR87" s="128"/>
      <c r="HS87" s="128"/>
      <c r="HT87" s="128"/>
      <c r="HU87" s="128"/>
      <c r="HV87" s="128"/>
      <c r="HW87" s="128"/>
      <c r="HX87" s="128"/>
      <c r="HY87" s="128"/>
      <c r="HZ87" s="128"/>
      <c r="IA87" s="128"/>
      <c r="IB87" s="128"/>
      <c r="IC87" s="128"/>
      <c r="ID87" s="128"/>
      <c r="IE87" s="128"/>
      <c r="IF87" s="128"/>
      <c r="IG87" s="128"/>
      <c r="IH87" s="128"/>
      <c r="II87" s="128"/>
      <c r="IJ87" s="128"/>
      <c r="IK87" s="128"/>
      <c r="IL87" s="128"/>
      <c r="IM87" s="128"/>
      <c r="IN87" s="128"/>
      <c r="IO87" s="128"/>
      <c r="IP87" s="128"/>
      <c r="IQ87" s="128"/>
      <c r="IR87" s="128"/>
      <c r="IS87" s="128"/>
      <c r="IT87" s="128"/>
      <c r="IU87" s="128"/>
    </row>
    <row r="88" spans="1:255" ht="15" customHeight="1">
      <c r="A88" s="138">
        <v>85154</v>
      </c>
      <c r="B88" s="152" t="s">
        <v>391</v>
      </c>
      <c r="C88" s="741">
        <f t="shared" si="34"/>
        <v>2615000</v>
      </c>
      <c r="D88" s="145">
        <f t="shared" si="35"/>
        <v>715000</v>
      </c>
      <c r="E88" s="145">
        <f t="shared" si="36"/>
        <v>115000</v>
      </c>
      <c r="F88" s="145">
        <v>3000</v>
      </c>
      <c r="G88" s="145">
        <f>5000+107000</f>
        <v>112000</v>
      </c>
      <c r="H88" s="145">
        <v>600000</v>
      </c>
      <c r="I88" s="145">
        <v>0</v>
      </c>
      <c r="J88" s="145">
        <v>0</v>
      </c>
      <c r="K88" s="145">
        <v>0</v>
      </c>
      <c r="L88" s="145">
        <f t="shared" si="37"/>
        <v>1900000</v>
      </c>
      <c r="M88" s="145">
        <v>1900000</v>
      </c>
      <c r="N88" s="145">
        <v>0</v>
      </c>
      <c r="O88" s="145">
        <v>0</v>
      </c>
      <c r="P88" s="153"/>
      <c r="Q88" s="153"/>
      <c r="R88" s="153"/>
      <c r="S88" s="153"/>
      <c r="T88" s="153"/>
      <c r="U88" s="128"/>
      <c r="V88" s="128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8"/>
      <c r="AH88" s="128"/>
      <c r="AI88" s="128"/>
      <c r="AJ88" s="128"/>
      <c r="AK88" s="128"/>
      <c r="AL88" s="128"/>
      <c r="AM88" s="128"/>
      <c r="AN88" s="128"/>
      <c r="AO88" s="128"/>
      <c r="AP88" s="128"/>
      <c r="AQ88" s="128"/>
      <c r="AR88" s="128"/>
      <c r="AS88" s="128"/>
      <c r="AT88" s="128"/>
      <c r="AU88" s="128"/>
      <c r="AV88" s="128"/>
      <c r="AW88" s="128"/>
      <c r="AX88" s="128"/>
      <c r="AY88" s="128"/>
      <c r="AZ88" s="128"/>
      <c r="BA88" s="128"/>
      <c r="BB88" s="128"/>
      <c r="BC88" s="128"/>
      <c r="BD88" s="128"/>
      <c r="BE88" s="128"/>
      <c r="BF88" s="128"/>
      <c r="BG88" s="128"/>
      <c r="BH88" s="128"/>
      <c r="BI88" s="128"/>
      <c r="BJ88" s="128"/>
      <c r="BK88" s="128"/>
      <c r="BL88" s="128"/>
      <c r="BM88" s="128"/>
      <c r="BN88" s="128"/>
      <c r="BO88" s="128"/>
      <c r="BP88" s="128"/>
      <c r="BQ88" s="128"/>
      <c r="BR88" s="128"/>
      <c r="BS88" s="128"/>
      <c r="BT88" s="128"/>
      <c r="BU88" s="128"/>
      <c r="BV88" s="128"/>
      <c r="BW88" s="128"/>
      <c r="BX88" s="128"/>
      <c r="BY88" s="128"/>
      <c r="BZ88" s="128"/>
      <c r="CA88" s="128"/>
      <c r="CB88" s="128"/>
      <c r="CC88" s="128"/>
      <c r="CD88" s="128"/>
      <c r="CE88" s="128"/>
      <c r="CF88" s="128"/>
      <c r="CG88" s="128"/>
      <c r="CH88" s="128"/>
      <c r="CI88" s="128"/>
      <c r="CJ88" s="128"/>
      <c r="CK88" s="128"/>
      <c r="CL88" s="128"/>
      <c r="CM88" s="128"/>
      <c r="CN88" s="128"/>
      <c r="CO88" s="128"/>
      <c r="CP88" s="128"/>
      <c r="CQ88" s="128"/>
      <c r="CR88" s="128"/>
      <c r="CS88" s="128"/>
      <c r="CT88" s="128"/>
      <c r="CU88" s="128"/>
      <c r="CV88" s="128"/>
      <c r="CW88" s="128"/>
      <c r="CX88" s="128"/>
      <c r="CY88" s="128"/>
      <c r="CZ88" s="128"/>
      <c r="DA88" s="128"/>
      <c r="DB88" s="128"/>
      <c r="DC88" s="128"/>
      <c r="DD88" s="128"/>
      <c r="DE88" s="128"/>
      <c r="DF88" s="128"/>
      <c r="DG88" s="128"/>
      <c r="DH88" s="128"/>
      <c r="DI88" s="128"/>
      <c r="DJ88" s="128"/>
      <c r="DK88" s="128"/>
      <c r="DL88" s="128"/>
      <c r="DM88" s="128"/>
      <c r="DN88" s="128"/>
      <c r="DO88" s="128"/>
      <c r="DP88" s="128"/>
      <c r="DQ88" s="128"/>
      <c r="DR88" s="128"/>
      <c r="DS88" s="128"/>
      <c r="DT88" s="128"/>
      <c r="DU88" s="128"/>
      <c r="DV88" s="128"/>
      <c r="DW88" s="128"/>
      <c r="DX88" s="128"/>
      <c r="DY88" s="128"/>
      <c r="DZ88" s="128"/>
      <c r="EA88" s="128"/>
      <c r="EB88" s="128"/>
      <c r="EC88" s="128"/>
      <c r="ED88" s="128"/>
      <c r="EE88" s="128"/>
      <c r="EF88" s="128"/>
      <c r="EG88" s="128"/>
      <c r="EH88" s="128"/>
      <c r="EI88" s="128"/>
      <c r="EJ88" s="128"/>
      <c r="EK88" s="128"/>
      <c r="EL88" s="128"/>
      <c r="EM88" s="128"/>
      <c r="EN88" s="128"/>
      <c r="EO88" s="128"/>
      <c r="EP88" s="128"/>
      <c r="EQ88" s="128"/>
      <c r="ER88" s="128"/>
      <c r="ES88" s="128"/>
      <c r="ET88" s="128"/>
      <c r="EU88" s="128"/>
      <c r="EV88" s="128"/>
      <c r="EW88" s="128"/>
      <c r="EX88" s="128"/>
      <c r="EY88" s="128"/>
      <c r="EZ88" s="128"/>
      <c r="FA88" s="128"/>
      <c r="FB88" s="128"/>
      <c r="FC88" s="128"/>
      <c r="FD88" s="128"/>
      <c r="FE88" s="128"/>
      <c r="FF88" s="128"/>
      <c r="FG88" s="128"/>
      <c r="FH88" s="128"/>
      <c r="FI88" s="128"/>
      <c r="FJ88" s="128"/>
      <c r="FK88" s="128"/>
      <c r="FL88" s="128"/>
      <c r="FM88" s="128"/>
      <c r="FN88" s="128"/>
      <c r="FO88" s="128"/>
      <c r="FP88" s="128"/>
      <c r="FQ88" s="128"/>
      <c r="FR88" s="128"/>
      <c r="FS88" s="128"/>
      <c r="FT88" s="128"/>
      <c r="FU88" s="128"/>
      <c r="FV88" s="128"/>
      <c r="FW88" s="128"/>
      <c r="FX88" s="128"/>
      <c r="FY88" s="128"/>
      <c r="FZ88" s="128"/>
      <c r="GA88" s="128"/>
      <c r="GB88" s="128"/>
      <c r="GC88" s="128"/>
      <c r="GD88" s="128"/>
      <c r="GE88" s="128"/>
      <c r="GF88" s="128"/>
      <c r="GG88" s="128"/>
      <c r="GH88" s="128"/>
      <c r="GI88" s="128"/>
      <c r="GJ88" s="128"/>
      <c r="GK88" s="128"/>
      <c r="GL88" s="128"/>
      <c r="GM88" s="128"/>
      <c r="GN88" s="128"/>
      <c r="GO88" s="128"/>
      <c r="GP88" s="128"/>
      <c r="GQ88" s="128"/>
      <c r="GR88" s="128"/>
      <c r="GS88" s="128"/>
      <c r="GT88" s="128"/>
      <c r="GU88" s="128"/>
      <c r="GV88" s="128"/>
      <c r="GW88" s="128"/>
      <c r="GX88" s="128"/>
      <c r="GY88" s="128"/>
      <c r="GZ88" s="128"/>
      <c r="HA88" s="128"/>
      <c r="HB88" s="128"/>
      <c r="HC88" s="128"/>
      <c r="HD88" s="128"/>
      <c r="HE88" s="128"/>
      <c r="HF88" s="128"/>
      <c r="HG88" s="128"/>
      <c r="HH88" s="128"/>
      <c r="HI88" s="128"/>
      <c r="HJ88" s="128"/>
      <c r="HK88" s="128"/>
      <c r="HL88" s="128"/>
      <c r="HM88" s="128"/>
      <c r="HN88" s="128"/>
      <c r="HO88" s="128"/>
      <c r="HP88" s="128"/>
      <c r="HQ88" s="128"/>
      <c r="HR88" s="128"/>
      <c r="HS88" s="128"/>
      <c r="HT88" s="128"/>
      <c r="HU88" s="128"/>
      <c r="HV88" s="128"/>
      <c r="HW88" s="128"/>
      <c r="HX88" s="128"/>
      <c r="HY88" s="128"/>
      <c r="HZ88" s="128"/>
      <c r="IA88" s="128"/>
      <c r="IB88" s="128"/>
      <c r="IC88" s="128"/>
      <c r="ID88" s="128"/>
      <c r="IE88" s="128"/>
      <c r="IF88" s="128"/>
      <c r="IG88" s="128"/>
      <c r="IH88" s="128"/>
      <c r="II88" s="128"/>
      <c r="IJ88" s="128"/>
      <c r="IK88" s="128"/>
      <c r="IL88" s="128"/>
      <c r="IM88" s="128"/>
      <c r="IN88" s="128"/>
      <c r="IO88" s="128"/>
      <c r="IP88" s="128"/>
      <c r="IQ88" s="128"/>
      <c r="IR88" s="128"/>
      <c r="IS88" s="128"/>
      <c r="IT88" s="128"/>
      <c r="IU88" s="128"/>
    </row>
    <row r="89" spans="1:255" ht="15" customHeight="1">
      <c r="A89" s="138">
        <v>85157</v>
      </c>
      <c r="B89" s="152" t="s">
        <v>237</v>
      </c>
      <c r="C89" s="741">
        <f t="shared" si="34"/>
        <v>31352000</v>
      </c>
      <c r="D89" s="145">
        <f t="shared" si="35"/>
        <v>31352000</v>
      </c>
      <c r="E89" s="145">
        <f t="shared" si="36"/>
        <v>31352000</v>
      </c>
      <c r="F89" s="145">
        <v>0</v>
      </c>
      <c r="G89" s="145">
        <v>31352000</v>
      </c>
      <c r="H89" s="145">
        <v>0</v>
      </c>
      <c r="I89" s="145">
        <v>0</v>
      </c>
      <c r="J89" s="145">
        <v>0</v>
      </c>
      <c r="K89" s="145">
        <v>0</v>
      </c>
      <c r="L89" s="145">
        <f t="shared" si="37"/>
        <v>0</v>
      </c>
      <c r="M89" s="145">
        <v>0</v>
      </c>
      <c r="N89" s="145">
        <v>0</v>
      </c>
      <c r="O89" s="145">
        <v>0</v>
      </c>
      <c r="P89" s="153"/>
      <c r="Q89" s="153"/>
      <c r="R89" s="153"/>
      <c r="S89" s="153"/>
      <c r="T89" s="153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128"/>
      <c r="AO89" s="128"/>
      <c r="AP89" s="128"/>
      <c r="AQ89" s="128"/>
      <c r="AR89" s="128"/>
      <c r="AS89" s="128"/>
      <c r="AT89" s="128"/>
      <c r="AU89" s="128"/>
      <c r="AV89" s="128"/>
      <c r="AW89" s="128"/>
      <c r="AX89" s="128"/>
      <c r="AY89" s="128"/>
      <c r="AZ89" s="128"/>
      <c r="BA89" s="128"/>
      <c r="BB89" s="128"/>
      <c r="BC89" s="128"/>
      <c r="BD89" s="128"/>
      <c r="BE89" s="128"/>
      <c r="BF89" s="128"/>
      <c r="BG89" s="128"/>
      <c r="BH89" s="128"/>
      <c r="BI89" s="128"/>
      <c r="BJ89" s="128"/>
      <c r="BK89" s="128"/>
      <c r="BL89" s="128"/>
      <c r="BM89" s="128"/>
      <c r="BN89" s="128"/>
      <c r="BO89" s="128"/>
      <c r="BP89" s="128"/>
      <c r="BQ89" s="128"/>
      <c r="BR89" s="128"/>
      <c r="BS89" s="128"/>
      <c r="BT89" s="128"/>
      <c r="BU89" s="128"/>
      <c r="BV89" s="128"/>
      <c r="BW89" s="128"/>
      <c r="BX89" s="128"/>
      <c r="BY89" s="128"/>
      <c r="BZ89" s="128"/>
      <c r="CA89" s="128"/>
      <c r="CB89" s="128"/>
      <c r="CC89" s="128"/>
      <c r="CD89" s="128"/>
      <c r="CE89" s="128"/>
      <c r="CF89" s="128"/>
      <c r="CG89" s="128"/>
      <c r="CH89" s="128"/>
      <c r="CI89" s="128"/>
      <c r="CJ89" s="128"/>
      <c r="CK89" s="128"/>
      <c r="CL89" s="128"/>
      <c r="CM89" s="128"/>
      <c r="CN89" s="128"/>
      <c r="CO89" s="128"/>
      <c r="CP89" s="128"/>
      <c r="CQ89" s="128"/>
      <c r="CR89" s="128"/>
      <c r="CS89" s="128"/>
      <c r="CT89" s="128"/>
      <c r="CU89" s="128"/>
      <c r="CV89" s="128"/>
      <c r="CW89" s="128"/>
      <c r="CX89" s="128"/>
      <c r="CY89" s="128"/>
      <c r="CZ89" s="128"/>
      <c r="DA89" s="128"/>
      <c r="DB89" s="128"/>
      <c r="DC89" s="128"/>
      <c r="DD89" s="128"/>
      <c r="DE89" s="128"/>
      <c r="DF89" s="128"/>
      <c r="DG89" s="128"/>
      <c r="DH89" s="128"/>
      <c r="DI89" s="128"/>
      <c r="DJ89" s="128"/>
      <c r="DK89" s="128"/>
      <c r="DL89" s="128"/>
      <c r="DM89" s="128"/>
      <c r="DN89" s="128"/>
      <c r="DO89" s="128"/>
      <c r="DP89" s="128"/>
      <c r="DQ89" s="128"/>
      <c r="DR89" s="128"/>
      <c r="DS89" s="128"/>
      <c r="DT89" s="128"/>
      <c r="DU89" s="128"/>
      <c r="DV89" s="128"/>
      <c r="DW89" s="128"/>
      <c r="DX89" s="128"/>
      <c r="DY89" s="128"/>
      <c r="DZ89" s="128"/>
      <c r="EA89" s="128"/>
      <c r="EB89" s="128"/>
      <c r="EC89" s="128"/>
      <c r="ED89" s="128"/>
      <c r="EE89" s="128"/>
      <c r="EF89" s="128"/>
      <c r="EG89" s="128"/>
      <c r="EH89" s="128"/>
      <c r="EI89" s="128"/>
      <c r="EJ89" s="128"/>
      <c r="EK89" s="128"/>
      <c r="EL89" s="128"/>
      <c r="EM89" s="128"/>
      <c r="EN89" s="128"/>
      <c r="EO89" s="128"/>
      <c r="EP89" s="128"/>
      <c r="EQ89" s="128"/>
      <c r="ER89" s="128"/>
      <c r="ES89" s="128"/>
      <c r="ET89" s="128"/>
      <c r="EU89" s="128"/>
      <c r="EV89" s="128"/>
      <c r="EW89" s="128"/>
      <c r="EX89" s="128"/>
      <c r="EY89" s="128"/>
      <c r="EZ89" s="128"/>
      <c r="FA89" s="128"/>
      <c r="FB89" s="128"/>
      <c r="FC89" s="128"/>
      <c r="FD89" s="128"/>
      <c r="FE89" s="128"/>
      <c r="FF89" s="128"/>
      <c r="FG89" s="128"/>
      <c r="FH89" s="128"/>
      <c r="FI89" s="128"/>
      <c r="FJ89" s="128"/>
      <c r="FK89" s="128"/>
      <c r="FL89" s="128"/>
      <c r="FM89" s="128"/>
      <c r="FN89" s="128"/>
      <c r="FO89" s="128"/>
      <c r="FP89" s="128"/>
      <c r="FQ89" s="128"/>
      <c r="FR89" s="128"/>
      <c r="FS89" s="128"/>
      <c r="FT89" s="128"/>
      <c r="FU89" s="128"/>
      <c r="FV89" s="128"/>
      <c r="FW89" s="128"/>
      <c r="FX89" s="128"/>
      <c r="FY89" s="128"/>
      <c r="FZ89" s="128"/>
      <c r="GA89" s="128"/>
      <c r="GB89" s="128"/>
      <c r="GC89" s="128"/>
      <c r="GD89" s="128"/>
      <c r="GE89" s="128"/>
      <c r="GF89" s="128"/>
      <c r="GG89" s="128"/>
      <c r="GH89" s="128"/>
      <c r="GI89" s="128"/>
      <c r="GJ89" s="128"/>
      <c r="GK89" s="128"/>
      <c r="GL89" s="128"/>
      <c r="GM89" s="128"/>
      <c r="GN89" s="128"/>
      <c r="GO89" s="128"/>
      <c r="GP89" s="128"/>
      <c r="GQ89" s="128"/>
      <c r="GR89" s="128"/>
      <c r="GS89" s="128"/>
      <c r="GT89" s="128"/>
      <c r="GU89" s="128"/>
      <c r="GV89" s="128"/>
      <c r="GW89" s="128"/>
      <c r="GX89" s="128"/>
      <c r="GY89" s="128"/>
      <c r="GZ89" s="128"/>
      <c r="HA89" s="128"/>
      <c r="HB89" s="128"/>
      <c r="HC89" s="128"/>
      <c r="HD89" s="128"/>
      <c r="HE89" s="128"/>
      <c r="HF89" s="128"/>
      <c r="HG89" s="128"/>
      <c r="HH89" s="128"/>
      <c r="HI89" s="128"/>
      <c r="HJ89" s="128"/>
      <c r="HK89" s="128"/>
      <c r="HL89" s="128"/>
      <c r="HM89" s="128"/>
      <c r="HN89" s="128"/>
      <c r="HO89" s="128"/>
      <c r="HP89" s="128"/>
      <c r="HQ89" s="128"/>
      <c r="HR89" s="128"/>
      <c r="HS89" s="128"/>
      <c r="HT89" s="128"/>
      <c r="HU89" s="128"/>
      <c r="HV89" s="128"/>
      <c r="HW89" s="128"/>
      <c r="HX89" s="128"/>
      <c r="HY89" s="128"/>
      <c r="HZ89" s="128"/>
      <c r="IA89" s="128"/>
      <c r="IB89" s="128"/>
      <c r="IC89" s="128"/>
      <c r="ID89" s="128"/>
      <c r="IE89" s="128"/>
      <c r="IF89" s="128"/>
      <c r="IG89" s="128"/>
      <c r="IH89" s="128"/>
      <c r="II89" s="128"/>
      <c r="IJ89" s="128"/>
      <c r="IK89" s="128"/>
      <c r="IL89" s="128"/>
      <c r="IM89" s="128"/>
      <c r="IN89" s="128"/>
      <c r="IO89" s="128"/>
      <c r="IP89" s="128"/>
      <c r="IQ89" s="128"/>
      <c r="IR89" s="128"/>
      <c r="IS89" s="128"/>
      <c r="IT89" s="128"/>
      <c r="IU89" s="128"/>
    </row>
    <row r="90" spans="1:255" ht="15" customHeight="1">
      <c r="A90" s="138">
        <v>85195</v>
      </c>
      <c r="B90" s="152" t="s">
        <v>46</v>
      </c>
      <c r="C90" s="741">
        <f t="shared" si="34"/>
        <v>40280857</v>
      </c>
      <c r="D90" s="145">
        <f t="shared" si="35"/>
        <v>3572857</v>
      </c>
      <c r="E90" s="145">
        <f t="shared" si="36"/>
        <v>322000</v>
      </c>
      <c r="F90" s="145">
        <v>1000</v>
      </c>
      <c r="G90" s="145">
        <f>3000+6000+312000</f>
        <v>321000</v>
      </c>
      <c r="H90" s="145">
        <v>250000</v>
      </c>
      <c r="I90" s="145">
        <v>0</v>
      </c>
      <c r="J90" s="145">
        <f>85000+2712539+203318</f>
        <v>3000857</v>
      </c>
      <c r="K90" s="145">
        <v>0</v>
      </c>
      <c r="L90" s="145">
        <f t="shared" si="37"/>
        <v>36708000</v>
      </c>
      <c r="M90" s="145">
        <v>0</v>
      </c>
      <c r="N90" s="145">
        <v>0</v>
      </c>
      <c r="O90" s="145">
        <v>36708000</v>
      </c>
      <c r="P90" s="153"/>
      <c r="Q90" s="153"/>
      <c r="R90" s="153"/>
      <c r="S90" s="153"/>
      <c r="T90" s="153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8"/>
      <c r="AI90" s="128"/>
      <c r="AJ90" s="128"/>
      <c r="AK90" s="128"/>
      <c r="AL90" s="128"/>
      <c r="AM90" s="128"/>
      <c r="AN90" s="128"/>
      <c r="AO90" s="128"/>
      <c r="AP90" s="128"/>
      <c r="AQ90" s="128"/>
      <c r="AR90" s="128"/>
      <c r="AS90" s="128"/>
      <c r="AT90" s="128"/>
      <c r="AU90" s="128"/>
      <c r="AV90" s="128"/>
      <c r="AW90" s="128"/>
      <c r="AX90" s="128"/>
      <c r="AY90" s="128"/>
      <c r="AZ90" s="128"/>
      <c r="BA90" s="128"/>
      <c r="BB90" s="128"/>
      <c r="BC90" s="128"/>
      <c r="BD90" s="128"/>
      <c r="BE90" s="128"/>
      <c r="BF90" s="128"/>
      <c r="BG90" s="128"/>
      <c r="BH90" s="128"/>
      <c r="BI90" s="128"/>
      <c r="BJ90" s="128"/>
      <c r="BK90" s="128"/>
      <c r="BL90" s="128"/>
      <c r="BM90" s="128"/>
      <c r="BN90" s="128"/>
      <c r="BO90" s="128"/>
      <c r="BP90" s="128"/>
      <c r="BQ90" s="128"/>
      <c r="BR90" s="128"/>
      <c r="BS90" s="128"/>
      <c r="BT90" s="128"/>
      <c r="BU90" s="128"/>
      <c r="BV90" s="128"/>
      <c r="BW90" s="128"/>
      <c r="BX90" s="128"/>
      <c r="BY90" s="128"/>
      <c r="BZ90" s="128"/>
      <c r="CA90" s="128"/>
      <c r="CB90" s="128"/>
      <c r="CC90" s="128"/>
      <c r="CD90" s="128"/>
      <c r="CE90" s="128"/>
      <c r="CF90" s="128"/>
      <c r="CG90" s="128"/>
      <c r="CH90" s="128"/>
      <c r="CI90" s="128"/>
      <c r="CJ90" s="128"/>
      <c r="CK90" s="128"/>
      <c r="CL90" s="128"/>
      <c r="CM90" s="128"/>
      <c r="CN90" s="128"/>
      <c r="CO90" s="128"/>
      <c r="CP90" s="128"/>
      <c r="CQ90" s="128"/>
      <c r="CR90" s="128"/>
      <c r="CS90" s="128"/>
      <c r="CT90" s="128"/>
      <c r="CU90" s="128"/>
      <c r="CV90" s="128"/>
      <c r="CW90" s="128"/>
      <c r="CX90" s="128"/>
      <c r="CY90" s="128"/>
      <c r="CZ90" s="128"/>
      <c r="DA90" s="128"/>
      <c r="DB90" s="128"/>
      <c r="DC90" s="128"/>
      <c r="DD90" s="128"/>
      <c r="DE90" s="128"/>
      <c r="DF90" s="128"/>
      <c r="DG90" s="128"/>
      <c r="DH90" s="128"/>
      <c r="DI90" s="128"/>
      <c r="DJ90" s="128"/>
      <c r="DK90" s="128"/>
      <c r="DL90" s="128"/>
      <c r="DM90" s="128"/>
      <c r="DN90" s="128"/>
      <c r="DO90" s="128"/>
      <c r="DP90" s="128"/>
      <c r="DQ90" s="128"/>
      <c r="DR90" s="128"/>
      <c r="DS90" s="128"/>
      <c r="DT90" s="128"/>
      <c r="DU90" s="128"/>
      <c r="DV90" s="128"/>
      <c r="DW90" s="128"/>
      <c r="DX90" s="128"/>
      <c r="DY90" s="128"/>
      <c r="DZ90" s="128"/>
      <c r="EA90" s="128"/>
      <c r="EB90" s="128"/>
      <c r="EC90" s="128"/>
      <c r="ED90" s="128"/>
      <c r="EE90" s="128"/>
      <c r="EF90" s="128"/>
      <c r="EG90" s="128"/>
      <c r="EH90" s="128"/>
      <c r="EI90" s="128"/>
      <c r="EJ90" s="128"/>
      <c r="EK90" s="128"/>
      <c r="EL90" s="128"/>
      <c r="EM90" s="128"/>
      <c r="EN90" s="128"/>
      <c r="EO90" s="128"/>
      <c r="EP90" s="128"/>
      <c r="EQ90" s="128"/>
      <c r="ER90" s="128"/>
      <c r="ES90" s="128"/>
      <c r="ET90" s="128"/>
      <c r="EU90" s="128"/>
      <c r="EV90" s="128"/>
      <c r="EW90" s="128"/>
      <c r="EX90" s="128"/>
      <c r="EY90" s="128"/>
      <c r="EZ90" s="128"/>
      <c r="FA90" s="128"/>
      <c r="FB90" s="128"/>
      <c r="FC90" s="128"/>
      <c r="FD90" s="128"/>
      <c r="FE90" s="128"/>
      <c r="FF90" s="128"/>
      <c r="FG90" s="128"/>
      <c r="FH90" s="128"/>
      <c r="FI90" s="128"/>
      <c r="FJ90" s="128"/>
      <c r="FK90" s="128"/>
      <c r="FL90" s="128"/>
      <c r="FM90" s="128"/>
      <c r="FN90" s="128"/>
      <c r="FO90" s="128"/>
      <c r="FP90" s="128"/>
      <c r="FQ90" s="128"/>
      <c r="FR90" s="128"/>
      <c r="FS90" s="128"/>
      <c r="FT90" s="128"/>
      <c r="FU90" s="128"/>
      <c r="FV90" s="128"/>
      <c r="FW90" s="128"/>
      <c r="FX90" s="128"/>
      <c r="FY90" s="128"/>
      <c r="FZ90" s="128"/>
      <c r="GA90" s="128"/>
      <c r="GB90" s="128"/>
      <c r="GC90" s="128"/>
      <c r="GD90" s="128"/>
      <c r="GE90" s="128"/>
      <c r="GF90" s="128"/>
      <c r="GG90" s="128"/>
      <c r="GH90" s="128"/>
      <c r="GI90" s="128"/>
      <c r="GJ90" s="128"/>
      <c r="GK90" s="128"/>
      <c r="GL90" s="128"/>
      <c r="GM90" s="128"/>
      <c r="GN90" s="128"/>
      <c r="GO90" s="128"/>
      <c r="GP90" s="128"/>
      <c r="GQ90" s="128"/>
      <c r="GR90" s="128"/>
      <c r="GS90" s="128"/>
      <c r="GT90" s="128"/>
      <c r="GU90" s="128"/>
      <c r="GV90" s="128"/>
      <c r="GW90" s="128"/>
      <c r="GX90" s="128"/>
      <c r="GY90" s="128"/>
      <c r="GZ90" s="128"/>
      <c r="HA90" s="128"/>
      <c r="HB90" s="128"/>
      <c r="HC90" s="128"/>
      <c r="HD90" s="128"/>
      <c r="HE90" s="128"/>
      <c r="HF90" s="128"/>
      <c r="HG90" s="128"/>
      <c r="HH90" s="128"/>
      <c r="HI90" s="128"/>
      <c r="HJ90" s="128"/>
      <c r="HK90" s="128"/>
      <c r="HL90" s="128"/>
      <c r="HM90" s="128"/>
      <c r="HN90" s="128"/>
      <c r="HO90" s="128"/>
      <c r="HP90" s="128"/>
      <c r="HQ90" s="128"/>
      <c r="HR90" s="128"/>
      <c r="HS90" s="128"/>
      <c r="HT90" s="128"/>
      <c r="HU90" s="128"/>
      <c r="HV90" s="128"/>
      <c r="HW90" s="128"/>
      <c r="HX90" s="128"/>
      <c r="HY90" s="128"/>
      <c r="HZ90" s="128"/>
      <c r="IA90" s="128"/>
      <c r="IB90" s="128"/>
      <c r="IC90" s="128"/>
      <c r="ID90" s="128"/>
      <c r="IE90" s="128"/>
      <c r="IF90" s="128"/>
      <c r="IG90" s="128"/>
      <c r="IH90" s="128"/>
      <c r="II90" s="128"/>
      <c r="IJ90" s="128"/>
      <c r="IK90" s="128"/>
      <c r="IL90" s="128"/>
      <c r="IM90" s="128"/>
      <c r="IN90" s="128"/>
      <c r="IO90" s="128"/>
      <c r="IP90" s="128"/>
      <c r="IQ90" s="128"/>
      <c r="IR90" s="128"/>
      <c r="IS90" s="128"/>
      <c r="IT90" s="128"/>
      <c r="IU90" s="128"/>
    </row>
    <row r="91" spans="1:255" ht="15" customHeight="1">
      <c r="A91" s="147">
        <v>852</v>
      </c>
      <c r="B91" s="148" t="s">
        <v>79</v>
      </c>
      <c r="C91" s="742">
        <f>C92+C93+C95+C94</f>
        <v>56385470</v>
      </c>
      <c r="D91" s="149">
        <f t="shared" ref="D91:O91" si="38">D92+D93+D95+D94</f>
        <v>50508138</v>
      </c>
      <c r="E91" s="149">
        <f t="shared" si="38"/>
        <v>9886789</v>
      </c>
      <c r="F91" s="149">
        <f t="shared" si="38"/>
        <v>6140510</v>
      </c>
      <c r="G91" s="149">
        <f t="shared" si="38"/>
        <v>3746279</v>
      </c>
      <c r="H91" s="149">
        <f t="shared" si="38"/>
        <v>585000</v>
      </c>
      <c r="I91" s="149">
        <f t="shared" si="38"/>
        <v>51170</v>
      </c>
      <c r="J91" s="149">
        <f t="shared" si="38"/>
        <v>39985179</v>
      </c>
      <c r="K91" s="149">
        <f t="shared" si="38"/>
        <v>0</v>
      </c>
      <c r="L91" s="149">
        <f t="shared" si="38"/>
        <v>5877332</v>
      </c>
      <c r="M91" s="149">
        <f t="shared" si="38"/>
        <v>5877332</v>
      </c>
      <c r="N91" s="149">
        <f t="shared" si="38"/>
        <v>5817732</v>
      </c>
      <c r="O91" s="149">
        <f t="shared" si="38"/>
        <v>0</v>
      </c>
      <c r="P91" s="157"/>
      <c r="Q91" s="157"/>
      <c r="R91" s="157"/>
      <c r="S91" s="157"/>
      <c r="T91" s="157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58"/>
      <c r="AK91" s="158"/>
      <c r="AL91" s="158"/>
      <c r="AM91" s="158"/>
      <c r="AN91" s="158"/>
      <c r="AO91" s="158"/>
      <c r="AP91" s="158"/>
      <c r="AQ91" s="158"/>
      <c r="AR91" s="158"/>
      <c r="AS91" s="158"/>
      <c r="AT91" s="158"/>
      <c r="AU91" s="158"/>
      <c r="AV91" s="158"/>
      <c r="AW91" s="158"/>
      <c r="AX91" s="158"/>
      <c r="AY91" s="158"/>
      <c r="AZ91" s="158"/>
      <c r="BA91" s="158"/>
      <c r="BB91" s="158"/>
      <c r="BC91" s="158"/>
      <c r="BD91" s="158"/>
      <c r="BE91" s="158"/>
      <c r="BF91" s="158"/>
      <c r="BG91" s="158"/>
      <c r="BH91" s="158"/>
      <c r="BI91" s="158"/>
      <c r="BJ91" s="158"/>
      <c r="BK91" s="158"/>
      <c r="BL91" s="158"/>
      <c r="BM91" s="158"/>
      <c r="BN91" s="158"/>
      <c r="BO91" s="158"/>
      <c r="BP91" s="158"/>
      <c r="BQ91" s="158"/>
      <c r="BR91" s="158"/>
      <c r="BS91" s="158"/>
      <c r="BT91" s="158"/>
      <c r="BU91" s="158"/>
      <c r="BV91" s="158"/>
      <c r="BW91" s="158"/>
      <c r="BX91" s="158"/>
      <c r="BY91" s="158"/>
      <c r="BZ91" s="158"/>
      <c r="CA91" s="158"/>
      <c r="CB91" s="158"/>
      <c r="CC91" s="158"/>
      <c r="CD91" s="158"/>
      <c r="CE91" s="158"/>
      <c r="CF91" s="158"/>
      <c r="CG91" s="158"/>
      <c r="CH91" s="158"/>
      <c r="CI91" s="158"/>
      <c r="CJ91" s="158"/>
      <c r="CK91" s="158"/>
      <c r="CL91" s="158"/>
      <c r="CM91" s="158"/>
      <c r="CN91" s="158"/>
      <c r="CO91" s="158"/>
      <c r="CP91" s="158"/>
      <c r="CQ91" s="158"/>
      <c r="CR91" s="158"/>
      <c r="CS91" s="158"/>
      <c r="CT91" s="158"/>
      <c r="CU91" s="158"/>
      <c r="CV91" s="158"/>
      <c r="CW91" s="158"/>
      <c r="CX91" s="158"/>
      <c r="CY91" s="158"/>
      <c r="CZ91" s="158"/>
      <c r="DA91" s="158"/>
      <c r="DB91" s="158"/>
      <c r="DC91" s="158"/>
      <c r="DD91" s="158"/>
      <c r="DE91" s="158"/>
      <c r="DF91" s="158"/>
      <c r="DG91" s="158"/>
      <c r="DH91" s="158"/>
      <c r="DI91" s="158"/>
      <c r="DJ91" s="158"/>
      <c r="DK91" s="158"/>
      <c r="DL91" s="158"/>
      <c r="DM91" s="158"/>
      <c r="DN91" s="158"/>
      <c r="DO91" s="158"/>
      <c r="DP91" s="158"/>
      <c r="DQ91" s="158"/>
      <c r="DR91" s="158"/>
      <c r="DS91" s="158"/>
      <c r="DT91" s="158"/>
      <c r="DU91" s="158"/>
      <c r="DV91" s="158"/>
      <c r="DW91" s="158"/>
      <c r="DX91" s="158"/>
      <c r="DY91" s="158"/>
      <c r="DZ91" s="158"/>
      <c r="EA91" s="158"/>
      <c r="EB91" s="158"/>
      <c r="EC91" s="158"/>
      <c r="ED91" s="158"/>
      <c r="EE91" s="158"/>
      <c r="EF91" s="158"/>
      <c r="EG91" s="158"/>
      <c r="EH91" s="158"/>
      <c r="EI91" s="158"/>
      <c r="EJ91" s="158"/>
      <c r="EK91" s="158"/>
      <c r="EL91" s="158"/>
      <c r="EM91" s="158"/>
      <c r="EN91" s="158"/>
      <c r="EO91" s="158"/>
      <c r="EP91" s="158"/>
      <c r="EQ91" s="158"/>
      <c r="ER91" s="158"/>
      <c r="ES91" s="158"/>
      <c r="ET91" s="158"/>
      <c r="EU91" s="158"/>
      <c r="EV91" s="158"/>
      <c r="EW91" s="158"/>
      <c r="EX91" s="158"/>
      <c r="EY91" s="158"/>
      <c r="EZ91" s="158"/>
      <c r="FA91" s="158"/>
      <c r="FB91" s="158"/>
      <c r="FC91" s="158"/>
      <c r="FD91" s="158"/>
      <c r="FE91" s="158"/>
      <c r="FF91" s="158"/>
      <c r="FG91" s="158"/>
      <c r="FH91" s="158"/>
      <c r="FI91" s="158"/>
      <c r="FJ91" s="158"/>
      <c r="FK91" s="158"/>
      <c r="FL91" s="158"/>
      <c r="FM91" s="158"/>
      <c r="FN91" s="158"/>
      <c r="FO91" s="158"/>
      <c r="FP91" s="158"/>
      <c r="FQ91" s="158"/>
      <c r="FR91" s="158"/>
      <c r="FS91" s="158"/>
      <c r="FT91" s="158"/>
      <c r="FU91" s="158"/>
      <c r="FV91" s="158"/>
      <c r="FW91" s="158"/>
      <c r="FX91" s="158"/>
      <c r="FY91" s="158"/>
      <c r="FZ91" s="158"/>
      <c r="GA91" s="158"/>
      <c r="GB91" s="158"/>
      <c r="GC91" s="158"/>
      <c r="GD91" s="158"/>
      <c r="GE91" s="158"/>
      <c r="GF91" s="158"/>
      <c r="GG91" s="158"/>
      <c r="GH91" s="158"/>
      <c r="GI91" s="158"/>
      <c r="GJ91" s="158"/>
      <c r="GK91" s="158"/>
      <c r="GL91" s="158"/>
      <c r="GM91" s="158"/>
      <c r="GN91" s="158"/>
      <c r="GO91" s="158"/>
      <c r="GP91" s="158"/>
      <c r="GQ91" s="158"/>
      <c r="GR91" s="158"/>
      <c r="GS91" s="158"/>
      <c r="GT91" s="158"/>
      <c r="GU91" s="158"/>
      <c r="GV91" s="158"/>
      <c r="GW91" s="158"/>
      <c r="GX91" s="158"/>
      <c r="GY91" s="158"/>
      <c r="GZ91" s="158"/>
      <c r="HA91" s="158"/>
      <c r="HB91" s="158"/>
      <c r="HC91" s="158"/>
      <c r="HD91" s="158"/>
      <c r="HE91" s="158"/>
      <c r="HF91" s="158"/>
      <c r="HG91" s="158"/>
      <c r="HH91" s="158"/>
      <c r="HI91" s="158"/>
      <c r="HJ91" s="158"/>
      <c r="HK91" s="158"/>
      <c r="HL91" s="158"/>
      <c r="HM91" s="158"/>
      <c r="HN91" s="158"/>
      <c r="HO91" s="158"/>
      <c r="HP91" s="158"/>
      <c r="HQ91" s="158"/>
      <c r="HR91" s="158"/>
      <c r="HS91" s="158"/>
      <c r="HT91" s="158"/>
      <c r="HU91" s="158"/>
      <c r="HV91" s="158"/>
      <c r="HW91" s="158"/>
      <c r="HX91" s="158"/>
      <c r="HY91" s="158"/>
      <c r="HZ91" s="158"/>
      <c r="IA91" s="158"/>
      <c r="IB91" s="158"/>
      <c r="IC91" s="158"/>
      <c r="ID91" s="158"/>
      <c r="IE91" s="158"/>
      <c r="IF91" s="158"/>
      <c r="IG91" s="158"/>
      <c r="IH91" s="158"/>
      <c r="II91" s="158"/>
      <c r="IJ91" s="158"/>
      <c r="IK91" s="158"/>
      <c r="IL91" s="158"/>
      <c r="IM91" s="158"/>
      <c r="IN91" s="158"/>
      <c r="IO91" s="158"/>
      <c r="IP91" s="158"/>
      <c r="IQ91" s="158"/>
      <c r="IR91" s="158"/>
      <c r="IS91" s="158"/>
      <c r="IT91" s="158"/>
      <c r="IU91" s="158"/>
    </row>
    <row r="92" spans="1:255" ht="30" customHeight="1">
      <c r="A92" s="138">
        <v>85205</v>
      </c>
      <c r="B92" s="152" t="s">
        <v>292</v>
      </c>
      <c r="C92" s="741">
        <f t="shared" ref="C92:C95" si="39">D92+L92</f>
        <v>850000</v>
      </c>
      <c r="D92" s="145">
        <f t="shared" ref="D92:D95" si="40">E92+H92+I92+J92+K92</f>
        <v>850000</v>
      </c>
      <c r="E92" s="145">
        <f t="shared" ref="E92:E95" si="41">F92+G92</f>
        <v>715000</v>
      </c>
      <c r="F92" s="145">
        <v>228600</v>
      </c>
      <c r="G92" s="145">
        <f>1500+100+479800+5000</f>
        <v>486400</v>
      </c>
      <c r="H92" s="145">
        <v>135000</v>
      </c>
      <c r="I92" s="145">
        <v>0</v>
      </c>
      <c r="J92" s="145">
        <v>0</v>
      </c>
      <c r="K92" s="145">
        <v>0</v>
      </c>
      <c r="L92" s="145">
        <f t="shared" ref="L92:L95" si="42">M92+O92</f>
        <v>0</v>
      </c>
      <c r="M92" s="145">
        <v>0</v>
      </c>
      <c r="N92" s="145">
        <v>0</v>
      </c>
      <c r="O92" s="145">
        <v>0</v>
      </c>
      <c r="P92" s="146"/>
      <c r="Q92" s="146"/>
      <c r="R92" s="146"/>
      <c r="S92" s="146"/>
      <c r="T92" s="146"/>
      <c r="U92" s="141"/>
      <c r="V92" s="141"/>
      <c r="W92" s="141"/>
      <c r="X92" s="141"/>
      <c r="Y92" s="141"/>
      <c r="Z92" s="141"/>
      <c r="AA92" s="141"/>
      <c r="AB92" s="141"/>
      <c r="AC92" s="141"/>
      <c r="AD92" s="141"/>
      <c r="AE92" s="141"/>
      <c r="AF92" s="141"/>
      <c r="AG92" s="141"/>
      <c r="AH92" s="141"/>
      <c r="AI92" s="141"/>
      <c r="AJ92" s="141"/>
      <c r="AK92" s="141"/>
      <c r="AL92" s="141"/>
      <c r="AM92" s="141"/>
      <c r="AN92" s="141"/>
      <c r="AO92" s="141"/>
      <c r="AP92" s="141"/>
      <c r="AQ92" s="141"/>
      <c r="AR92" s="141"/>
      <c r="AS92" s="141"/>
      <c r="AT92" s="141"/>
      <c r="AU92" s="141"/>
      <c r="AV92" s="141"/>
      <c r="AW92" s="141"/>
      <c r="AX92" s="141"/>
      <c r="AY92" s="141"/>
      <c r="AZ92" s="141"/>
      <c r="BA92" s="141"/>
      <c r="BB92" s="141"/>
      <c r="BC92" s="141"/>
      <c r="BD92" s="141"/>
      <c r="BE92" s="141"/>
      <c r="BF92" s="141"/>
      <c r="BG92" s="141"/>
      <c r="BH92" s="141"/>
      <c r="BI92" s="141"/>
      <c r="BJ92" s="141"/>
      <c r="BK92" s="141"/>
      <c r="BL92" s="141"/>
      <c r="BM92" s="141"/>
      <c r="BN92" s="141"/>
      <c r="BO92" s="141"/>
      <c r="BP92" s="141"/>
      <c r="BQ92" s="141"/>
      <c r="BR92" s="141"/>
      <c r="BS92" s="141"/>
      <c r="BT92" s="141"/>
      <c r="BU92" s="141"/>
      <c r="BV92" s="141"/>
      <c r="BW92" s="141"/>
      <c r="BX92" s="141"/>
      <c r="BY92" s="141"/>
      <c r="BZ92" s="141"/>
      <c r="CA92" s="141"/>
      <c r="CB92" s="141"/>
      <c r="CC92" s="141"/>
      <c r="CD92" s="141"/>
      <c r="CE92" s="141"/>
      <c r="CF92" s="141"/>
      <c r="CG92" s="141"/>
      <c r="CH92" s="141"/>
      <c r="CI92" s="141"/>
      <c r="CJ92" s="141"/>
      <c r="CK92" s="141"/>
      <c r="CL92" s="141"/>
      <c r="CM92" s="141"/>
      <c r="CN92" s="141"/>
      <c r="CO92" s="141"/>
      <c r="CP92" s="141"/>
      <c r="CQ92" s="141"/>
      <c r="CR92" s="141"/>
      <c r="CS92" s="141"/>
      <c r="CT92" s="141"/>
      <c r="CU92" s="141"/>
      <c r="CV92" s="141"/>
      <c r="CW92" s="141"/>
      <c r="CX92" s="141"/>
      <c r="CY92" s="141"/>
      <c r="CZ92" s="141"/>
      <c r="DA92" s="141"/>
      <c r="DB92" s="141"/>
      <c r="DC92" s="141"/>
      <c r="DD92" s="141"/>
      <c r="DE92" s="141"/>
      <c r="DF92" s="141"/>
      <c r="DG92" s="141"/>
      <c r="DH92" s="141"/>
      <c r="DI92" s="141"/>
      <c r="DJ92" s="141"/>
      <c r="DK92" s="141"/>
      <c r="DL92" s="141"/>
      <c r="DM92" s="141"/>
      <c r="DN92" s="141"/>
      <c r="DO92" s="141"/>
      <c r="DP92" s="141"/>
      <c r="DQ92" s="141"/>
      <c r="DR92" s="141"/>
      <c r="DS92" s="141"/>
      <c r="DT92" s="141"/>
      <c r="DU92" s="141"/>
      <c r="DV92" s="141"/>
      <c r="DW92" s="141"/>
      <c r="DX92" s="141"/>
      <c r="DY92" s="141"/>
      <c r="DZ92" s="141"/>
      <c r="EA92" s="141"/>
      <c r="EB92" s="141"/>
      <c r="EC92" s="141"/>
      <c r="ED92" s="141"/>
      <c r="EE92" s="141"/>
      <c r="EF92" s="141"/>
      <c r="EG92" s="141"/>
      <c r="EH92" s="141"/>
      <c r="EI92" s="141"/>
      <c r="EJ92" s="141"/>
      <c r="EK92" s="141"/>
      <c r="EL92" s="141"/>
      <c r="EM92" s="141"/>
      <c r="EN92" s="141"/>
      <c r="EO92" s="141"/>
      <c r="EP92" s="141"/>
      <c r="EQ92" s="141"/>
      <c r="ER92" s="141"/>
      <c r="ES92" s="141"/>
      <c r="ET92" s="141"/>
      <c r="EU92" s="141"/>
      <c r="EV92" s="141"/>
      <c r="EW92" s="141"/>
      <c r="EX92" s="141"/>
      <c r="EY92" s="141"/>
      <c r="EZ92" s="141"/>
      <c r="FA92" s="141"/>
      <c r="FB92" s="141"/>
      <c r="FC92" s="141"/>
      <c r="FD92" s="141"/>
      <c r="FE92" s="141"/>
      <c r="FF92" s="141"/>
      <c r="FG92" s="141"/>
      <c r="FH92" s="141"/>
      <c r="FI92" s="141"/>
      <c r="FJ92" s="141"/>
      <c r="FK92" s="141"/>
      <c r="FL92" s="141"/>
      <c r="FM92" s="141"/>
      <c r="FN92" s="141"/>
      <c r="FO92" s="141"/>
      <c r="FP92" s="141"/>
      <c r="FQ92" s="141"/>
      <c r="FR92" s="141"/>
      <c r="FS92" s="141"/>
      <c r="FT92" s="141"/>
      <c r="FU92" s="141"/>
      <c r="FV92" s="141"/>
      <c r="FW92" s="141"/>
      <c r="FX92" s="141"/>
      <c r="FY92" s="141"/>
      <c r="FZ92" s="141"/>
      <c r="GA92" s="141"/>
      <c r="GB92" s="141"/>
      <c r="GC92" s="141"/>
      <c r="GD92" s="141"/>
      <c r="GE92" s="141"/>
      <c r="GF92" s="141"/>
      <c r="GG92" s="141"/>
      <c r="GH92" s="141"/>
      <c r="GI92" s="141"/>
      <c r="GJ92" s="141"/>
      <c r="GK92" s="141"/>
      <c r="GL92" s="141"/>
      <c r="GM92" s="141"/>
      <c r="GN92" s="141"/>
      <c r="GO92" s="141"/>
      <c r="GP92" s="141"/>
      <c r="GQ92" s="141"/>
      <c r="GR92" s="141"/>
      <c r="GS92" s="141"/>
      <c r="GT92" s="141"/>
      <c r="GU92" s="141"/>
      <c r="GV92" s="141"/>
      <c r="GW92" s="141"/>
      <c r="GX92" s="141"/>
      <c r="GY92" s="141"/>
      <c r="GZ92" s="141"/>
      <c r="HA92" s="141"/>
      <c r="HB92" s="141"/>
      <c r="HC92" s="141"/>
      <c r="HD92" s="141"/>
      <c r="HE92" s="141"/>
      <c r="HF92" s="141"/>
      <c r="HG92" s="141"/>
      <c r="HH92" s="141"/>
      <c r="HI92" s="141"/>
      <c r="HJ92" s="141"/>
      <c r="HK92" s="141"/>
      <c r="HL92" s="141"/>
      <c r="HM92" s="141"/>
      <c r="HN92" s="141"/>
      <c r="HO92" s="141"/>
      <c r="HP92" s="141"/>
      <c r="HQ92" s="141"/>
      <c r="HR92" s="141"/>
      <c r="HS92" s="141"/>
      <c r="HT92" s="141"/>
      <c r="HU92" s="141"/>
      <c r="HV92" s="141"/>
      <c r="HW92" s="141"/>
      <c r="HX92" s="141"/>
      <c r="HY92" s="141"/>
      <c r="HZ92" s="141"/>
      <c r="IA92" s="141"/>
      <c r="IB92" s="141"/>
      <c r="IC92" s="141"/>
      <c r="ID92" s="141"/>
      <c r="IE92" s="141"/>
      <c r="IF92" s="141"/>
      <c r="IG92" s="141"/>
      <c r="IH92" s="141"/>
      <c r="II92" s="141"/>
      <c r="IJ92" s="141"/>
      <c r="IK92" s="141"/>
      <c r="IL92" s="141"/>
      <c r="IM92" s="141"/>
      <c r="IN92" s="141"/>
      <c r="IO92" s="141"/>
      <c r="IP92" s="141"/>
      <c r="IQ92" s="141"/>
      <c r="IR92" s="141"/>
      <c r="IS92" s="141"/>
      <c r="IT92" s="141"/>
      <c r="IU92" s="141"/>
    </row>
    <row r="93" spans="1:255" ht="15" customHeight="1">
      <c r="A93" s="138">
        <v>85217</v>
      </c>
      <c r="B93" s="152" t="s">
        <v>80</v>
      </c>
      <c r="C93" s="741">
        <f t="shared" si="39"/>
        <v>6181463</v>
      </c>
      <c r="D93" s="145">
        <f t="shared" si="40"/>
        <v>6121863</v>
      </c>
      <c r="E93" s="145">
        <f t="shared" si="41"/>
        <v>6115693</v>
      </c>
      <c r="F93" s="145">
        <v>4808184</v>
      </c>
      <c r="G93" s="145">
        <f>4781+308300+4000+135600+100000+8040+413000+28600+2500+90000+14000+15000+21000+97126+14000+300+25762+7500+18000</f>
        <v>1307509</v>
      </c>
      <c r="H93" s="145">
        <v>0</v>
      </c>
      <c r="I93" s="145">
        <v>6170</v>
      </c>
      <c r="J93" s="145">
        <v>0</v>
      </c>
      <c r="K93" s="145">
        <v>0</v>
      </c>
      <c r="L93" s="145">
        <f t="shared" si="42"/>
        <v>59600</v>
      </c>
      <c r="M93" s="145">
        <v>59600</v>
      </c>
      <c r="N93" s="145">
        <v>0</v>
      </c>
      <c r="O93" s="145">
        <v>0</v>
      </c>
      <c r="P93" s="153"/>
      <c r="Q93" s="153"/>
      <c r="R93" s="153"/>
      <c r="S93" s="153"/>
      <c r="T93" s="153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28"/>
      <c r="AL93" s="128"/>
      <c r="AM93" s="128"/>
      <c r="AN93" s="128"/>
      <c r="AO93" s="128"/>
      <c r="AP93" s="128"/>
      <c r="AQ93" s="128"/>
      <c r="AR93" s="128"/>
      <c r="AS93" s="128"/>
      <c r="AT93" s="128"/>
      <c r="AU93" s="128"/>
      <c r="AV93" s="128"/>
      <c r="AW93" s="128"/>
      <c r="AX93" s="128"/>
      <c r="AY93" s="128"/>
      <c r="AZ93" s="128"/>
      <c r="BA93" s="128"/>
      <c r="BB93" s="128"/>
      <c r="BC93" s="128"/>
      <c r="BD93" s="128"/>
      <c r="BE93" s="128"/>
      <c r="BF93" s="128"/>
      <c r="BG93" s="128"/>
      <c r="BH93" s="128"/>
      <c r="BI93" s="128"/>
      <c r="BJ93" s="128"/>
      <c r="BK93" s="128"/>
      <c r="BL93" s="128"/>
      <c r="BM93" s="128"/>
      <c r="BN93" s="128"/>
      <c r="BO93" s="128"/>
      <c r="BP93" s="128"/>
      <c r="BQ93" s="128"/>
      <c r="BR93" s="128"/>
      <c r="BS93" s="128"/>
      <c r="BT93" s="128"/>
      <c r="BU93" s="128"/>
      <c r="BV93" s="128"/>
      <c r="BW93" s="128"/>
      <c r="BX93" s="128"/>
      <c r="BY93" s="128"/>
      <c r="BZ93" s="128"/>
      <c r="CA93" s="128"/>
      <c r="CB93" s="128"/>
      <c r="CC93" s="128"/>
      <c r="CD93" s="128"/>
      <c r="CE93" s="128"/>
      <c r="CF93" s="128"/>
      <c r="CG93" s="128"/>
      <c r="CH93" s="128"/>
      <c r="CI93" s="128"/>
      <c r="CJ93" s="128"/>
      <c r="CK93" s="128"/>
      <c r="CL93" s="128"/>
      <c r="CM93" s="128"/>
      <c r="CN93" s="128"/>
      <c r="CO93" s="128"/>
      <c r="CP93" s="128"/>
      <c r="CQ93" s="128"/>
      <c r="CR93" s="128"/>
      <c r="CS93" s="128"/>
      <c r="CT93" s="128"/>
      <c r="CU93" s="128"/>
      <c r="CV93" s="128"/>
      <c r="CW93" s="128"/>
      <c r="CX93" s="128"/>
      <c r="CY93" s="128"/>
      <c r="CZ93" s="128"/>
      <c r="DA93" s="128"/>
      <c r="DB93" s="128"/>
      <c r="DC93" s="128"/>
      <c r="DD93" s="128"/>
      <c r="DE93" s="128"/>
      <c r="DF93" s="128"/>
      <c r="DG93" s="128"/>
      <c r="DH93" s="128"/>
      <c r="DI93" s="128"/>
      <c r="DJ93" s="128"/>
      <c r="DK93" s="128"/>
      <c r="DL93" s="128"/>
      <c r="DM93" s="128"/>
      <c r="DN93" s="128"/>
      <c r="DO93" s="128"/>
      <c r="DP93" s="128"/>
      <c r="DQ93" s="128"/>
      <c r="DR93" s="128"/>
      <c r="DS93" s="128"/>
      <c r="DT93" s="128"/>
      <c r="DU93" s="128"/>
      <c r="DV93" s="128"/>
      <c r="DW93" s="128"/>
      <c r="DX93" s="128"/>
      <c r="DY93" s="128"/>
      <c r="DZ93" s="128"/>
      <c r="EA93" s="128"/>
      <c r="EB93" s="128"/>
      <c r="EC93" s="128"/>
      <c r="ED93" s="128"/>
      <c r="EE93" s="128"/>
      <c r="EF93" s="128"/>
      <c r="EG93" s="128"/>
      <c r="EH93" s="128"/>
      <c r="EI93" s="128"/>
      <c r="EJ93" s="128"/>
      <c r="EK93" s="128"/>
      <c r="EL93" s="128"/>
      <c r="EM93" s="128"/>
      <c r="EN93" s="128"/>
      <c r="EO93" s="128"/>
      <c r="EP93" s="128"/>
      <c r="EQ93" s="128"/>
      <c r="ER93" s="128"/>
      <c r="ES93" s="128"/>
      <c r="ET93" s="128"/>
      <c r="EU93" s="128"/>
      <c r="EV93" s="128"/>
      <c r="EW93" s="128"/>
      <c r="EX93" s="128"/>
      <c r="EY93" s="128"/>
      <c r="EZ93" s="128"/>
      <c r="FA93" s="128"/>
      <c r="FB93" s="128"/>
      <c r="FC93" s="128"/>
      <c r="FD93" s="128"/>
      <c r="FE93" s="128"/>
      <c r="FF93" s="128"/>
      <c r="FG93" s="128"/>
      <c r="FH93" s="128"/>
      <c r="FI93" s="128"/>
      <c r="FJ93" s="128"/>
      <c r="FK93" s="128"/>
      <c r="FL93" s="128"/>
      <c r="FM93" s="128"/>
      <c r="FN93" s="128"/>
      <c r="FO93" s="128"/>
      <c r="FP93" s="128"/>
      <c r="FQ93" s="128"/>
      <c r="FR93" s="128"/>
      <c r="FS93" s="128"/>
      <c r="FT93" s="128"/>
      <c r="FU93" s="128"/>
      <c r="FV93" s="128"/>
      <c r="FW93" s="128"/>
      <c r="FX93" s="128"/>
      <c r="FY93" s="128"/>
      <c r="FZ93" s="128"/>
      <c r="GA93" s="128"/>
      <c r="GB93" s="128"/>
      <c r="GC93" s="128"/>
      <c r="GD93" s="128"/>
      <c r="GE93" s="128"/>
      <c r="GF93" s="128"/>
      <c r="GG93" s="128"/>
      <c r="GH93" s="128"/>
      <c r="GI93" s="128"/>
      <c r="GJ93" s="128"/>
      <c r="GK93" s="128"/>
      <c r="GL93" s="128"/>
      <c r="GM93" s="128"/>
      <c r="GN93" s="128"/>
      <c r="GO93" s="128"/>
      <c r="GP93" s="128"/>
      <c r="GQ93" s="128"/>
      <c r="GR93" s="128"/>
      <c r="GS93" s="128"/>
      <c r="GT93" s="128"/>
      <c r="GU93" s="128"/>
      <c r="GV93" s="128"/>
      <c r="GW93" s="128"/>
      <c r="GX93" s="128"/>
      <c r="GY93" s="128"/>
      <c r="GZ93" s="128"/>
      <c r="HA93" s="128"/>
      <c r="HB93" s="128"/>
      <c r="HC93" s="128"/>
      <c r="HD93" s="128"/>
      <c r="HE93" s="128"/>
      <c r="HF93" s="128"/>
      <c r="HG93" s="128"/>
      <c r="HH93" s="128"/>
      <c r="HI93" s="128"/>
      <c r="HJ93" s="128"/>
      <c r="HK93" s="128"/>
      <c r="HL93" s="128"/>
      <c r="HM93" s="128"/>
      <c r="HN93" s="128"/>
      <c r="HO93" s="128"/>
      <c r="HP93" s="128"/>
      <c r="HQ93" s="128"/>
      <c r="HR93" s="128"/>
      <c r="HS93" s="128"/>
      <c r="HT93" s="128"/>
      <c r="HU93" s="128"/>
      <c r="HV93" s="128"/>
      <c r="HW93" s="128"/>
      <c r="HX93" s="128"/>
      <c r="HY93" s="128"/>
      <c r="HZ93" s="128"/>
      <c r="IA93" s="128"/>
      <c r="IB93" s="128"/>
      <c r="IC93" s="128"/>
      <c r="ID93" s="128"/>
      <c r="IE93" s="128"/>
      <c r="IF93" s="128"/>
      <c r="IG93" s="128"/>
      <c r="IH93" s="128"/>
      <c r="II93" s="128"/>
      <c r="IJ93" s="128"/>
      <c r="IK93" s="128"/>
      <c r="IL93" s="128"/>
      <c r="IM93" s="128"/>
      <c r="IN93" s="128"/>
      <c r="IO93" s="128"/>
      <c r="IP93" s="128"/>
      <c r="IQ93" s="128"/>
      <c r="IR93" s="128"/>
      <c r="IS93" s="128"/>
      <c r="IT93" s="128"/>
      <c r="IU93" s="128"/>
    </row>
    <row r="94" spans="1:255" ht="15" customHeight="1">
      <c r="A94" s="138">
        <v>85231</v>
      </c>
      <c r="B94" s="152" t="s">
        <v>392</v>
      </c>
      <c r="C94" s="741">
        <f t="shared" si="39"/>
        <v>450000</v>
      </c>
      <c r="D94" s="145">
        <f t="shared" si="40"/>
        <v>450000</v>
      </c>
      <c r="E94" s="145">
        <f t="shared" si="41"/>
        <v>0</v>
      </c>
      <c r="F94" s="145">
        <v>0</v>
      </c>
      <c r="G94" s="145">
        <f>0</f>
        <v>0</v>
      </c>
      <c r="H94" s="145">
        <v>450000</v>
      </c>
      <c r="I94" s="145">
        <v>0</v>
      </c>
      <c r="J94" s="145">
        <v>0</v>
      </c>
      <c r="K94" s="145">
        <v>0</v>
      </c>
      <c r="L94" s="145">
        <f t="shared" si="42"/>
        <v>0</v>
      </c>
      <c r="M94" s="145">
        <v>0</v>
      </c>
      <c r="N94" s="145">
        <v>0</v>
      </c>
      <c r="O94" s="145">
        <v>0</v>
      </c>
      <c r="P94" s="153"/>
      <c r="Q94" s="153"/>
      <c r="R94" s="153"/>
      <c r="S94" s="153"/>
      <c r="T94" s="153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  <c r="AV94" s="128"/>
      <c r="AW94" s="128"/>
      <c r="AX94" s="128"/>
      <c r="AY94" s="128"/>
      <c r="AZ94" s="128"/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128"/>
      <c r="BL94" s="128"/>
      <c r="BM94" s="128"/>
      <c r="BN94" s="128"/>
      <c r="BO94" s="128"/>
      <c r="BP94" s="128"/>
      <c r="BQ94" s="128"/>
      <c r="BR94" s="128"/>
      <c r="BS94" s="128"/>
      <c r="BT94" s="128"/>
      <c r="BU94" s="128"/>
      <c r="BV94" s="128"/>
      <c r="BW94" s="128"/>
      <c r="BX94" s="128"/>
      <c r="BY94" s="128"/>
      <c r="BZ94" s="128"/>
      <c r="CA94" s="128"/>
      <c r="CB94" s="128"/>
      <c r="CC94" s="128"/>
      <c r="CD94" s="128"/>
      <c r="CE94" s="128"/>
      <c r="CF94" s="128"/>
      <c r="CG94" s="128"/>
      <c r="CH94" s="128"/>
      <c r="CI94" s="128"/>
      <c r="CJ94" s="128"/>
      <c r="CK94" s="128"/>
      <c r="CL94" s="128"/>
      <c r="CM94" s="128"/>
      <c r="CN94" s="128"/>
      <c r="CO94" s="128"/>
      <c r="CP94" s="128"/>
      <c r="CQ94" s="128"/>
      <c r="CR94" s="128"/>
      <c r="CS94" s="128"/>
      <c r="CT94" s="128"/>
      <c r="CU94" s="128"/>
      <c r="CV94" s="128"/>
      <c r="CW94" s="128"/>
      <c r="CX94" s="128"/>
      <c r="CY94" s="128"/>
      <c r="CZ94" s="128"/>
      <c r="DA94" s="128"/>
      <c r="DB94" s="128"/>
      <c r="DC94" s="128"/>
      <c r="DD94" s="128"/>
      <c r="DE94" s="128"/>
      <c r="DF94" s="128"/>
      <c r="DG94" s="128"/>
      <c r="DH94" s="128"/>
      <c r="DI94" s="128"/>
      <c r="DJ94" s="128"/>
      <c r="DK94" s="128"/>
      <c r="DL94" s="128"/>
      <c r="DM94" s="128"/>
      <c r="DN94" s="128"/>
      <c r="DO94" s="128"/>
      <c r="DP94" s="128"/>
      <c r="DQ94" s="128"/>
      <c r="DR94" s="128"/>
      <c r="DS94" s="128"/>
      <c r="DT94" s="128"/>
      <c r="DU94" s="128"/>
      <c r="DV94" s="128"/>
      <c r="DW94" s="128"/>
      <c r="DX94" s="128"/>
      <c r="DY94" s="128"/>
      <c r="DZ94" s="128"/>
      <c r="EA94" s="128"/>
      <c r="EB94" s="128"/>
      <c r="EC94" s="128"/>
      <c r="ED94" s="128"/>
      <c r="EE94" s="128"/>
      <c r="EF94" s="128"/>
      <c r="EG94" s="128"/>
      <c r="EH94" s="128"/>
      <c r="EI94" s="128"/>
      <c r="EJ94" s="128"/>
      <c r="EK94" s="128"/>
      <c r="EL94" s="128"/>
      <c r="EM94" s="128"/>
      <c r="EN94" s="128"/>
      <c r="EO94" s="128"/>
      <c r="EP94" s="128"/>
      <c r="EQ94" s="128"/>
      <c r="ER94" s="128"/>
      <c r="ES94" s="128"/>
      <c r="ET94" s="128"/>
      <c r="EU94" s="128"/>
      <c r="EV94" s="128"/>
      <c r="EW94" s="128"/>
      <c r="EX94" s="128"/>
      <c r="EY94" s="128"/>
      <c r="EZ94" s="128"/>
      <c r="FA94" s="128"/>
      <c r="FB94" s="128"/>
      <c r="FC94" s="128"/>
      <c r="FD94" s="128"/>
      <c r="FE94" s="128"/>
      <c r="FF94" s="128"/>
      <c r="FG94" s="128"/>
      <c r="FH94" s="128"/>
      <c r="FI94" s="128"/>
      <c r="FJ94" s="128"/>
      <c r="FK94" s="128"/>
      <c r="FL94" s="128"/>
      <c r="FM94" s="128"/>
      <c r="FN94" s="128"/>
      <c r="FO94" s="128"/>
      <c r="FP94" s="128"/>
      <c r="FQ94" s="128"/>
      <c r="FR94" s="128"/>
      <c r="FS94" s="128"/>
      <c r="FT94" s="128"/>
      <c r="FU94" s="128"/>
      <c r="FV94" s="128"/>
      <c r="FW94" s="128"/>
      <c r="FX94" s="128"/>
      <c r="FY94" s="128"/>
      <c r="FZ94" s="128"/>
      <c r="GA94" s="128"/>
      <c r="GB94" s="128"/>
      <c r="GC94" s="128"/>
      <c r="GD94" s="128"/>
      <c r="GE94" s="128"/>
      <c r="GF94" s="128"/>
      <c r="GG94" s="128"/>
      <c r="GH94" s="128"/>
      <c r="GI94" s="128"/>
      <c r="GJ94" s="128"/>
      <c r="GK94" s="128"/>
      <c r="GL94" s="128"/>
      <c r="GM94" s="128"/>
      <c r="GN94" s="128"/>
      <c r="GO94" s="128"/>
      <c r="GP94" s="128"/>
      <c r="GQ94" s="128"/>
      <c r="GR94" s="128"/>
      <c r="GS94" s="128"/>
      <c r="GT94" s="128"/>
      <c r="GU94" s="128"/>
      <c r="GV94" s="128"/>
      <c r="GW94" s="128"/>
      <c r="GX94" s="128"/>
      <c r="GY94" s="128"/>
      <c r="GZ94" s="128"/>
      <c r="HA94" s="128"/>
      <c r="HB94" s="128"/>
      <c r="HC94" s="128"/>
      <c r="HD94" s="128"/>
      <c r="HE94" s="128"/>
      <c r="HF94" s="128"/>
      <c r="HG94" s="128"/>
      <c r="HH94" s="128"/>
      <c r="HI94" s="128"/>
      <c r="HJ94" s="128"/>
      <c r="HK94" s="128"/>
      <c r="HL94" s="128"/>
      <c r="HM94" s="128"/>
      <c r="HN94" s="128"/>
      <c r="HO94" s="128"/>
      <c r="HP94" s="128"/>
      <c r="HQ94" s="128"/>
      <c r="HR94" s="128"/>
      <c r="HS94" s="128"/>
      <c r="HT94" s="128"/>
      <c r="HU94" s="128"/>
      <c r="HV94" s="128"/>
      <c r="HW94" s="128"/>
      <c r="HX94" s="128"/>
      <c r="HY94" s="128"/>
      <c r="HZ94" s="128"/>
      <c r="IA94" s="128"/>
      <c r="IB94" s="128"/>
      <c r="IC94" s="128"/>
      <c r="ID94" s="128"/>
      <c r="IE94" s="128"/>
      <c r="IF94" s="128"/>
      <c r="IG94" s="128"/>
      <c r="IH94" s="128"/>
      <c r="II94" s="128"/>
      <c r="IJ94" s="128"/>
      <c r="IK94" s="128"/>
      <c r="IL94" s="128"/>
      <c r="IM94" s="128"/>
      <c r="IN94" s="128"/>
      <c r="IO94" s="128"/>
      <c r="IP94" s="128"/>
      <c r="IQ94" s="128"/>
      <c r="IR94" s="128"/>
      <c r="IS94" s="128"/>
      <c r="IT94" s="128"/>
      <c r="IU94" s="128"/>
    </row>
    <row r="95" spans="1:255" ht="15" customHeight="1">
      <c r="A95" s="138">
        <v>85295</v>
      </c>
      <c r="B95" s="152" t="s">
        <v>46</v>
      </c>
      <c r="C95" s="741">
        <f t="shared" si="39"/>
        <v>48904007</v>
      </c>
      <c r="D95" s="145">
        <f t="shared" si="40"/>
        <v>43086275</v>
      </c>
      <c r="E95" s="145">
        <f t="shared" si="41"/>
        <v>3056096</v>
      </c>
      <c r="F95" s="145">
        <v>1103726</v>
      </c>
      <c r="G95" s="145">
        <f>738000+1023856+27234+71000+92280</f>
        <v>1952370</v>
      </c>
      <c r="H95" s="145">
        <v>0</v>
      </c>
      <c r="I95" s="145">
        <v>45000</v>
      </c>
      <c r="J95" s="145">
        <f>19519803-62632+26283108-7368-4592632-1155100</f>
        <v>39985179</v>
      </c>
      <c r="K95" s="145">
        <v>0</v>
      </c>
      <c r="L95" s="145">
        <f t="shared" si="42"/>
        <v>5817732</v>
      </c>
      <c r="M95" s="145">
        <v>5817732</v>
      </c>
      <c r="N95" s="145">
        <v>5817732</v>
      </c>
      <c r="O95" s="145">
        <v>0</v>
      </c>
      <c r="P95" s="153"/>
      <c r="Q95" s="153"/>
      <c r="R95" s="153"/>
      <c r="S95" s="153"/>
      <c r="T95" s="153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28"/>
      <c r="AT95" s="128"/>
      <c r="AU95" s="128"/>
      <c r="AV95" s="128"/>
      <c r="AW95" s="128"/>
      <c r="AX95" s="128"/>
      <c r="AY95" s="128"/>
      <c r="AZ95" s="128"/>
      <c r="BA95" s="128"/>
      <c r="BB95" s="128"/>
      <c r="BC95" s="128"/>
      <c r="BD95" s="128"/>
      <c r="BE95" s="128"/>
      <c r="BF95" s="128"/>
      <c r="BG95" s="128"/>
      <c r="BH95" s="128"/>
      <c r="BI95" s="128"/>
      <c r="BJ95" s="128"/>
      <c r="BK95" s="128"/>
      <c r="BL95" s="128"/>
      <c r="BM95" s="128"/>
      <c r="BN95" s="128"/>
      <c r="BO95" s="128"/>
      <c r="BP95" s="128"/>
      <c r="BQ95" s="128"/>
      <c r="BR95" s="128"/>
      <c r="BS95" s="128"/>
      <c r="BT95" s="128"/>
      <c r="BU95" s="128"/>
      <c r="BV95" s="128"/>
      <c r="BW95" s="128"/>
      <c r="BX95" s="128"/>
      <c r="BY95" s="128"/>
      <c r="BZ95" s="128"/>
      <c r="CA95" s="128"/>
      <c r="CB95" s="128"/>
      <c r="CC95" s="128"/>
      <c r="CD95" s="128"/>
      <c r="CE95" s="128"/>
      <c r="CF95" s="128"/>
      <c r="CG95" s="128"/>
      <c r="CH95" s="128"/>
      <c r="CI95" s="128"/>
      <c r="CJ95" s="128"/>
      <c r="CK95" s="128"/>
      <c r="CL95" s="128"/>
      <c r="CM95" s="128"/>
      <c r="CN95" s="128"/>
      <c r="CO95" s="128"/>
      <c r="CP95" s="128"/>
      <c r="CQ95" s="128"/>
      <c r="CR95" s="128"/>
      <c r="CS95" s="128"/>
      <c r="CT95" s="128"/>
      <c r="CU95" s="128"/>
      <c r="CV95" s="128"/>
      <c r="CW95" s="128"/>
      <c r="CX95" s="128"/>
      <c r="CY95" s="128"/>
      <c r="CZ95" s="128"/>
      <c r="DA95" s="128"/>
      <c r="DB95" s="128"/>
      <c r="DC95" s="128"/>
      <c r="DD95" s="128"/>
      <c r="DE95" s="128"/>
      <c r="DF95" s="128"/>
      <c r="DG95" s="128"/>
      <c r="DH95" s="128"/>
      <c r="DI95" s="128"/>
      <c r="DJ95" s="128"/>
      <c r="DK95" s="128"/>
      <c r="DL95" s="128"/>
      <c r="DM95" s="128"/>
      <c r="DN95" s="128"/>
      <c r="DO95" s="128"/>
      <c r="DP95" s="128"/>
      <c r="DQ95" s="128"/>
      <c r="DR95" s="128"/>
      <c r="DS95" s="128"/>
      <c r="DT95" s="128"/>
      <c r="DU95" s="128"/>
      <c r="DV95" s="128"/>
      <c r="DW95" s="128"/>
      <c r="DX95" s="128"/>
      <c r="DY95" s="128"/>
      <c r="DZ95" s="128"/>
      <c r="EA95" s="128"/>
      <c r="EB95" s="128"/>
      <c r="EC95" s="128"/>
      <c r="ED95" s="128"/>
      <c r="EE95" s="128"/>
      <c r="EF95" s="128"/>
      <c r="EG95" s="128"/>
      <c r="EH95" s="128"/>
      <c r="EI95" s="128"/>
      <c r="EJ95" s="128"/>
      <c r="EK95" s="128"/>
      <c r="EL95" s="128"/>
      <c r="EM95" s="128"/>
      <c r="EN95" s="128"/>
      <c r="EO95" s="128"/>
      <c r="EP95" s="128"/>
      <c r="EQ95" s="128"/>
      <c r="ER95" s="128"/>
      <c r="ES95" s="128"/>
      <c r="ET95" s="128"/>
      <c r="EU95" s="128"/>
      <c r="EV95" s="128"/>
      <c r="EW95" s="128"/>
      <c r="EX95" s="128"/>
      <c r="EY95" s="128"/>
      <c r="EZ95" s="128"/>
      <c r="FA95" s="128"/>
      <c r="FB95" s="128"/>
      <c r="FC95" s="128"/>
      <c r="FD95" s="128"/>
      <c r="FE95" s="128"/>
      <c r="FF95" s="128"/>
      <c r="FG95" s="128"/>
      <c r="FH95" s="128"/>
      <c r="FI95" s="128"/>
      <c r="FJ95" s="128"/>
      <c r="FK95" s="128"/>
      <c r="FL95" s="128"/>
      <c r="FM95" s="128"/>
      <c r="FN95" s="128"/>
      <c r="FO95" s="128"/>
      <c r="FP95" s="128"/>
      <c r="FQ95" s="128"/>
      <c r="FR95" s="128"/>
      <c r="FS95" s="128"/>
      <c r="FT95" s="128"/>
      <c r="FU95" s="128"/>
      <c r="FV95" s="128"/>
      <c r="FW95" s="128"/>
      <c r="FX95" s="128"/>
      <c r="FY95" s="128"/>
      <c r="FZ95" s="128"/>
      <c r="GA95" s="128"/>
      <c r="GB95" s="128"/>
      <c r="GC95" s="128"/>
      <c r="GD95" s="128"/>
      <c r="GE95" s="128"/>
      <c r="GF95" s="128"/>
      <c r="GG95" s="128"/>
      <c r="GH95" s="128"/>
      <c r="GI95" s="128"/>
      <c r="GJ95" s="128"/>
      <c r="GK95" s="128"/>
      <c r="GL95" s="128"/>
      <c r="GM95" s="128"/>
      <c r="GN95" s="128"/>
      <c r="GO95" s="128"/>
      <c r="GP95" s="128"/>
      <c r="GQ95" s="128"/>
      <c r="GR95" s="128"/>
      <c r="GS95" s="128"/>
      <c r="GT95" s="128"/>
      <c r="GU95" s="128"/>
      <c r="GV95" s="128"/>
      <c r="GW95" s="128"/>
      <c r="GX95" s="128"/>
      <c r="GY95" s="128"/>
      <c r="GZ95" s="128"/>
      <c r="HA95" s="128"/>
      <c r="HB95" s="128"/>
      <c r="HC95" s="128"/>
      <c r="HD95" s="128"/>
      <c r="HE95" s="128"/>
      <c r="HF95" s="128"/>
      <c r="HG95" s="128"/>
      <c r="HH95" s="128"/>
      <c r="HI95" s="128"/>
      <c r="HJ95" s="128"/>
      <c r="HK95" s="128"/>
      <c r="HL95" s="128"/>
      <c r="HM95" s="128"/>
      <c r="HN95" s="128"/>
      <c r="HO95" s="128"/>
      <c r="HP95" s="128"/>
      <c r="HQ95" s="128"/>
      <c r="HR95" s="128"/>
      <c r="HS95" s="128"/>
      <c r="HT95" s="128"/>
      <c r="HU95" s="128"/>
      <c r="HV95" s="128"/>
      <c r="HW95" s="128"/>
      <c r="HX95" s="128"/>
      <c r="HY95" s="128"/>
      <c r="HZ95" s="128"/>
      <c r="IA95" s="128"/>
      <c r="IB95" s="128"/>
      <c r="IC95" s="128"/>
      <c r="ID95" s="128"/>
      <c r="IE95" s="128"/>
      <c r="IF95" s="128"/>
      <c r="IG95" s="128"/>
      <c r="IH95" s="128"/>
      <c r="II95" s="128"/>
      <c r="IJ95" s="128"/>
      <c r="IK95" s="128"/>
      <c r="IL95" s="128"/>
      <c r="IM95" s="128"/>
      <c r="IN95" s="128"/>
      <c r="IO95" s="128"/>
      <c r="IP95" s="128"/>
      <c r="IQ95" s="128"/>
      <c r="IR95" s="128"/>
      <c r="IS95" s="128"/>
      <c r="IT95" s="128"/>
      <c r="IU95" s="128"/>
    </row>
    <row r="96" spans="1:255" ht="35.1" customHeight="1">
      <c r="A96" s="147">
        <v>853</v>
      </c>
      <c r="B96" s="148" t="s">
        <v>42</v>
      </c>
      <c r="C96" s="742">
        <f t="shared" ref="C96:O96" si="43">C97+C98+C100+C101+C99</f>
        <v>43311765</v>
      </c>
      <c r="D96" s="149">
        <f t="shared" si="43"/>
        <v>43012765</v>
      </c>
      <c r="E96" s="149">
        <f t="shared" si="43"/>
        <v>26449345</v>
      </c>
      <c r="F96" s="149">
        <f t="shared" si="43"/>
        <v>16925902</v>
      </c>
      <c r="G96" s="149">
        <f t="shared" si="43"/>
        <v>9523443</v>
      </c>
      <c r="H96" s="149">
        <f t="shared" si="43"/>
        <v>700000</v>
      </c>
      <c r="I96" s="149">
        <f t="shared" si="43"/>
        <v>19900</v>
      </c>
      <c r="J96" s="149">
        <f t="shared" si="43"/>
        <v>15843520</v>
      </c>
      <c r="K96" s="149">
        <f t="shared" si="43"/>
        <v>0</v>
      </c>
      <c r="L96" s="149">
        <f t="shared" si="43"/>
        <v>299000</v>
      </c>
      <c r="M96" s="149">
        <f t="shared" si="43"/>
        <v>299000</v>
      </c>
      <c r="N96" s="149">
        <f t="shared" si="43"/>
        <v>0</v>
      </c>
      <c r="O96" s="149">
        <f t="shared" si="43"/>
        <v>0</v>
      </c>
      <c r="P96" s="157"/>
      <c r="Q96" s="157"/>
      <c r="R96" s="157"/>
      <c r="S96" s="157"/>
      <c r="T96" s="157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58"/>
      <c r="AK96" s="158"/>
      <c r="AL96" s="158"/>
      <c r="AM96" s="158"/>
      <c r="AN96" s="158"/>
      <c r="AO96" s="158"/>
      <c r="AP96" s="158"/>
      <c r="AQ96" s="158"/>
      <c r="AR96" s="158"/>
      <c r="AS96" s="158"/>
      <c r="AT96" s="158"/>
      <c r="AU96" s="158"/>
      <c r="AV96" s="158"/>
      <c r="AW96" s="158"/>
      <c r="AX96" s="158"/>
      <c r="AY96" s="158"/>
      <c r="AZ96" s="158"/>
      <c r="BA96" s="158"/>
      <c r="BB96" s="158"/>
      <c r="BC96" s="158"/>
      <c r="BD96" s="158"/>
      <c r="BE96" s="158"/>
      <c r="BF96" s="158"/>
      <c r="BG96" s="158"/>
      <c r="BH96" s="158"/>
      <c r="BI96" s="158"/>
      <c r="BJ96" s="158"/>
      <c r="BK96" s="158"/>
      <c r="BL96" s="158"/>
      <c r="BM96" s="158"/>
      <c r="BN96" s="158"/>
      <c r="BO96" s="158"/>
      <c r="BP96" s="158"/>
      <c r="BQ96" s="158"/>
      <c r="BR96" s="158"/>
      <c r="BS96" s="158"/>
      <c r="BT96" s="158"/>
      <c r="BU96" s="158"/>
      <c r="BV96" s="158"/>
      <c r="BW96" s="158"/>
      <c r="BX96" s="158"/>
      <c r="BY96" s="158"/>
      <c r="BZ96" s="158"/>
      <c r="CA96" s="158"/>
      <c r="CB96" s="158"/>
      <c r="CC96" s="158"/>
      <c r="CD96" s="158"/>
      <c r="CE96" s="158"/>
      <c r="CF96" s="158"/>
      <c r="CG96" s="158"/>
      <c r="CH96" s="158"/>
      <c r="CI96" s="158"/>
      <c r="CJ96" s="158"/>
      <c r="CK96" s="158"/>
      <c r="CL96" s="158"/>
      <c r="CM96" s="158"/>
      <c r="CN96" s="158"/>
      <c r="CO96" s="158"/>
      <c r="CP96" s="158"/>
      <c r="CQ96" s="158"/>
      <c r="CR96" s="158"/>
      <c r="CS96" s="158"/>
      <c r="CT96" s="158"/>
      <c r="CU96" s="158"/>
      <c r="CV96" s="158"/>
      <c r="CW96" s="158"/>
      <c r="CX96" s="158"/>
      <c r="CY96" s="158"/>
      <c r="CZ96" s="158"/>
      <c r="DA96" s="158"/>
      <c r="DB96" s="158"/>
      <c r="DC96" s="158"/>
      <c r="DD96" s="158"/>
      <c r="DE96" s="158"/>
      <c r="DF96" s="158"/>
      <c r="DG96" s="158"/>
      <c r="DH96" s="158"/>
      <c r="DI96" s="158"/>
      <c r="DJ96" s="158"/>
      <c r="DK96" s="158"/>
      <c r="DL96" s="158"/>
      <c r="DM96" s="158"/>
      <c r="DN96" s="158"/>
      <c r="DO96" s="158"/>
      <c r="DP96" s="158"/>
      <c r="DQ96" s="158"/>
      <c r="DR96" s="158"/>
      <c r="DS96" s="158"/>
      <c r="DT96" s="158"/>
      <c r="DU96" s="158"/>
      <c r="DV96" s="158"/>
      <c r="DW96" s="158"/>
      <c r="DX96" s="158"/>
      <c r="DY96" s="158"/>
      <c r="DZ96" s="158"/>
      <c r="EA96" s="158"/>
      <c r="EB96" s="158"/>
      <c r="EC96" s="158"/>
      <c r="ED96" s="158"/>
      <c r="EE96" s="158"/>
      <c r="EF96" s="158"/>
      <c r="EG96" s="158"/>
      <c r="EH96" s="158"/>
      <c r="EI96" s="158"/>
      <c r="EJ96" s="158"/>
      <c r="EK96" s="158"/>
      <c r="EL96" s="158"/>
      <c r="EM96" s="158"/>
      <c r="EN96" s="158"/>
      <c r="EO96" s="158"/>
      <c r="EP96" s="158"/>
      <c r="EQ96" s="158"/>
      <c r="ER96" s="158"/>
      <c r="ES96" s="158"/>
      <c r="ET96" s="158"/>
      <c r="EU96" s="158"/>
      <c r="EV96" s="158"/>
      <c r="EW96" s="158"/>
      <c r="EX96" s="158"/>
      <c r="EY96" s="158"/>
      <c r="EZ96" s="158"/>
      <c r="FA96" s="158"/>
      <c r="FB96" s="158"/>
      <c r="FC96" s="158"/>
      <c r="FD96" s="158"/>
      <c r="FE96" s="158"/>
      <c r="FF96" s="158"/>
      <c r="FG96" s="158"/>
      <c r="FH96" s="158"/>
      <c r="FI96" s="158"/>
      <c r="FJ96" s="158"/>
      <c r="FK96" s="158"/>
      <c r="FL96" s="158"/>
      <c r="FM96" s="158"/>
      <c r="FN96" s="158"/>
      <c r="FO96" s="158"/>
      <c r="FP96" s="158"/>
      <c r="FQ96" s="158"/>
      <c r="FR96" s="158"/>
      <c r="FS96" s="158"/>
      <c r="FT96" s="158"/>
      <c r="FU96" s="158"/>
      <c r="FV96" s="158"/>
      <c r="FW96" s="158"/>
      <c r="FX96" s="158"/>
      <c r="FY96" s="158"/>
      <c r="FZ96" s="158"/>
      <c r="GA96" s="158"/>
      <c r="GB96" s="158"/>
      <c r="GC96" s="158"/>
      <c r="GD96" s="158"/>
      <c r="GE96" s="158"/>
      <c r="GF96" s="158"/>
      <c r="GG96" s="158"/>
      <c r="GH96" s="158"/>
      <c r="GI96" s="158"/>
      <c r="GJ96" s="158"/>
      <c r="GK96" s="158"/>
      <c r="GL96" s="158"/>
      <c r="GM96" s="158"/>
      <c r="GN96" s="158"/>
      <c r="GO96" s="158"/>
      <c r="GP96" s="158"/>
      <c r="GQ96" s="158"/>
      <c r="GR96" s="158"/>
      <c r="GS96" s="158"/>
      <c r="GT96" s="158"/>
      <c r="GU96" s="158"/>
      <c r="GV96" s="158"/>
      <c r="GW96" s="158"/>
      <c r="GX96" s="158"/>
      <c r="GY96" s="158"/>
      <c r="GZ96" s="158"/>
      <c r="HA96" s="158"/>
      <c r="HB96" s="158"/>
      <c r="HC96" s="158"/>
      <c r="HD96" s="158"/>
      <c r="HE96" s="158"/>
      <c r="HF96" s="158"/>
      <c r="HG96" s="158"/>
      <c r="HH96" s="158"/>
      <c r="HI96" s="158"/>
      <c r="HJ96" s="158"/>
      <c r="HK96" s="158"/>
      <c r="HL96" s="158"/>
      <c r="HM96" s="158"/>
      <c r="HN96" s="158"/>
      <c r="HO96" s="158"/>
      <c r="HP96" s="158"/>
      <c r="HQ96" s="158"/>
      <c r="HR96" s="158"/>
      <c r="HS96" s="158"/>
      <c r="HT96" s="158"/>
      <c r="HU96" s="158"/>
      <c r="HV96" s="158"/>
      <c r="HW96" s="158"/>
      <c r="HX96" s="158"/>
      <c r="HY96" s="158"/>
      <c r="HZ96" s="158"/>
      <c r="IA96" s="158"/>
      <c r="IB96" s="158"/>
      <c r="IC96" s="158"/>
      <c r="ID96" s="158"/>
      <c r="IE96" s="158"/>
      <c r="IF96" s="158"/>
      <c r="IG96" s="158"/>
      <c r="IH96" s="158"/>
      <c r="II96" s="158"/>
      <c r="IJ96" s="158"/>
      <c r="IK96" s="158"/>
      <c r="IL96" s="158"/>
      <c r="IM96" s="158"/>
      <c r="IN96" s="158"/>
      <c r="IO96" s="158"/>
      <c r="IP96" s="158"/>
      <c r="IQ96" s="158"/>
      <c r="IR96" s="158"/>
      <c r="IS96" s="158"/>
      <c r="IT96" s="158"/>
      <c r="IU96" s="158"/>
    </row>
    <row r="97" spans="1:255" ht="30" customHeight="1">
      <c r="A97" s="138">
        <v>85311</v>
      </c>
      <c r="B97" s="152" t="s">
        <v>393</v>
      </c>
      <c r="C97" s="741">
        <f>D97+L97</f>
        <v>500000</v>
      </c>
      <c r="D97" s="145">
        <f>E97+H97+I97+J97+K97</f>
        <v>500000</v>
      </c>
      <c r="E97" s="145">
        <f>F97+G97</f>
        <v>0</v>
      </c>
      <c r="F97" s="145">
        <v>0</v>
      </c>
      <c r="G97" s="145">
        <v>0</v>
      </c>
      <c r="H97" s="145">
        <v>500000</v>
      </c>
      <c r="I97" s="145">
        <v>0</v>
      </c>
      <c r="J97" s="145">
        <v>0</v>
      </c>
      <c r="K97" s="145">
        <v>0</v>
      </c>
      <c r="L97" s="145">
        <f>M97+O97</f>
        <v>0</v>
      </c>
      <c r="M97" s="145">
        <v>0</v>
      </c>
      <c r="N97" s="145">
        <v>0</v>
      </c>
      <c r="O97" s="145">
        <v>0</v>
      </c>
      <c r="P97" s="146"/>
      <c r="Q97" s="146"/>
      <c r="R97" s="146"/>
      <c r="S97" s="146"/>
      <c r="T97" s="146"/>
      <c r="U97" s="141"/>
      <c r="V97" s="141"/>
      <c r="W97" s="141"/>
      <c r="X97" s="141"/>
      <c r="Y97" s="141"/>
      <c r="Z97" s="141"/>
      <c r="AA97" s="141"/>
      <c r="AB97" s="141"/>
      <c r="AC97" s="141"/>
      <c r="AD97" s="141"/>
      <c r="AE97" s="141"/>
      <c r="AF97" s="141"/>
      <c r="AG97" s="141"/>
      <c r="AH97" s="141"/>
      <c r="AI97" s="141"/>
      <c r="AJ97" s="141"/>
      <c r="AK97" s="141"/>
      <c r="AL97" s="141"/>
      <c r="AM97" s="141"/>
      <c r="AN97" s="141"/>
      <c r="AO97" s="141"/>
      <c r="AP97" s="141"/>
      <c r="AQ97" s="141"/>
      <c r="AR97" s="141"/>
      <c r="AS97" s="141"/>
      <c r="AT97" s="141"/>
      <c r="AU97" s="141"/>
      <c r="AV97" s="141"/>
      <c r="AW97" s="141"/>
      <c r="AX97" s="141"/>
      <c r="AY97" s="141"/>
      <c r="AZ97" s="141"/>
      <c r="BA97" s="141"/>
      <c r="BB97" s="141"/>
      <c r="BC97" s="141"/>
      <c r="BD97" s="141"/>
      <c r="BE97" s="141"/>
      <c r="BF97" s="141"/>
      <c r="BG97" s="141"/>
      <c r="BH97" s="141"/>
      <c r="BI97" s="141"/>
      <c r="BJ97" s="141"/>
      <c r="BK97" s="141"/>
      <c r="BL97" s="141"/>
      <c r="BM97" s="141"/>
      <c r="BN97" s="141"/>
      <c r="BO97" s="141"/>
      <c r="BP97" s="141"/>
      <c r="BQ97" s="141"/>
      <c r="BR97" s="141"/>
      <c r="BS97" s="141"/>
      <c r="BT97" s="141"/>
      <c r="BU97" s="141"/>
      <c r="BV97" s="141"/>
      <c r="BW97" s="141"/>
      <c r="BX97" s="141"/>
      <c r="BY97" s="141"/>
      <c r="BZ97" s="141"/>
      <c r="CA97" s="141"/>
      <c r="CB97" s="141"/>
      <c r="CC97" s="141"/>
      <c r="CD97" s="141"/>
      <c r="CE97" s="141"/>
      <c r="CF97" s="141"/>
      <c r="CG97" s="141"/>
      <c r="CH97" s="141"/>
      <c r="CI97" s="141"/>
      <c r="CJ97" s="141"/>
      <c r="CK97" s="141"/>
      <c r="CL97" s="141"/>
      <c r="CM97" s="141"/>
      <c r="CN97" s="141"/>
      <c r="CO97" s="141"/>
      <c r="CP97" s="141"/>
      <c r="CQ97" s="141"/>
      <c r="CR97" s="141"/>
      <c r="CS97" s="141"/>
      <c r="CT97" s="141"/>
      <c r="CU97" s="141"/>
      <c r="CV97" s="141"/>
      <c r="CW97" s="141"/>
      <c r="CX97" s="141"/>
      <c r="CY97" s="141"/>
      <c r="CZ97" s="141"/>
      <c r="DA97" s="141"/>
      <c r="DB97" s="141"/>
      <c r="DC97" s="141"/>
      <c r="DD97" s="141"/>
      <c r="DE97" s="141"/>
      <c r="DF97" s="141"/>
      <c r="DG97" s="141"/>
      <c r="DH97" s="141"/>
      <c r="DI97" s="141"/>
      <c r="DJ97" s="141"/>
      <c r="DK97" s="141"/>
      <c r="DL97" s="141"/>
      <c r="DM97" s="141"/>
      <c r="DN97" s="141"/>
      <c r="DO97" s="141"/>
      <c r="DP97" s="141"/>
      <c r="DQ97" s="141"/>
      <c r="DR97" s="141"/>
      <c r="DS97" s="141"/>
      <c r="DT97" s="141"/>
      <c r="DU97" s="141"/>
      <c r="DV97" s="141"/>
      <c r="DW97" s="141"/>
      <c r="DX97" s="141"/>
      <c r="DY97" s="141"/>
      <c r="DZ97" s="141"/>
      <c r="EA97" s="141"/>
      <c r="EB97" s="141"/>
      <c r="EC97" s="141"/>
      <c r="ED97" s="141"/>
      <c r="EE97" s="141"/>
      <c r="EF97" s="141"/>
      <c r="EG97" s="141"/>
      <c r="EH97" s="141"/>
      <c r="EI97" s="141"/>
      <c r="EJ97" s="141"/>
      <c r="EK97" s="141"/>
      <c r="EL97" s="141"/>
      <c r="EM97" s="141"/>
      <c r="EN97" s="141"/>
      <c r="EO97" s="141"/>
      <c r="EP97" s="141"/>
      <c r="EQ97" s="141"/>
      <c r="ER97" s="141"/>
      <c r="ES97" s="141"/>
      <c r="ET97" s="141"/>
      <c r="EU97" s="141"/>
      <c r="EV97" s="141"/>
      <c r="EW97" s="141"/>
      <c r="EX97" s="141"/>
      <c r="EY97" s="141"/>
      <c r="EZ97" s="141"/>
      <c r="FA97" s="141"/>
      <c r="FB97" s="141"/>
      <c r="FC97" s="141"/>
      <c r="FD97" s="141"/>
      <c r="FE97" s="141"/>
      <c r="FF97" s="141"/>
      <c r="FG97" s="141"/>
      <c r="FH97" s="141"/>
      <c r="FI97" s="141"/>
      <c r="FJ97" s="141"/>
      <c r="FK97" s="141"/>
      <c r="FL97" s="141"/>
      <c r="FM97" s="141"/>
      <c r="FN97" s="141"/>
      <c r="FO97" s="141"/>
      <c r="FP97" s="141"/>
      <c r="FQ97" s="141"/>
      <c r="FR97" s="141"/>
      <c r="FS97" s="141"/>
      <c r="FT97" s="141"/>
      <c r="FU97" s="141"/>
      <c r="FV97" s="141"/>
      <c r="FW97" s="141"/>
      <c r="FX97" s="141"/>
      <c r="FY97" s="141"/>
      <c r="FZ97" s="141"/>
      <c r="GA97" s="141"/>
      <c r="GB97" s="141"/>
      <c r="GC97" s="141"/>
      <c r="GD97" s="141"/>
      <c r="GE97" s="141"/>
      <c r="GF97" s="141"/>
      <c r="GG97" s="141"/>
      <c r="GH97" s="141"/>
      <c r="GI97" s="141"/>
      <c r="GJ97" s="141"/>
      <c r="GK97" s="141"/>
      <c r="GL97" s="141"/>
      <c r="GM97" s="141"/>
      <c r="GN97" s="141"/>
      <c r="GO97" s="141"/>
      <c r="GP97" s="141"/>
      <c r="GQ97" s="141"/>
      <c r="GR97" s="141"/>
      <c r="GS97" s="141"/>
      <c r="GT97" s="141"/>
      <c r="GU97" s="141"/>
      <c r="GV97" s="141"/>
      <c r="GW97" s="141"/>
      <c r="GX97" s="141"/>
      <c r="GY97" s="141"/>
      <c r="GZ97" s="141"/>
      <c r="HA97" s="141"/>
      <c r="HB97" s="141"/>
      <c r="HC97" s="141"/>
      <c r="HD97" s="141"/>
      <c r="HE97" s="141"/>
      <c r="HF97" s="141"/>
      <c r="HG97" s="141"/>
      <c r="HH97" s="141"/>
      <c r="HI97" s="141"/>
      <c r="HJ97" s="141"/>
      <c r="HK97" s="141"/>
      <c r="HL97" s="141"/>
      <c r="HM97" s="141"/>
      <c r="HN97" s="141"/>
      <c r="HO97" s="141"/>
      <c r="HP97" s="141"/>
      <c r="HQ97" s="141"/>
      <c r="HR97" s="141"/>
      <c r="HS97" s="141"/>
      <c r="HT97" s="141"/>
      <c r="HU97" s="141"/>
      <c r="HV97" s="141"/>
      <c r="HW97" s="141"/>
      <c r="HX97" s="141"/>
      <c r="HY97" s="141"/>
      <c r="HZ97" s="141"/>
      <c r="IA97" s="141"/>
      <c r="IB97" s="141"/>
      <c r="IC97" s="141"/>
      <c r="ID97" s="141"/>
      <c r="IE97" s="141"/>
      <c r="IF97" s="141"/>
      <c r="IG97" s="141"/>
      <c r="IH97" s="141"/>
      <c r="II97" s="141"/>
      <c r="IJ97" s="141"/>
      <c r="IK97" s="141"/>
      <c r="IL97" s="141"/>
      <c r="IM97" s="141"/>
      <c r="IN97" s="141"/>
      <c r="IO97" s="141"/>
      <c r="IP97" s="141"/>
      <c r="IQ97" s="141"/>
      <c r="IR97" s="141"/>
      <c r="IS97" s="141"/>
      <c r="IT97" s="141"/>
      <c r="IU97" s="141"/>
    </row>
    <row r="98" spans="1:255" ht="30" customHeight="1">
      <c r="A98" s="138">
        <v>85324</v>
      </c>
      <c r="B98" s="152" t="s">
        <v>81</v>
      </c>
      <c r="C98" s="741">
        <f>D98+L98</f>
        <v>722500</v>
      </c>
      <c r="D98" s="145">
        <f>E98+H98+I98+J98+K98</f>
        <v>722500</v>
      </c>
      <c r="E98" s="145">
        <f>F98+G98</f>
        <v>722500</v>
      </c>
      <c r="F98" s="145">
        <v>651500</v>
      </c>
      <c r="G98" s="145">
        <f>50000+4000+2000+2000+3000+10000</f>
        <v>71000</v>
      </c>
      <c r="H98" s="145">
        <v>0</v>
      </c>
      <c r="I98" s="145">
        <v>0</v>
      </c>
      <c r="J98" s="145">
        <v>0</v>
      </c>
      <c r="K98" s="145">
        <v>0</v>
      </c>
      <c r="L98" s="145">
        <f>M98+O98</f>
        <v>0</v>
      </c>
      <c r="M98" s="145">
        <v>0</v>
      </c>
      <c r="N98" s="145">
        <v>0</v>
      </c>
      <c r="O98" s="145">
        <v>0</v>
      </c>
      <c r="P98" s="146"/>
      <c r="Q98" s="146"/>
      <c r="R98" s="146"/>
      <c r="S98" s="146"/>
      <c r="T98" s="146"/>
      <c r="U98" s="141"/>
      <c r="V98" s="141"/>
      <c r="W98" s="141"/>
      <c r="X98" s="141"/>
      <c r="Y98" s="141"/>
      <c r="Z98" s="141"/>
      <c r="AA98" s="141"/>
      <c r="AB98" s="141"/>
      <c r="AC98" s="141"/>
      <c r="AD98" s="141"/>
      <c r="AE98" s="141"/>
      <c r="AF98" s="141"/>
      <c r="AG98" s="141"/>
      <c r="AH98" s="141"/>
      <c r="AI98" s="141"/>
      <c r="AJ98" s="141"/>
      <c r="AK98" s="141"/>
      <c r="AL98" s="141"/>
      <c r="AM98" s="141"/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  <c r="BB98" s="141"/>
      <c r="BC98" s="141"/>
      <c r="BD98" s="141"/>
      <c r="BE98" s="141"/>
      <c r="BF98" s="141"/>
      <c r="BG98" s="141"/>
      <c r="BH98" s="141"/>
      <c r="BI98" s="141"/>
      <c r="BJ98" s="141"/>
      <c r="BK98" s="141"/>
      <c r="BL98" s="141"/>
      <c r="BM98" s="141"/>
      <c r="BN98" s="141"/>
      <c r="BO98" s="141"/>
      <c r="BP98" s="141"/>
      <c r="BQ98" s="141"/>
      <c r="BR98" s="141"/>
      <c r="BS98" s="141"/>
      <c r="BT98" s="141"/>
      <c r="BU98" s="141"/>
      <c r="BV98" s="141"/>
      <c r="BW98" s="141"/>
      <c r="BX98" s="141"/>
      <c r="BY98" s="141"/>
      <c r="BZ98" s="141"/>
      <c r="CA98" s="141"/>
      <c r="CB98" s="141"/>
      <c r="CC98" s="141"/>
      <c r="CD98" s="141"/>
      <c r="CE98" s="141"/>
      <c r="CF98" s="141"/>
      <c r="CG98" s="141"/>
      <c r="CH98" s="141"/>
      <c r="CI98" s="141"/>
      <c r="CJ98" s="141"/>
      <c r="CK98" s="141"/>
      <c r="CL98" s="141"/>
      <c r="CM98" s="141"/>
      <c r="CN98" s="141"/>
      <c r="CO98" s="141"/>
      <c r="CP98" s="141"/>
      <c r="CQ98" s="141"/>
      <c r="CR98" s="141"/>
      <c r="CS98" s="141"/>
      <c r="CT98" s="141"/>
      <c r="CU98" s="141"/>
      <c r="CV98" s="141"/>
      <c r="CW98" s="141"/>
      <c r="CX98" s="141"/>
      <c r="CY98" s="141"/>
      <c r="CZ98" s="141"/>
      <c r="DA98" s="141"/>
      <c r="DB98" s="141"/>
      <c r="DC98" s="141"/>
      <c r="DD98" s="141"/>
      <c r="DE98" s="141"/>
      <c r="DF98" s="141"/>
      <c r="DG98" s="141"/>
      <c r="DH98" s="141"/>
      <c r="DI98" s="141"/>
      <c r="DJ98" s="141"/>
      <c r="DK98" s="141"/>
      <c r="DL98" s="141"/>
      <c r="DM98" s="141"/>
      <c r="DN98" s="141"/>
      <c r="DO98" s="141"/>
      <c r="DP98" s="141"/>
      <c r="DQ98" s="141"/>
      <c r="DR98" s="141"/>
      <c r="DS98" s="141"/>
      <c r="DT98" s="141"/>
      <c r="DU98" s="141"/>
      <c r="DV98" s="141"/>
      <c r="DW98" s="141"/>
      <c r="DX98" s="141"/>
      <c r="DY98" s="141"/>
      <c r="DZ98" s="141"/>
      <c r="EA98" s="141"/>
      <c r="EB98" s="141"/>
      <c r="EC98" s="141"/>
      <c r="ED98" s="141"/>
      <c r="EE98" s="141"/>
      <c r="EF98" s="141"/>
      <c r="EG98" s="141"/>
      <c r="EH98" s="141"/>
      <c r="EI98" s="141"/>
      <c r="EJ98" s="141"/>
      <c r="EK98" s="141"/>
      <c r="EL98" s="141"/>
      <c r="EM98" s="141"/>
      <c r="EN98" s="141"/>
      <c r="EO98" s="141"/>
      <c r="EP98" s="141"/>
      <c r="EQ98" s="141"/>
      <c r="ER98" s="141"/>
      <c r="ES98" s="141"/>
      <c r="ET98" s="141"/>
      <c r="EU98" s="141"/>
      <c r="EV98" s="141"/>
      <c r="EW98" s="141"/>
      <c r="EX98" s="141"/>
      <c r="EY98" s="141"/>
      <c r="EZ98" s="141"/>
      <c r="FA98" s="141"/>
      <c r="FB98" s="141"/>
      <c r="FC98" s="141"/>
      <c r="FD98" s="141"/>
      <c r="FE98" s="141"/>
      <c r="FF98" s="141"/>
      <c r="FG98" s="141"/>
      <c r="FH98" s="141"/>
      <c r="FI98" s="141"/>
      <c r="FJ98" s="141"/>
      <c r="FK98" s="141"/>
      <c r="FL98" s="141"/>
      <c r="FM98" s="141"/>
      <c r="FN98" s="141"/>
      <c r="FO98" s="141"/>
      <c r="FP98" s="141"/>
      <c r="FQ98" s="141"/>
      <c r="FR98" s="141"/>
      <c r="FS98" s="141"/>
      <c r="FT98" s="141"/>
      <c r="FU98" s="141"/>
      <c r="FV98" s="141"/>
      <c r="FW98" s="141"/>
      <c r="FX98" s="141"/>
      <c r="FY98" s="141"/>
      <c r="FZ98" s="141"/>
      <c r="GA98" s="141"/>
      <c r="GB98" s="141"/>
      <c r="GC98" s="141"/>
      <c r="GD98" s="141"/>
      <c r="GE98" s="141"/>
      <c r="GF98" s="141"/>
      <c r="GG98" s="141"/>
      <c r="GH98" s="141"/>
      <c r="GI98" s="141"/>
      <c r="GJ98" s="141"/>
      <c r="GK98" s="141"/>
      <c r="GL98" s="141"/>
      <c r="GM98" s="141"/>
      <c r="GN98" s="141"/>
      <c r="GO98" s="141"/>
      <c r="GP98" s="141"/>
      <c r="GQ98" s="141"/>
      <c r="GR98" s="141"/>
      <c r="GS98" s="141"/>
      <c r="GT98" s="141"/>
      <c r="GU98" s="141"/>
      <c r="GV98" s="141"/>
      <c r="GW98" s="141"/>
      <c r="GX98" s="141"/>
      <c r="GY98" s="141"/>
      <c r="GZ98" s="141"/>
      <c r="HA98" s="141"/>
      <c r="HB98" s="141"/>
      <c r="HC98" s="141"/>
      <c r="HD98" s="141"/>
      <c r="HE98" s="141"/>
      <c r="HF98" s="141"/>
      <c r="HG98" s="141"/>
      <c r="HH98" s="141"/>
      <c r="HI98" s="141"/>
      <c r="HJ98" s="141"/>
      <c r="HK98" s="141"/>
      <c r="HL98" s="141"/>
      <c r="HM98" s="141"/>
      <c r="HN98" s="141"/>
      <c r="HO98" s="141"/>
      <c r="HP98" s="141"/>
      <c r="HQ98" s="141"/>
      <c r="HR98" s="141"/>
      <c r="HS98" s="141"/>
      <c r="HT98" s="141"/>
      <c r="HU98" s="141"/>
      <c r="HV98" s="141"/>
      <c r="HW98" s="141"/>
      <c r="HX98" s="141"/>
      <c r="HY98" s="141"/>
      <c r="HZ98" s="141"/>
      <c r="IA98" s="141"/>
      <c r="IB98" s="141"/>
      <c r="IC98" s="141"/>
      <c r="ID98" s="141"/>
      <c r="IE98" s="141"/>
      <c r="IF98" s="141"/>
      <c r="IG98" s="141"/>
      <c r="IH98" s="141"/>
      <c r="II98" s="141"/>
      <c r="IJ98" s="141"/>
      <c r="IK98" s="141"/>
      <c r="IL98" s="141"/>
      <c r="IM98" s="141"/>
      <c r="IN98" s="141"/>
      <c r="IO98" s="141"/>
      <c r="IP98" s="141"/>
      <c r="IQ98" s="141"/>
      <c r="IR98" s="141"/>
      <c r="IS98" s="141"/>
      <c r="IT98" s="141"/>
      <c r="IU98" s="141"/>
    </row>
    <row r="99" spans="1:255" ht="30" customHeight="1">
      <c r="A99" s="138">
        <v>85325</v>
      </c>
      <c r="B99" s="152" t="s">
        <v>82</v>
      </c>
      <c r="C99" s="741">
        <f>D99+L99</f>
        <v>1728000</v>
      </c>
      <c r="D99" s="145">
        <f>E99+H99+I99+J99+K99</f>
        <v>1728000</v>
      </c>
      <c r="E99" s="145">
        <f>F99+G99</f>
        <v>1725000</v>
      </c>
      <c r="F99" s="145">
        <v>1404000</v>
      </c>
      <c r="G99" s="145">
        <f>33000+42000+3000+2000+56000+18000+108000+1000+3000+43000+3000+9000</f>
        <v>321000</v>
      </c>
      <c r="H99" s="145">
        <v>0</v>
      </c>
      <c r="I99" s="145">
        <v>3000</v>
      </c>
      <c r="J99" s="145">
        <v>0</v>
      </c>
      <c r="K99" s="145">
        <v>0</v>
      </c>
      <c r="L99" s="145">
        <f>M99+O99</f>
        <v>0</v>
      </c>
      <c r="M99" s="145">
        <v>0</v>
      </c>
      <c r="N99" s="145">
        <v>0</v>
      </c>
      <c r="O99" s="145">
        <v>0</v>
      </c>
      <c r="P99" s="146"/>
      <c r="Q99" s="146"/>
      <c r="R99" s="146"/>
      <c r="S99" s="146"/>
      <c r="T99" s="146"/>
      <c r="U99" s="141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1"/>
      <c r="AI99" s="141"/>
      <c r="AJ99" s="141"/>
      <c r="AK99" s="141"/>
      <c r="AL99" s="141"/>
      <c r="AM99" s="141"/>
      <c r="AN99" s="141"/>
      <c r="AO99" s="141"/>
      <c r="AP99" s="141"/>
      <c r="AQ99" s="141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  <c r="BH99" s="141"/>
      <c r="BI99" s="141"/>
      <c r="BJ99" s="141"/>
      <c r="BK99" s="141"/>
      <c r="BL99" s="141"/>
      <c r="BM99" s="141"/>
      <c r="BN99" s="141"/>
      <c r="BO99" s="141"/>
      <c r="BP99" s="141"/>
      <c r="BQ99" s="141"/>
      <c r="BR99" s="141"/>
      <c r="BS99" s="141"/>
      <c r="BT99" s="141"/>
      <c r="BU99" s="141"/>
      <c r="BV99" s="141"/>
      <c r="BW99" s="141"/>
      <c r="BX99" s="141"/>
      <c r="BY99" s="141"/>
      <c r="BZ99" s="141"/>
      <c r="CA99" s="141"/>
      <c r="CB99" s="141"/>
      <c r="CC99" s="141"/>
      <c r="CD99" s="141"/>
      <c r="CE99" s="141"/>
      <c r="CF99" s="141"/>
      <c r="CG99" s="141"/>
      <c r="CH99" s="141"/>
      <c r="CI99" s="141"/>
      <c r="CJ99" s="141"/>
      <c r="CK99" s="141"/>
      <c r="CL99" s="141"/>
      <c r="CM99" s="141"/>
      <c r="CN99" s="141"/>
      <c r="CO99" s="141"/>
      <c r="CP99" s="141"/>
      <c r="CQ99" s="141"/>
      <c r="CR99" s="141"/>
      <c r="CS99" s="141"/>
      <c r="CT99" s="141"/>
      <c r="CU99" s="141"/>
      <c r="CV99" s="141"/>
      <c r="CW99" s="141"/>
      <c r="CX99" s="141"/>
      <c r="CY99" s="141"/>
      <c r="CZ99" s="141"/>
      <c r="DA99" s="141"/>
      <c r="DB99" s="141"/>
      <c r="DC99" s="141"/>
      <c r="DD99" s="141"/>
      <c r="DE99" s="141"/>
      <c r="DF99" s="141"/>
      <c r="DG99" s="141"/>
      <c r="DH99" s="141"/>
      <c r="DI99" s="141"/>
      <c r="DJ99" s="141"/>
      <c r="DK99" s="141"/>
      <c r="DL99" s="141"/>
      <c r="DM99" s="141"/>
      <c r="DN99" s="141"/>
      <c r="DO99" s="141"/>
      <c r="DP99" s="141"/>
      <c r="DQ99" s="141"/>
      <c r="DR99" s="141"/>
      <c r="DS99" s="141"/>
      <c r="DT99" s="141"/>
      <c r="DU99" s="141"/>
      <c r="DV99" s="141"/>
      <c r="DW99" s="141"/>
      <c r="DX99" s="141"/>
      <c r="DY99" s="141"/>
      <c r="DZ99" s="141"/>
      <c r="EA99" s="141"/>
      <c r="EB99" s="141"/>
      <c r="EC99" s="141"/>
      <c r="ED99" s="141"/>
      <c r="EE99" s="141"/>
      <c r="EF99" s="141"/>
      <c r="EG99" s="141"/>
      <c r="EH99" s="141"/>
      <c r="EI99" s="141"/>
      <c r="EJ99" s="141"/>
      <c r="EK99" s="141"/>
      <c r="EL99" s="141"/>
      <c r="EM99" s="141"/>
      <c r="EN99" s="141"/>
      <c r="EO99" s="141"/>
      <c r="EP99" s="141"/>
      <c r="EQ99" s="141"/>
      <c r="ER99" s="141"/>
      <c r="ES99" s="141"/>
      <c r="ET99" s="141"/>
      <c r="EU99" s="141"/>
      <c r="EV99" s="141"/>
      <c r="EW99" s="141"/>
      <c r="EX99" s="141"/>
      <c r="EY99" s="141"/>
      <c r="EZ99" s="141"/>
      <c r="FA99" s="141"/>
      <c r="FB99" s="141"/>
      <c r="FC99" s="141"/>
      <c r="FD99" s="141"/>
      <c r="FE99" s="141"/>
      <c r="FF99" s="141"/>
      <c r="FG99" s="141"/>
      <c r="FH99" s="141"/>
      <c r="FI99" s="141"/>
      <c r="FJ99" s="141"/>
      <c r="FK99" s="141"/>
      <c r="FL99" s="141"/>
      <c r="FM99" s="141"/>
      <c r="FN99" s="141"/>
      <c r="FO99" s="141"/>
      <c r="FP99" s="141"/>
      <c r="FQ99" s="141"/>
      <c r="FR99" s="141"/>
      <c r="FS99" s="141"/>
      <c r="FT99" s="141"/>
      <c r="FU99" s="141"/>
      <c r="FV99" s="141"/>
      <c r="FW99" s="141"/>
      <c r="FX99" s="141"/>
      <c r="FY99" s="141"/>
      <c r="FZ99" s="141"/>
      <c r="GA99" s="141"/>
      <c r="GB99" s="141"/>
      <c r="GC99" s="141"/>
      <c r="GD99" s="141"/>
      <c r="GE99" s="141"/>
      <c r="GF99" s="141"/>
      <c r="GG99" s="141"/>
      <c r="GH99" s="141"/>
      <c r="GI99" s="141"/>
      <c r="GJ99" s="141"/>
      <c r="GK99" s="141"/>
      <c r="GL99" s="141"/>
      <c r="GM99" s="141"/>
      <c r="GN99" s="141"/>
      <c r="GO99" s="141"/>
      <c r="GP99" s="141"/>
      <c r="GQ99" s="141"/>
      <c r="GR99" s="141"/>
      <c r="GS99" s="141"/>
      <c r="GT99" s="141"/>
      <c r="GU99" s="141"/>
      <c r="GV99" s="141"/>
      <c r="GW99" s="141"/>
      <c r="GX99" s="141"/>
      <c r="GY99" s="141"/>
      <c r="GZ99" s="141"/>
      <c r="HA99" s="141"/>
      <c r="HB99" s="141"/>
      <c r="HC99" s="141"/>
      <c r="HD99" s="141"/>
      <c r="HE99" s="141"/>
      <c r="HF99" s="141"/>
      <c r="HG99" s="141"/>
      <c r="HH99" s="141"/>
      <c r="HI99" s="141"/>
      <c r="HJ99" s="141"/>
      <c r="HK99" s="141"/>
      <c r="HL99" s="141"/>
      <c r="HM99" s="141"/>
      <c r="HN99" s="141"/>
      <c r="HO99" s="141"/>
      <c r="HP99" s="141"/>
      <c r="HQ99" s="141"/>
      <c r="HR99" s="141"/>
      <c r="HS99" s="141"/>
      <c r="HT99" s="141"/>
      <c r="HU99" s="141"/>
      <c r="HV99" s="141"/>
      <c r="HW99" s="141"/>
      <c r="HX99" s="141"/>
      <c r="HY99" s="141"/>
      <c r="HZ99" s="141"/>
      <c r="IA99" s="141"/>
      <c r="IB99" s="141"/>
      <c r="IC99" s="141"/>
      <c r="ID99" s="141"/>
      <c r="IE99" s="141"/>
      <c r="IF99" s="141"/>
      <c r="IG99" s="141"/>
      <c r="IH99" s="141"/>
      <c r="II99" s="141"/>
      <c r="IJ99" s="141"/>
      <c r="IK99" s="141"/>
      <c r="IL99" s="141"/>
      <c r="IM99" s="141"/>
      <c r="IN99" s="141"/>
      <c r="IO99" s="141"/>
      <c r="IP99" s="141"/>
      <c r="IQ99" s="141"/>
      <c r="IR99" s="141"/>
      <c r="IS99" s="141"/>
      <c r="IT99" s="141"/>
      <c r="IU99" s="141"/>
    </row>
    <row r="100" spans="1:255" ht="15" customHeight="1">
      <c r="A100" s="138">
        <v>85332</v>
      </c>
      <c r="B100" s="152" t="s">
        <v>43</v>
      </c>
      <c r="C100" s="741">
        <f>D100+L100</f>
        <v>21371745</v>
      </c>
      <c r="D100" s="145">
        <f>E100+H100+I100+J100+K100</f>
        <v>21072745</v>
      </c>
      <c r="E100" s="145">
        <f>F100+G100</f>
        <v>17651345</v>
      </c>
      <c r="F100" s="145">
        <v>14091978</v>
      </c>
      <c r="G100" s="145">
        <f>174523+95000+5000+804000+55000+5000+620000+70000+1000+5000+1200000+22000+4000+31000+365144+43000+49500+200+10000</f>
        <v>3559367</v>
      </c>
      <c r="H100" s="145">
        <v>0</v>
      </c>
      <c r="I100" s="145">
        <v>15400</v>
      </c>
      <c r="J100" s="145">
        <f>2895100+510900</f>
        <v>3406000</v>
      </c>
      <c r="K100" s="145">
        <v>0</v>
      </c>
      <c r="L100" s="145">
        <f>M100+O100</f>
        <v>299000</v>
      </c>
      <c r="M100" s="145">
        <v>299000</v>
      </c>
      <c r="N100" s="145">
        <v>0</v>
      </c>
      <c r="O100" s="145">
        <v>0</v>
      </c>
      <c r="P100" s="153"/>
      <c r="Q100" s="153"/>
      <c r="R100" s="153"/>
      <c r="S100" s="153"/>
      <c r="T100" s="153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28"/>
      <c r="AT100" s="128"/>
      <c r="AU100" s="128"/>
      <c r="AV100" s="128"/>
      <c r="AW100" s="128"/>
      <c r="AX100" s="128"/>
      <c r="AY100" s="128"/>
      <c r="AZ100" s="128"/>
      <c r="BA100" s="128"/>
      <c r="BB100" s="128"/>
      <c r="BC100" s="128"/>
      <c r="BD100" s="128"/>
      <c r="BE100" s="128"/>
      <c r="BF100" s="128"/>
      <c r="BG100" s="128"/>
      <c r="BH100" s="128"/>
      <c r="BI100" s="128"/>
      <c r="BJ100" s="128"/>
      <c r="BK100" s="128"/>
      <c r="BL100" s="128"/>
      <c r="BM100" s="128"/>
      <c r="BN100" s="128"/>
      <c r="BO100" s="128"/>
      <c r="BP100" s="128"/>
      <c r="BQ100" s="128"/>
      <c r="BR100" s="128"/>
      <c r="BS100" s="128"/>
      <c r="BT100" s="128"/>
      <c r="BU100" s="128"/>
      <c r="BV100" s="128"/>
      <c r="BW100" s="128"/>
      <c r="BX100" s="128"/>
      <c r="BY100" s="128"/>
      <c r="BZ100" s="128"/>
      <c r="CA100" s="128"/>
      <c r="CB100" s="128"/>
      <c r="CC100" s="128"/>
      <c r="CD100" s="128"/>
      <c r="CE100" s="128"/>
      <c r="CF100" s="128"/>
      <c r="CG100" s="128"/>
      <c r="CH100" s="128"/>
      <c r="CI100" s="128"/>
      <c r="CJ100" s="128"/>
      <c r="CK100" s="128"/>
      <c r="CL100" s="128"/>
      <c r="CM100" s="128"/>
      <c r="CN100" s="128"/>
      <c r="CO100" s="128"/>
      <c r="CP100" s="128"/>
      <c r="CQ100" s="128"/>
      <c r="CR100" s="128"/>
      <c r="CS100" s="128"/>
      <c r="CT100" s="128"/>
      <c r="CU100" s="128"/>
      <c r="CV100" s="128"/>
      <c r="CW100" s="128"/>
      <c r="CX100" s="128"/>
      <c r="CY100" s="128"/>
      <c r="CZ100" s="128"/>
      <c r="DA100" s="128"/>
      <c r="DB100" s="128"/>
      <c r="DC100" s="128"/>
      <c r="DD100" s="128"/>
      <c r="DE100" s="128"/>
      <c r="DF100" s="128"/>
      <c r="DG100" s="128"/>
      <c r="DH100" s="128"/>
      <c r="DI100" s="128"/>
      <c r="DJ100" s="128"/>
      <c r="DK100" s="128"/>
      <c r="DL100" s="128"/>
      <c r="DM100" s="128"/>
      <c r="DN100" s="128"/>
      <c r="DO100" s="128"/>
      <c r="DP100" s="128"/>
      <c r="DQ100" s="128"/>
      <c r="DR100" s="128"/>
      <c r="DS100" s="128"/>
      <c r="DT100" s="128"/>
      <c r="DU100" s="128"/>
      <c r="DV100" s="128"/>
      <c r="DW100" s="128"/>
      <c r="DX100" s="128"/>
      <c r="DY100" s="128"/>
      <c r="DZ100" s="128"/>
      <c r="EA100" s="128"/>
      <c r="EB100" s="128"/>
      <c r="EC100" s="128"/>
      <c r="ED100" s="128"/>
      <c r="EE100" s="128"/>
      <c r="EF100" s="128"/>
      <c r="EG100" s="128"/>
      <c r="EH100" s="128"/>
      <c r="EI100" s="128"/>
      <c r="EJ100" s="128"/>
      <c r="EK100" s="128"/>
      <c r="EL100" s="128"/>
      <c r="EM100" s="128"/>
      <c r="EN100" s="128"/>
      <c r="EO100" s="128"/>
      <c r="EP100" s="128"/>
      <c r="EQ100" s="128"/>
      <c r="ER100" s="128"/>
      <c r="ES100" s="128"/>
      <c r="ET100" s="128"/>
      <c r="EU100" s="128"/>
      <c r="EV100" s="128"/>
      <c r="EW100" s="128"/>
      <c r="EX100" s="128"/>
      <c r="EY100" s="128"/>
      <c r="EZ100" s="128"/>
      <c r="FA100" s="128"/>
      <c r="FB100" s="128"/>
      <c r="FC100" s="128"/>
      <c r="FD100" s="128"/>
      <c r="FE100" s="128"/>
      <c r="FF100" s="128"/>
      <c r="FG100" s="128"/>
      <c r="FH100" s="128"/>
      <c r="FI100" s="128"/>
      <c r="FJ100" s="128"/>
      <c r="FK100" s="128"/>
      <c r="FL100" s="128"/>
      <c r="FM100" s="128"/>
      <c r="FN100" s="128"/>
      <c r="FO100" s="128"/>
      <c r="FP100" s="128"/>
      <c r="FQ100" s="128"/>
      <c r="FR100" s="128"/>
      <c r="FS100" s="128"/>
      <c r="FT100" s="128"/>
      <c r="FU100" s="128"/>
      <c r="FV100" s="128"/>
      <c r="FW100" s="128"/>
      <c r="FX100" s="128"/>
      <c r="FY100" s="128"/>
      <c r="FZ100" s="128"/>
      <c r="GA100" s="128"/>
      <c r="GB100" s="128"/>
      <c r="GC100" s="128"/>
      <c r="GD100" s="128"/>
      <c r="GE100" s="128"/>
      <c r="GF100" s="128"/>
      <c r="GG100" s="128"/>
      <c r="GH100" s="128"/>
      <c r="GI100" s="128"/>
      <c r="GJ100" s="128"/>
      <c r="GK100" s="128"/>
      <c r="GL100" s="128"/>
      <c r="GM100" s="128"/>
      <c r="GN100" s="128"/>
      <c r="GO100" s="128"/>
      <c r="GP100" s="128"/>
      <c r="GQ100" s="128"/>
      <c r="GR100" s="128"/>
      <c r="GS100" s="128"/>
      <c r="GT100" s="128"/>
      <c r="GU100" s="128"/>
      <c r="GV100" s="128"/>
      <c r="GW100" s="128"/>
      <c r="GX100" s="128"/>
      <c r="GY100" s="128"/>
      <c r="GZ100" s="128"/>
      <c r="HA100" s="128"/>
      <c r="HB100" s="128"/>
      <c r="HC100" s="128"/>
      <c r="HD100" s="128"/>
      <c r="HE100" s="128"/>
      <c r="HF100" s="128"/>
      <c r="HG100" s="128"/>
      <c r="HH100" s="128"/>
      <c r="HI100" s="128"/>
      <c r="HJ100" s="128"/>
      <c r="HK100" s="128"/>
      <c r="HL100" s="128"/>
      <c r="HM100" s="128"/>
      <c r="HN100" s="128"/>
      <c r="HO100" s="128"/>
      <c r="HP100" s="128"/>
      <c r="HQ100" s="128"/>
      <c r="HR100" s="128"/>
      <c r="HS100" s="128"/>
      <c r="HT100" s="128"/>
      <c r="HU100" s="128"/>
      <c r="HV100" s="128"/>
      <c r="HW100" s="128"/>
      <c r="HX100" s="128"/>
      <c r="HY100" s="128"/>
      <c r="HZ100" s="128"/>
      <c r="IA100" s="128"/>
      <c r="IB100" s="128"/>
      <c r="IC100" s="128"/>
      <c r="ID100" s="128"/>
      <c r="IE100" s="128"/>
      <c r="IF100" s="128"/>
      <c r="IG100" s="128"/>
      <c r="IH100" s="128"/>
      <c r="II100" s="128"/>
      <c r="IJ100" s="128"/>
      <c r="IK100" s="128"/>
      <c r="IL100" s="128"/>
      <c r="IM100" s="128"/>
      <c r="IN100" s="128"/>
      <c r="IO100" s="128"/>
      <c r="IP100" s="128"/>
      <c r="IQ100" s="128"/>
      <c r="IR100" s="128"/>
      <c r="IS100" s="128"/>
      <c r="IT100" s="128"/>
      <c r="IU100" s="128"/>
    </row>
    <row r="101" spans="1:255" ht="15" customHeight="1">
      <c r="A101" s="138">
        <v>85395</v>
      </c>
      <c r="B101" s="152" t="s">
        <v>46</v>
      </c>
      <c r="C101" s="741">
        <f>D101+L101</f>
        <v>18989520</v>
      </c>
      <c r="D101" s="145">
        <f>E101+H101+I101+J101+K101</f>
        <v>18989520</v>
      </c>
      <c r="E101" s="145">
        <f>F101+G101</f>
        <v>6350500</v>
      </c>
      <c r="F101" s="145">
        <v>778424</v>
      </c>
      <c r="G101" s="145">
        <f>92000+6500+3000+249000+60000+5124359+37217</f>
        <v>5572076</v>
      </c>
      <c r="H101" s="145">
        <v>200000</v>
      </c>
      <c r="I101" s="145">
        <v>1500</v>
      </c>
      <c r="J101" s="145">
        <f>9094359+144494+3198667</f>
        <v>12437520</v>
      </c>
      <c r="K101" s="145">
        <v>0</v>
      </c>
      <c r="L101" s="145">
        <f>M101+O101</f>
        <v>0</v>
      </c>
      <c r="M101" s="145">
        <v>0</v>
      </c>
      <c r="N101" s="145">
        <v>0</v>
      </c>
      <c r="O101" s="145">
        <v>0</v>
      </c>
      <c r="P101" s="153"/>
      <c r="Q101" s="153"/>
      <c r="R101" s="153"/>
      <c r="S101" s="153"/>
      <c r="T101" s="153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28"/>
      <c r="AE101" s="128"/>
      <c r="AF101" s="128"/>
      <c r="AG101" s="128"/>
      <c r="AH101" s="128"/>
      <c r="AI101" s="128"/>
      <c r="AJ101" s="128"/>
      <c r="AK101" s="128"/>
      <c r="AL101" s="128"/>
      <c r="AM101" s="128"/>
      <c r="AN101" s="128"/>
      <c r="AO101" s="128"/>
      <c r="AP101" s="128"/>
      <c r="AQ101" s="128"/>
      <c r="AR101" s="128"/>
      <c r="AS101" s="128"/>
      <c r="AT101" s="128"/>
      <c r="AU101" s="128"/>
      <c r="AV101" s="128"/>
      <c r="AW101" s="128"/>
      <c r="AX101" s="128"/>
      <c r="AY101" s="128"/>
      <c r="AZ101" s="128"/>
      <c r="BA101" s="128"/>
      <c r="BB101" s="128"/>
      <c r="BC101" s="128"/>
      <c r="BD101" s="128"/>
      <c r="BE101" s="128"/>
      <c r="BF101" s="128"/>
      <c r="BG101" s="128"/>
      <c r="BH101" s="128"/>
      <c r="BI101" s="128"/>
      <c r="BJ101" s="128"/>
      <c r="BK101" s="128"/>
      <c r="BL101" s="128"/>
      <c r="BM101" s="128"/>
      <c r="BN101" s="128"/>
      <c r="BO101" s="128"/>
      <c r="BP101" s="128"/>
      <c r="BQ101" s="128"/>
      <c r="BR101" s="128"/>
      <c r="BS101" s="128"/>
      <c r="BT101" s="128"/>
      <c r="BU101" s="128"/>
      <c r="BV101" s="128"/>
      <c r="BW101" s="128"/>
      <c r="BX101" s="128"/>
      <c r="BY101" s="128"/>
      <c r="BZ101" s="128"/>
      <c r="CA101" s="128"/>
      <c r="CB101" s="128"/>
      <c r="CC101" s="128"/>
      <c r="CD101" s="128"/>
      <c r="CE101" s="128"/>
      <c r="CF101" s="128"/>
      <c r="CG101" s="128"/>
      <c r="CH101" s="128"/>
      <c r="CI101" s="128"/>
      <c r="CJ101" s="128"/>
      <c r="CK101" s="128"/>
      <c r="CL101" s="128"/>
      <c r="CM101" s="128"/>
      <c r="CN101" s="128"/>
      <c r="CO101" s="128"/>
      <c r="CP101" s="128"/>
      <c r="CQ101" s="128"/>
      <c r="CR101" s="128"/>
      <c r="CS101" s="128"/>
      <c r="CT101" s="128"/>
      <c r="CU101" s="128"/>
      <c r="CV101" s="128"/>
      <c r="CW101" s="128"/>
      <c r="CX101" s="128"/>
      <c r="CY101" s="128"/>
      <c r="CZ101" s="128"/>
      <c r="DA101" s="128"/>
      <c r="DB101" s="128"/>
      <c r="DC101" s="128"/>
      <c r="DD101" s="128"/>
      <c r="DE101" s="128"/>
      <c r="DF101" s="128"/>
      <c r="DG101" s="128"/>
      <c r="DH101" s="128"/>
      <c r="DI101" s="128"/>
      <c r="DJ101" s="128"/>
      <c r="DK101" s="128"/>
      <c r="DL101" s="128"/>
      <c r="DM101" s="128"/>
      <c r="DN101" s="128"/>
      <c r="DO101" s="128"/>
      <c r="DP101" s="128"/>
      <c r="DQ101" s="128"/>
      <c r="DR101" s="128"/>
      <c r="DS101" s="128"/>
      <c r="DT101" s="128"/>
      <c r="DU101" s="128"/>
      <c r="DV101" s="128"/>
      <c r="DW101" s="128"/>
      <c r="DX101" s="128"/>
      <c r="DY101" s="128"/>
      <c r="DZ101" s="128"/>
      <c r="EA101" s="128"/>
      <c r="EB101" s="128"/>
      <c r="EC101" s="128"/>
      <c r="ED101" s="128"/>
      <c r="EE101" s="128"/>
      <c r="EF101" s="128"/>
      <c r="EG101" s="128"/>
      <c r="EH101" s="128"/>
      <c r="EI101" s="128"/>
      <c r="EJ101" s="128"/>
      <c r="EK101" s="128"/>
      <c r="EL101" s="128"/>
      <c r="EM101" s="128"/>
      <c r="EN101" s="128"/>
      <c r="EO101" s="128"/>
      <c r="EP101" s="128"/>
      <c r="EQ101" s="128"/>
      <c r="ER101" s="128"/>
      <c r="ES101" s="128"/>
      <c r="ET101" s="128"/>
      <c r="EU101" s="128"/>
      <c r="EV101" s="128"/>
      <c r="EW101" s="128"/>
      <c r="EX101" s="128"/>
      <c r="EY101" s="128"/>
      <c r="EZ101" s="128"/>
      <c r="FA101" s="128"/>
      <c r="FB101" s="128"/>
      <c r="FC101" s="128"/>
      <c r="FD101" s="128"/>
      <c r="FE101" s="128"/>
      <c r="FF101" s="128"/>
      <c r="FG101" s="128"/>
      <c r="FH101" s="128"/>
      <c r="FI101" s="128"/>
      <c r="FJ101" s="128"/>
      <c r="FK101" s="128"/>
      <c r="FL101" s="128"/>
      <c r="FM101" s="128"/>
      <c r="FN101" s="128"/>
      <c r="FO101" s="128"/>
      <c r="FP101" s="128"/>
      <c r="FQ101" s="128"/>
      <c r="FR101" s="128"/>
      <c r="FS101" s="128"/>
      <c r="FT101" s="128"/>
      <c r="FU101" s="128"/>
      <c r="FV101" s="128"/>
      <c r="FW101" s="128"/>
      <c r="FX101" s="128"/>
      <c r="FY101" s="128"/>
      <c r="FZ101" s="128"/>
      <c r="GA101" s="128"/>
      <c r="GB101" s="128"/>
      <c r="GC101" s="128"/>
      <c r="GD101" s="128"/>
      <c r="GE101" s="128"/>
      <c r="GF101" s="128"/>
      <c r="GG101" s="128"/>
      <c r="GH101" s="128"/>
      <c r="GI101" s="128"/>
      <c r="GJ101" s="128"/>
      <c r="GK101" s="128"/>
      <c r="GL101" s="128"/>
      <c r="GM101" s="128"/>
      <c r="GN101" s="128"/>
      <c r="GO101" s="128"/>
      <c r="GP101" s="128"/>
      <c r="GQ101" s="128"/>
      <c r="GR101" s="128"/>
      <c r="GS101" s="128"/>
      <c r="GT101" s="128"/>
      <c r="GU101" s="128"/>
      <c r="GV101" s="128"/>
      <c r="GW101" s="128"/>
      <c r="GX101" s="128"/>
      <c r="GY101" s="128"/>
      <c r="GZ101" s="128"/>
      <c r="HA101" s="128"/>
      <c r="HB101" s="128"/>
      <c r="HC101" s="128"/>
      <c r="HD101" s="128"/>
      <c r="HE101" s="128"/>
      <c r="HF101" s="128"/>
      <c r="HG101" s="128"/>
      <c r="HH101" s="128"/>
      <c r="HI101" s="128"/>
      <c r="HJ101" s="128"/>
      <c r="HK101" s="128"/>
      <c r="HL101" s="128"/>
      <c r="HM101" s="128"/>
      <c r="HN101" s="128"/>
      <c r="HO101" s="128"/>
      <c r="HP101" s="128"/>
      <c r="HQ101" s="128"/>
      <c r="HR101" s="128"/>
      <c r="HS101" s="128"/>
      <c r="HT101" s="128"/>
      <c r="HU101" s="128"/>
      <c r="HV101" s="128"/>
      <c r="HW101" s="128"/>
      <c r="HX101" s="128"/>
      <c r="HY101" s="128"/>
      <c r="HZ101" s="128"/>
      <c r="IA101" s="128"/>
      <c r="IB101" s="128"/>
      <c r="IC101" s="128"/>
      <c r="ID101" s="128"/>
      <c r="IE101" s="128"/>
      <c r="IF101" s="128"/>
      <c r="IG101" s="128"/>
      <c r="IH101" s="128"/>
      <c r="II101" s="128"/>
      <c r="IJ101" s="128"/>
      <c r="IK101" s="128"/>
      <c r="IL101" s="128"/>
      <c r="IM101" s="128"/>
      <c r="IN101" s="128"/>
      <c r="IO101" s="128"/>
      <c r="IP101" s="128"/>
      <c r="IQ101" s="128"/>
      <c r="IR101" s="128"/>
      <c r="IS101" s="128"/>
      <c r="IT101" s="128"/>
      <c r="IU101" s="128"/>
    </row>
    <row r="102" spans="1:255" ht="15" customHeight="1">
      <c r="A102" s="147">
        <v>854</v>
      </c>
      <c r="B102" s="148" t="s">
        <v>394</v>
      </c>
      <c r="C102" s="742">
        <f t="shared" ref="C102:O102" si="44">C103+C105+C106+C108+C109+C104+C107</f>
        <v>53278716</v>
      </c>
      <c r="D102" s="149">
        <f t="shared" si="44"/>
        <v>47300705</v>
      </c>
      <c r="E102" s="149">
        <f t="shared" si="44"/>
        <v>39031335</v>
      </c>
      <c r="F102" s="149">
        <f t="shared" si="44"/>
        <v>33318860</v>
      </c>
      <c r="G102" s="149">
        <f t="shared" si="44"/>
        <v>5712475</v>
      </c>
      <c r="H102" s="149">
        <f t="shared" si="44"/>
        <v>316200</v>
      </c>
      <c r="I102" s="149">
        <f t="shared" si="44"/>
        <v>675430</v>
      </c>
      <c r="J102" s="149">
        <f t="shared" si="44"/>
        <v>7277740</v>
      </c>
      <c r="K102" s="149">
        <f t="shared" si="44"/>
        <v>0</v>
      </c>
      <c r="L102" s="149">
        <f t="shared" si="44"/>
        <v>5978011</v>
      </c>
      <c r="M102" s="149">
        <f t="shared" si="44"/>
        <v>5978011</v>
      </c>
      <c r="N102" s="149">
        <f t="shared" si="44"/>
        <v>0</v>
      </c>
      <c r="O102" s="149">
        <f t="shared" si="44"/>
        <v>0</v>
      </c>
      <c r="P102" s="157"/>
      <c r="Q102" s="157"/>
      <c r="R102" s="157"/>
      <c r="S102" s="157"/>
      <c r="T102" s="157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8"/>
      <c r="AR102" s="158"/>
      <c r="AS102" s="158"/>
      <c r="AT102" s="158"/>
      <c r="AU102" s="158"/>
      <c r="AV102" s="158"/>
      <c r="AW102" s="158"/>
      <c r="AX102" s="158"/>
      <c r="AY102" s="158"/>
      <c r="AZ102" s="158"/>
      <c r="BA102" s="158"/>
      <c r="BB102" s="158"/>
      <c r="BC102" s="158"/>
      <c r="BD102" s="158"/>
      <c r="BE102" s="158"/>
      <c r="BF102" s="158"/>
      <c r="BG102" s="158"/>
      <c r="BH102" s="158"/>
      <c r="BI102" s="158"/>
      <c r="BJ102" s="158"/>
      <c r="BK102" s="158"/>
      <c r="BL102" s="158"/>
      <c r="BM102" s="158"/>
      <c r="BN102" s="158"/>
      <c r="BO102" s="158"/>
      <c r="BP102" s="158"/>
      <c r="BQ102" s="158"/>
      <c r="BR102" s="158"/>
      <c r="BS102" s="158"/>
      <c r="BT102" s="158"/>
      <c r="BU102" s="158"/>
      <c r="BV102" s="158"/>
      <c r="BW102" s="158"/>
      <c r="BX102" s="158"/>
      <c r="BY102" s="158"/>
      <c r="BZ102" s="158"/>
      <c r="CA102" s="158"/>
      <c r="CB102" s="158"/>
      <c r="CC102" s="158"/>
      <c r="CD102" s="158"/>
      <c r="CE102" s="158"/>
      <c r="CF102" s="158"/>
      <c r="CG102" s="158"/>
      <c r="CH102" s="158"/>
      <c r="CI102" s="158"/>
      <c r="CJ102" s="158"/>
      <c r="CK102" s="158"/>
      <c r="CL102" s="158"/>
      <c r="CM102" s="158"/>
      <c r="CN102" s="158"/>
      <c r="CO102" s="158"/>
      <c r="CP102" s="158"/>
      <c r="CQ102" s="158"/>
      <c r="CR102" s="158"/>
      <c r="CS102" s="158"/>
      <c r="CT102" s="158"/>
      <c r="CU102" s="158"/>
      <c r="CV102" s="158"/>
      <c r="CW102" s="158"/>
      <c r="CX102" s="158"/>
      <c r="CY102" s="158"/>
      <c r="CZ102" s="158"/>
      <c r="DA102" s="158"/>
      <c r="DB102" s="158"/>
      <c r="DC102" s="158"/>
      <c r="DD102" s="158"/>
      <c r="DE102" s="158"/>
      <c r="DF102" s="158"/>
      <c r="DG102" s="158"/>
      <c r="DH102" s="158"/>
      <c r="DI102" s="158"/>
      <c r="DJ102" s="158"/>
      <c r="DK102" s="158"/>
      <c r="DL102" s="158"/>
      <c r="DM102" s="158"/>
      <c r="DN102" s="158"/>
      <c r="DO102" s="158"/>
      <c r="DP102" s="158"/>
      <c r="DQ102" s="158"/>
      <c r="DR102" s="158"/>
      <c r="DS102" s="158"/>
      <c r="DT102" s="158"/>
      <c r="DU102" s="158"/>
      <c r="DV102" s="158"/>
      <c r="DW102" s="158"/>
      <c r="DX102" s="158"/>
      <c r="DY102" s="158"/>
      <c r="DZ102" s="158"/>
      <c r="EA102" s="158"/>
      <c r="EB102" s="158"/>
      <c r="EC102" s="158"/>
      <c r="ED102" s="158"/>
      <c r="EE102" s="158"/>
      <c r="EF102" s="158"/>
      <c r="EG102" s="158"/>
      <c r="EH102" s="158"/>
      <c r="EI102" s="158"/>
      <c r="EJ102" s="158"/>
      <c r="EK102" s="158"/>
      <c r="EL102" s="158"/>
      <c r="EM102" s="158"/>
      <c r="EN102" s="158"/>
      <c r="EO102" s="158"/>
      <c r="EP102" s="158"/>
      <c r="EQ102" s="158"/>
      <c r="ER102" s="158"/>
      <c r="ES102" s="158"/>
      <c r="ET102" s="158"/>
      <c r="EU102" s="158"/>
      <c r="EV102" s="158"/>
      <c r="EW102" s="158"/>
      <c r="EX102" s="158"/>
      <c r="EY102" s="158"/>
      <c r="EZ102" s="158"/>
      <c r="FA102" s="158"/>
      <c r="FB102" s="158"/>
      <c r="FC102" s="158"/>
      <c r="FD102" s="158"/>
      <c r="FE102" s="158"/>
      <c r="FF102" s="158"/>
      <c r="FG102" s="158"/>
      <c r="FH102" s="158"/>
      <c r="FI102" s="158"/>
      <c r="FJ102" s="158"/>
      <c r="FK102" s="158"/>
      <c r="FL102" s="158"/>
      <c r="FM102" s="158"/>
      <c r="FN102" s="158"/>
      <c r="FO102" s="158"/>
      <c r="FP102" s="158"/>
      <c r="FQ102" s="158"/>
      <c r="FR102" s="158"/>
      <c r="FS102" s="158"/>
      <c r="FT102" s="158"/>
      <c r="FU102" s="158"/>
      <c r="FV102" s="158"/>
      <c r="FW102" s="158"/>
      <c r="FX102" s="158"/>
      <c r="FY102" s="158"/>
      <c r="FZ102" s="158"/>
      <c r="GA102" s="158"/>
      <c r="GB102" s="158"/>
      <c r="GC102" s="158"/>
      <c r="GD102" s="158"/>
      <c r="GE102" s="158"/>
      <c r="GF102" s="158"/>
      <c r="GG102" s="158"/>
      <c r="GH102" s="158"/>
      <c r="GI102" s="158"/>
      <c r="GJ102" s="158"/>
      <c r="GK102" s="158"/>
      <c r="GL102" s="158"/>
      <c r="GM102" s="158"/>
      <c r="GN102" s="158"/>
      <c r="GO102" s="158"/>
      <c r="GP102" s="158"/>
      <c r="GQ102" s="158"/>
      <c r="GR102" s="158"/>
      <c r="GS102" s="158"/>
      <c r="GT102" s="158"/>
      <c r="GU102" s="158"/>
      <c r="GV102" s="158"/>
      <c r="GW102" s="158"/>
      <c r="GX102" s="158"/>
      <c r="GY102" s="158"/>
      <c r="GZ102" s="158"/>
      <c r="HA102" s="158"/>
      <c r="HB102" s="158"/>
      <c r="HC102" s="158"/>
      <c r="HD102" s="158"/>
      <c r="HE102" s="158"/>
      <c r="HF102" s="158"/>
      <c r="HG102" s="158"/>
      <c r="HH102" s="158"/>
      <c r="HI102" s="158"/>
      <c r="HJ102" s="158"/>
      <c r="HK102" s="158"/>
      <c r="HL102" s="158"/>
      <c r="HM102" s="158"/>
      <c r="HN102" s="158"/>
      <c r="HO102" s="158"/>
      <c r="HP102" s="158"/>
      <c r="HQ102" s="158"/>
      <c r="HR102" s="158"/>
      <c r="HS102" s="158"/>
      <c r="HT102" s="158"/>
      <c r="HU102" s="158"/>
      <c r="HV102" s="158"/>
      <c r="HW102" s="158"/>
      <c r="HX102" s="158"/>
      <c r="HY102" s="158"/>
      <c r="HZ102" s="158"/>
      <c r="IA102" s="158"/>
      <c r="IB102" s="158"/>
      <c r="IC102" s="158"/>
      <c r="ID102" s="158"/>
      <c r="IE102" s="158"/>
      <c r="IF102" s="158"/>
      <c r="IG102" s="158"/>
      <c r="IH102" s="158"/>
      <c r="II102" s="158"/>
      <c r="IJ102" s="158"/>
      <c r="IK102" s="158"/>
      <c r="IL102" s="158"/>
      <c r="IM102" s="158"/>
      <c r="IN102" s="158"/>
      <c r="IO102" s="158"/>
      <c r="IP102" s="158"/>
      <c r="IQ102" s="158"/>
      <c r="IR102" s="158"/>
      <c r="IS102" s="158"/>
      <c r="IT102" s="158"/>
      <c r="IU102" s="158"/>
    </row>
    <row r="103" spans="1:255" ht="15" customHeight="1">
      <c r="A103" s="138">
        <v>85403</v>
      </c>
      <c r="B103" s="152" t="s">
        <v>83</v>
      </c>
      <c r="C103" s="741">
        <f t="shared" ref="C103:C109" si="45">D103+L103</f>
        <v>38357654</v>
      </c>
      <c r="D103" s="145">
        <f t="shared" ref="D103:D109" si="46">E103+H103+I103+J103+K103</f>
        <v>33006758</v>
      </c>
      <c r="E103" s="145">
        <f t="shared" ref="E103:E109" si="47">F103+G103</f>
        <v>32979758</v>
      </c>
      <c r="F103" s="145">
        <v>28701896</v>
      </c>
      <c r="G103" s="145">
        <f>4000+348000+90000+35800+1094728+666975+21110+961656+22798+2000+20000+61132+894861+176+1570+500+33056+19500</f>
        <v>4277862</v>
      </c>
      <c r="H103" s="145">
        <v>0</v>
      </c>
      <c r="I103" s="145">
        <v>27000</v>
      </c>
      <c r="J103" s="145">
        <v>0</v>
      </c>
      <c r="K103" s="145">
        <v>0</v>
      </c>
      <c r="L103" s="145">
        <f t="shared" ref="L103:L109" si="48">M103+O103</f>
        <v>5350896</v>
      </c>
      <c r="M103" s="145">
        <v>5350896</v>
      </c>
      <c r="N103" s="145">
        <v>0</v>
      </c>
      <c r="O103" s="145">
        <v>0</v>
      </c>
      <c r="P103" s="153"/>
      <c r="Q103" s="153"/>
      <c r="R103" s="153"/>
      <c r="S103" s="153"/>
      <c r="T103" s="153"/>
      <c r="U103" s="128"/>
      <c r="V103" s="128"/>
      <c r="W103" s="128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128"/>
      <c r="AH103" s="128"/>
      <c r="AI103" s="128"/>
      <c r="AJ103" s="128"/>
      <c r="AK103" s="128"/>
      <c r="AL103" s="128"/>
      <c r="AM103" s="128"/>
      <c r="AN103" s="128"/>
      <c r="AO103" s="128"/>
      <c r="AP103" s="128"/>
      <c r="AQ103" s="128"/>
      <c r="AR103" s="128"/>
      <c r="AS103" s="128"/>
      <c r="AT103" s="128"/>
      <c r="AU103" s="128"/>
      <c r="AV103" s="128"/>
      <c r="AW103" s="128"/>
      <c r="AX103" s="128"/>
      <c r="AY103" s="128"/>
      <c r="AZ103" s="128"/>
      <c r="BA103" s="128"/>
      <c r="BB103" s="128"/>
      <c r="BC103" s="128"/>
      <c r="BD103" s="128"/>
      <c r="BE103" s="128"/>
      <c r="BF103" s="128"/>
      <c r="BG103" s="128"/>
      <c r="BH103" s="128"/>
      <c r="BI103" s="128"/>
      <c r="BJ103" s="128"/>
      <c r="BK103" s="128"/>
      <c r="BL103" s="128"/>
      <c r="BM103" s="128"/>
      <c r="BN103" s="128"/>
      <c r="BO103" s="128"/>
      <c r="BP103" s="128"/>
      <c r="BQ103" s="128"/>
      <c r="BR103" s="128"/>
      <c r="BS103" s="128"/>
      <c r="BT103" s="128"/>
      <c r="BU103" s="128"/>
      <c r="BV103" s="128"/>
      <c r="BW103" s="128"/>
      <c r="BX103" s="128"/>
      <c r="BY103" s="128"/>
      <c r="BZ103" s="128"/>
      <c r="CA103" s="128"/>
      <c r="CB103" s="128"/>
      <c r="CC103" s="128"/>
      <c r="CD103" s="128"/>
      <c r="CE103" s="128"/>
      <c r="CF103" s="128"/>
      <c r="CG103" s="128"/>
      <c r="CH103" s="128"/>
      <c r="CI103" s="128"/>
      <c r="CJ103" s="128"/>
      <c r="CK103" s="128"/>
      <c r="CL103" s="128"/>
      <c r="CM103" s="128"/>
      <c r="CN103" s="128"/>
      <c r="CO103" s="128"/>
      <c r="CP103" s="128"/>
      <c r="CQ103" s="128"/>
      <c r="CR103" s="128"/>
      <c r="CS103" s="128"/>
      <c r="CT103" s="128"/>
      <c r="CU103" s="128"/>
      <c r="CV103" s="128"/>
      <c r="CW103" s="128"/>
      <c r="CX103" s="128"/>
      <c r="CY103" s="128"/>
      <c r="CZ103" s="128"/>
      <c r="DA103" s="128"/>
      <c r="DB103" s="128"/>
      <c r="DC103" s="128"/>
      <c r="DD103" s="128"/>
      <c r="DE103" s="128"/>
      <c r="DF103" s="128"/>
      <c r="DG103" s="128"/>
      <c r="DH103" s="128"/>
      <c r="DI103" s="128"/>
      <c r="DJ103" s="128"/>
      <c r="DK103" s="128"/>
      <c r="DL103" s="128"/>
      <c r="DM103" s="128"/>
      <c r="DN103" s="128"/>
      <c r="DO103" s="128"/>
      <c r="DP103" s="128"/>
      <c r="DQ103" s="128"/>
      <c r="DR103" s="128"/>
      <c r="DS103" s="128"/>
      <c r="DT103" s="128"/>
      <c r="DU103" s="128"/>
      <c r="DV103" s="128"/>
      <c r="DW103" s="128"/>
      <c r="DX103" s="128"/>
      <c r="DY103" s="128"/>
      <c r="DZ103" s="128"/>
      <c r="EA103" s="128"/>
      <c r="EB103" s="128"/>
      <c r="EC103" s="128"/>
      <c r="ED103" s="128"/>
      <c r="EE103" s="128"/>
      <c r="EF103" s="128"/>
      <c r="EG103" s="128"/>
      <c r="EH103" s="128"/>
      <c r="EI103" s="128"/>
      <c r="EJ103" s="128"/>
      <c r="EK103" s="128"/>
      <c r="EL103" s="128"/>
      <c r="EM103" s="128"/>
      <c r="EN103" s="128"/>
      <c r="EO103" s="128"/>
      <c r="EP103" s="128"/>
      <c r="EQ103" s="128"/>
      <c r="ER103" s="128"/>
      <c r="ES103" s="128"/>
      <c r="ET103" s="128"/>
      <c r="EU103" s="128"/>
      <c r="EV103" s="128"/>
      <c r="EW103" s="128"/>
      <c r="EX103" s="128"/>
      <c r="EY103" s="128"/>
      <c r="EZ103" s="128"/>
      <c r="FA103" s="128"/>
      <c r="FB103" s="128"/>
      <c r="FC103" s="128"/>
      <c r="FD103" s="128"/>
      <c r="FE103" s="128"/>
      <c r="FF103" s="128"/>
      <c r="FG103" s="128"/>
      <c r="FH103" s="128"/>
      <c r="FI103" s="128"/>
      <c r="FJ103" s="128"/>
      <c r="FK103" s="128"/>
      <c r="FL103" s="128"/>
      <c r="FM103" s="128"/>
      <c r="FN103" s="128"/>
      <c r="FO103" s="128"/>
      <c r="FP103" s="128"/>
      <c r="FQ103" s="128"/>
      <c r="FR103" s="128"/>
      <c r="FS103" s="128"/>
      <c r="FT103" s="128"/>
      <c r="FU103" s="128"/>
      <c r="FV103" s="128"/>
      <c r="FW103" s="128"/>
      <c r="FX103" s="128"/>
      <c r="FY103" s="128"/>
      <c r="FZ103" s="128"/>
      <c r="GA103" s="128"/>
      <c r="GB103" s="128"/>
      <c r="GC103" s="128"/>
      <c r="GD103" s="128"/>
      <c r="GE103" s="128"/>
      <c r="GF103" s="128"/>
      <c r="GG103" s="128"/>
      <c r="GH103" s="128"/>
      <c r="GI103" s="128"/>
      <c r="GJ103" s="128"/>
      <c r="GK103" s="128"/>
      <c r="GL103" s="128"/>
      <c r="GM103" s="128"/>
      <c r="GN103" s="128"/>
      <c r="GO103" s="128"/>
      <c r="GP103" s="128"/>
      <c r="GQ103" s="128"/>
      <c r="GR103" s="128"/>
      <c r="GS103" s="128"/>
      <c r="GT103" s="128"/>
      <c r="GU103" s="128"/>
      <c r="GV103" s="128"/>
      <c r="GW103" s="128"/>
      <c r="GX103" s="128"/>
      <c r="GY103" s="128"/>
      <c r="GZ103" s="128"/>
      <c r="HA103" s="128"/>
      <c r="HB103" s="128"/>
      <c r="HC103" s="128"/>
      <c r="HD103" s="128"/>
      <c r="HE103" s="128"/>
      <c r="HF103" s="128"/>
      <c r="HG103" s="128"/>
      <c r="HH103" s="128"/>
      <c r="HI103" s="128"/>
      <c r="HJ103" s="128"/>
      <c r="HK103" s="128"/>
      <c r="HL103" s="128"/>
      <c r="HM103" s="128"/>
      <c r="HN103" s="128"/>
      <c r="HO103" s="128"/>
      <c r="HP103" s="128"/>
      <c r="HQ103" s="128"/>
      <c r="HR103" s="128"/>
      <c r="HS103" s="128"/>
      <c r="HT103" s="128"/>
      <c r="HU103" s="128"/>
      <c r="HV103" s="128"/>
      <c r="HW103" s="128"/>
      <c r="HX103" s="128"/>
      <c r="HY103" s="128"/>
      <c r="HZ103" s="128"/>
      <c r="IA103" s="128"/>
      <c r="IB103" s="128"/>
      <c r="IC103" s="128"/>
      <c r="ID103" s="128"/>
      <c r="IE103" s="128"/>
      <c r="IF103" s="128"/>
      <c r="IG103" s="128"/>
      <c r="IH103" s="128"/>
      <c r="II103" s="128"/>
      <c r="IJ103" s="128"/>
      <c r="IK103" s="128"/>
      <c r="IL103" s="128"/>
      <c r="IM103" s="128"/>
      <c r="IN103" s="128"/>
      <c r="IO103" s="128"/>
      <c r="IP103" s="128"/>
      <c r="IQ103" s="128"/>
      <c r="IR103" s="128"/>
      <c r="IS103" s="128"/>
      <c r="IT103" s="128"/>
      <c r="IU103" s="128"/>
    </row>
    <row r="104" spans="1:255" ht="15" customHeight="1">
      <c r="A104" s="138">
        <v>85404</v>
      </c>
      <c r="B104" s="152" t="s">
        <v>84</v>
      </c>
      <c r="C104" s="741">
        <f t="shared" si="45"/>
        <v>2584764</v>
      </c>
      <c r="D104" s="145">
        <f t="shared" si="46"/>
        <v>2584764</v>
      </c>
      <c r="E104" s="145">
        <f t="shared" si="47"/>
        <v>2582834</v>
      </c>
      <c r="F104" s="145">
        <v>2336819</v>
      </c>
      <c r="G104" s="145">
        <f>25912+1200+35200+88610+3115+1100+30903+1146+600+925+55297+1207+800</f>
        <v>246015</v>
      </c>
      <c r="H104" s="145">
        <v>0</v>
      </c>
      <c r="I104" s="145">
        <v>1930</v>
      </c>
      <c r="J104" s="145">
        <v>0</v>
      </c>
      <c r="K104" s="145">
        <v>0</v>
      </c>
      <c r="L104" s="145">
        <f t="shared" si="48"/>
        <v>0</v>
      </c>
      <c r="M104" s="145">
        <v>0</v>
      </c>
      <c r="N104" s="145">
        <v>0</v>
      </c>
      <c r="O104" s="145">
        <v>0</v>
      </c>
      <c r="P104" s="153"/>
      <c r="Q104" s="153"/>
      <c r="R104" s="153"/>
      <c r="S104" s="153"/>
      <c r="T104" s="153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8"/>
      <c r="AL104" s="128"/>
      <c r="AM104" s="128"/>
      <c r="AN104" s="128"/>
      <c r="AO104" s="128"/>
      <c r="AP104" s="128"/>
      <c r="AQ104" s="128"/>
      <c r="AR104" s="128"/>
      <c r="AS104" s="128"/>
      <c r="AT104" s="128"/>
      <c r="AU104" s="128"/>
      <c r="AV104" s="128"/>
      <c r="AW104" s="128"/>
      <c r="AX104" s="128"/>
      <c r="AY104" s="128"/>
      <c r="AZ104" s="128"/>
      <c r="BA104" s="128"/>
      <c r="BB104" s="128"/>
      <c r="BC104" s="128"/>
      <c r="BD104" s="128"/>
      <c r="BE104" s="128"/>
      <c r="BF104" s="128"/>
      <c r="BG104" s="128"/>
      <c r="BH104" s="128"/>
      <c r="BI104" s="128"/>
      <c r="BJ104" s="128"/>
      <c r="BK104" s="128"/>
      <c r="BL104" s="128"/>
      <c r="BM104" s="128"/>
      <c r="BN104" s="128"/>
      <c r="BO104" s="128"/>
      <c r="BP104" s="128"/>
      <c r="BQ104" s="128"/>
      <c r="BR104" s="128"/>
      <c r="BS104" s="128"/>
      <c r="BT104" s="128"/>
      <c r="BU104" s="128"/>
      <c r="BV104" s="128"/>
      <c r="BW104" s="128"/>
      <c r="BX104" s="128"/>
      <c r="BY104" s="128"/>
      <c r="BZ104" s="128"/>
      <c r="CA104" s="128"/>
      <c r="CB104" s="128"/>
      <c r="CC104" s="128"/>
      <c r="CD104" s="128"/>
      <c r="CE104" s="128"/>
      <c r="CF104" s="128"/>
      <c r="CG104" s="128"/>
      <c r="CH104" s="128"/>
      <c r="CI104" s="128"/>
      <c r="CJ104" s="128"/>
      <c r="CK104" s="128"/>
      <c r="CL104" s="128"/>
      <c r="CM104" s="128"/>
      <c r="CN104" s="128"/>
      <c r="CO104" s="128"/>
      <c r="CP104" s="128"/>
      <c r="CQ104" s="128"/>
      <c r="CR104" s="128"/>
      <c r="CS104" s="128"/>
      <c r="CT104" s="128"/>
      <c r="CU104" s="128"/>
      <c r="CV104" s="128"/>
      <c r="CW104" s="128"/>
      <c r="CX104" s="128"/>
      <c r="CY104" s="128"/>
      <c r="CZ104" s="128"/>
      <c r="DA104" s="128"/>
      <c r="DB104" s="128"/>
      <c r="DC104" s="128"/>
      <c r="DD104" s="128"/>
      <c r="DE104" s="128"/>
      <c r="DF104" s="128"/>
      <c r="DG104" s="128"/>
      <c r="DH104" s="128"/>
      <c r="DI104" s="128"/>
      <c r="DJ104" s="128"/>
      <c r="DK104" s="128"/>
      <c r="DL104" s="128"/>
      <c r="DM104" s="128"/>
      <c r="DN104" s="128"/>
      <c r="DO104" s="128"/>
      <c r="DP104" s="128"/>
      <c r="DQ104" s="128"/>
      <c r="DR104" s="128"/>
      <c r="DS104" s="128"/>
      <c r="DT104" s="128"/>
      <c r="DU104" s="128"/>
      <c r="DV104" s="128"/>
      <c r="DW104" s="128"/>
      <c r="DX104" s="128"/>
      <c r="DY104" s="128"/>
      <c r="DZ104" s="128"/>
      <c r="EA104" s="128"/>
      <c r="EB104" s="128"/>
      <c r="EC104" s="128"/>
      <c r="ED104" s="128"/>
      <c r="EE104" s="128"/>
      <c r="EF104" s="128"/>
      <c r="EG104" s="128"/>
      <c r="EH104" s="128"/>
      <c r="EI104" s="128"/>
      <c r="EJ104" s="128"/>
      <c r="EK104" s="128"/>
      <c r="EL104" s="128"/>
      <c r="EM104" s="128"/>
      <c r="EN104" s="128"/>
      <c r="EO104" s="128"/>
      <c r="EP104" s="128"/>
      <c r="EQ104" s="128"/>
      <c r="ER104" s="128"/>
      <c r="ES104" s="128"/>
      <c r="ET104" s="128"/>
      <c r="EU104" s="128"/>
      <c r="EV104" s="128"/>
      <c r="EW104" s="128"/>
      <c r="EX104" s="128"/>
      <c r="EY104" s="128"/>
      <c r="EZ104" s="128"/>
      <c r="FA104" s="128"/>
      <c r="FB104" s="128"/>
      <c r="FC104" s="128"/>
      <c r="FD104" s="128"/>
      <c r="FE104" s="128"/>
      <c r="FF104" s="128"/>
      <c r="FG104" s="128"/>
      <c r="FH104" s="128"/>
      <c r="FI104" s="128"/>
      <c r="FJ104" s="128"/>
      <c r="FK104" s="128"/>
      <c r="FL104" s="128"/>
      <c r="FM104" s="128"/>
      <c r="FN104" s="128"/>
      <c r="FO104" s="128"/>
      <c r="FP104" s="128"/>
      <c r="FQ104" s="128"/>
      <c r="FR104" s="128"/>
      <c r="FS104" s="128"/>
      <c r="FT104" s="128"/>
      <c r="FU104" s="128"/>
      <c r="FV104" s="128"/>
      <c r="FW104" s="128"/>
      <c r="FX104" s="128"/>
      <c r="FY104" s="128"/>
      <c r="FZ104" s="128"/>
      <c r="GA104" s="128"/>
      <c r="GB104" s="128"/>
      <c r="GC104" s="128"/>
      <c r="GD104" s="128"/>
      <c r="GE104" s="128"/>
      <c r="GF104" s="128"/>
      <c r="GG104" s="128"/>
      <c r="GH104" s="128"/>
      <c r="GI104" s="128"/>
      <c r="GJ104" s="128"/>
      <c r="GK104" s="128"/>
      <c r="GL104" s="128"/>
      <c r="GM104" s="128"/>
      <c r="GN104" s="128"/>
      <c r="GO104" s="128"/>
      <c r="GP104" s="128"/>
      <c r="GQ104" s="128"/>
      <c r="GR104" s="128"/>
      <c r="GS104" s="128"/>
      <c r="GT104" s="128"/>
      <c r="GU104" s="128"/>
      <c r="GV104" s="128"/>
      <c r="GW104" s="128"/>
      <c r="GX104" s="128"/>
      <c r="GY104" s="128"/>
      <c r="GZ104" s="128"/>
      <c r="HA104" s="128"/>
      <c r="HB104" s="128"/>
      <c r="HC104" s="128"/>
      <c r="HD104" s="128"/>
      <c r="HE104" s="128"/>
      <c r="HF104" s="128"/>
      <c r="HG104" s="128"/>
      <c r="HH104" s="128"/>
      <c r="HI104" s="128"/>
      <c r="HJ104" s="128"/>
      <c r="HK104" s="128"/>
      <c r="HL104" s="128"/>
      <c r="HM104" s="128"/>
      <c r="HN104" s="128"/>
      <c r="HO104" s="128"/>
      <c r="HP104" s="128"/>
      <c r="HQ104" s="128"/>
      <c r="HR104" s="128"/>
      <c r="HS104" s="128"/>
      <c r="HT104" s="128"/>
      <c r="HU104" s="128"/>
      <c r="HV104" s="128"/>
      <c r="HW104" s="128"/>
      <c r="HX104" s="128"/>
      <c r="HY104" s="128"/>
      <c r="HZ104" s="128"/>
      <c r="IA104" s="128"/>
      <c r="IB104" s="128"/>
      <c r="IC104" s="128"/>
      <c r="ID104" s="128"/>
      <c r="IE104" s="128"/>
      <c r="IF104" s="128"/>
      <c r="IG104" s="128"/>
      <c r="IH104" s="128"/>
      <c r="II104" s="128"/>
      <c r="IJ104" s="128"/>
      <c r="IK104" s="128"/>
      <c r="IL104" s="128"/>
      <c r="IM104" s="128"/>
      <c r="IN104" s="128"/>
      <c r="IO104" s="128"/>
      <c r="IP104" s="128"/>
      <c r="IQ104" s="128"/>
      <c r="IR104" s="128"/>
      <c r="IS104" s="128"/>
      <c r="IT104" s="128"/>
      <c r="IU104" s="128"/>
    </row>
    <row r="105" spans="1:255" ht="15" customHeight="1">
      <c r="A105" s="138">
        <v>85410</v>
      </c>
      <c r="B105" s="152" t="s">
        <v>395</v>
      </c>
      <c r="C105" s="741">
        <f t="shared" si="45"/>
        <v>3250862</v>
      </c>
      <c r="D105" s="145">
        <f t="shared" si="46"/>
        <v>2623747</v>
      </c>
      <c r="E105" s="145">
        <f t="shared" si="47"/>
        <v>2621247</v>
      </c>
      <c r="F105" s="145">
        <v>2280145</v>
      </c>
      <c r="G105" s="145">
        <f>24600+172500+200+400+35000+1500+82620+23782+500</f>
        <v>341102</v>
      </c>
      <c r="H105" s="145">
        <v>0</v>
      </c>
      <c r="I105" s="145">
        <v>2500</v>
      </c>
      <c r="J105" s="145">
        <v>0</v>
      </c>
      <c r="K105" s="145">
        <v>0</v>
      </c>
      <c r="L105" s="145">
        <f t="shared" si="48"/>
        <v>627115</v>
      </c>
      <c r="M105" s="145">
        <v>627115</v>
      </c>
      <c r="N105" s="145">
        <v>0</v>
      </c>
      <c r="O105" s="145">
        <v>0</v>
      </c>
      <c r="P105" s="153"/>
      <c r="Q105" s="153"/>
      <c r="R105" s="153"/>
      <c r="S105" s="153"/>
      <c r="T105" s="153"/>
      <c r="U105" s="128"/>
      <c r="V105" s="128"/>
      <c r="W105" s="128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8"/>
      <c r="AL105" s="128"/>
      <c r="AM105" s="128"/>
      <c r="AN105" s="128"/>
      <c r="AO105" s="128"/>
      <c r="AP105" s="128"/>
      <c r="AQ105" s="128"/>
      <c r="AR105" s="128"/>
      <c r="AS105" s="128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8"/>
      <c r="BH105" s="128"/>
      <c r="BI105" s="128"/>
      <c r="BJ105" s="128"/>
      <c r="BK105" s="128"/>
      <c r="BL105" s="128"/>
      <c r="BM105" s="128"/>
      <c r="BN105" s="128"/>
      <c r="BO105" s="128"/>
      <c r="BP105" s="128"/>
      <c r="BQ105" s="128"/>
      <c r="BR105" s="128"/>
      <c r="BS105" s="128"/>
      <c r="BT105" s="128"/>
      <c r="BU105" s="128"/>
      <c r="BV105" s="128"/>
      <c r="BW105" s="128"/>
      <c r="BX105" s="128"/>
      <c r="BY105" s="128"/>
      <c r="BZ105" s="128"/>
      <c r="CA105" s="128"/>
      <c r="CB105" s="128"/>
      <c r="CC105" s="128"/>
      <c r="CD105" s="128"/>
      <c r="CE105" s="128"/>
      <c r="CF105" s="128"/>
      <c r="CG105" s="128"/>
      <c r="CH105" s="128"/>
      <c r="CI105" s="128"/>
      <c r="CJ105" s="128"/>
      <c r="CK105" s="128"/>
      <c r="CL105" s="128"/>
      <c r="CM105" s="128"/>
      <c r="CN105" s="128"/>
      <c r="CO105" s="128"/>
      <c r="CP105" s="128"/>
      <c r="CQ105" s="128"/>
      <c r="CR105" s="128"/>
      <c r="CS105" s="128"/>
      <c r="CT105" s="128"/>
      <c r="CU105" s="128"/>
      <c r="CV105" s="128"/>
      <c r="CW105" s="128"/>
      <c r="CX105" s="128"/>
      <c r="CY105" s="128"/>
      <c r="CZ105" s="128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128"/>
      <c r="DQ105" s="128"/>
      <c r="DR105" s="128"/>
      <c r="DS105" s="128"/>
      <c r="DT105" s="128"/>
      <c r="DU105" s="128"/>
      <c r="DV105" s="128"/>
      <c r="DW105" s="128"/>
      <c r="DX105" s="128"/>
      <c r="DY105" s="128"/>
      <c r="DZ105" s="128"/>
      <c r="EA105" s="128"/>
      <c r="EB105" s="128"/>
      <c r="EC105" s="128"/>
      <c r="ED105" s="128"/>
      <c r="EE105" s="128"/>
      <c r="EF105" s="128"/>
      <c r="EG105" s="128"/>
      <c r="EH105" s="128"/>
      <c r="EI105" s="128"/>
      <c r="EJ105" s="128"/>
      <c r="EK105" s="128"/>
      <c r="EL105" s="128"/>
      <c r="EM105" s="128"/>
      <c r="EN105" s="128"/>
      <c r="EO105" s="128"/>
      <c r="EP105" s="128"/>
      <c r="EQ105" s="128"/>
      <c r="ER105" s="128"/>
      <c r="ES105" s="128"/>
      <c r="ET105" s="128"/>
      <c r="EU105" s="128"/>
      <c r="EV105" s="128"/>
      <c r="EW105" s="128"/>
      <c r="EX105" s="128"/>
      <c r="EY105" s="128"/>
      <c r="EZ105" s="128"/>
      <c r="FA105" s="128"/>
      <c r="FB105" s="128"/>
      <c r="FC105" s="128"/>
      <c r="FD105" s="128"/>
      <c r="FE105" s="128"/>
      <c r="FF105" s="128"/>
      <c r="FG105" s="128"/>
      <c r="FH105" s="128"/>
      <c r="FI105" s="128"/>
      <c r="FJ105" s="128"/>
      <c r="FK105" s="128"/>
      <c r="FL105" s="128"/>
      <c r="FM105" s="128"/>
      <c r="FN105" s="128"/>
      <c r="FO105" s="128"/>
      <c r="FP105" s="128"/>
      <c r="FQ105" s="128"/>
      <c r="FR105" s="128"/>
      <c r="FS105" s="128"/>
      <c r="FT105" s="128"/>
      <c r="FU105" s="128"/>
      <c r="FV105" s="128"/>
      <c r="FW105" s="128"/>
      <c r="FX105" s="128"/>
      <c r="FY105" s="128"/>
      <c r="FZ105" s="128"/>
      <c r="GA105" s="128"/>
      <c r="GB105" s="128"/>
      <c r="GC105" s="128"/>
      <c r="GD105" s="128"/>
      <c r="GE105" s="128"/>
      <c r="GF105" s="128"/>
      <c r="GG105" s="128"/>
      <c r="GH105" s="128"/>
      <c r="GI105" s="128"/>
      <c r="GJ105" s="128"/>
      <c r="GK105" s="128"/>
      <c r="GL105" s="128"/>
      <c r="GM105" s="128"/>
      <c r="GN105" s="128"/>
      <c r="GO105" s="128"/>
      <c r="GP105" s="128"/>
      <c r="GQ105" s="128"/>
      <c r="GR105" s="128"/>
      <c r="GS105" s="128"/>
      <c r="GT105" s="128"/>
      <c r="GU105" s="128"/>
      <c r="GV105" s="128"/>
      <c r="GW105" s="128"/>
      <c r="GX105" s="128"/>
      <c r="GY105" s="128"/>
      <c r="GZ105" s="128"/>
      <c r="HA105" s="128"/>
      <c r="HB105" s="128"/>
      <c r="HC105" s="128"/>
      <c r="HD105" s="128"/>
      <c r="HE105" s="128"/>
      <c r="HF105" s="128"/>
      <c r="HG105" s="128"/>
      <c r="HH105" s="128"/>
      <c r="HI105" s="128"/>
      <c r="HJ105" s="128"/>
      <c r="HK105" s="128"/>
      <c r="HL105" s="128"/>
      <c r="HM105" s="128"/>
      <c r="HN105" s="128"/>
      <c r="HO105" s="128"/>
      <c r="HP105" s="128"/>
      <c r="HQ105" s="128"/>
      <c r="HR105" s="128"/>
      <c r="HS105" s="128"/>
      <c r="HT105" s="128"/>
      <c r="HU105" s="128"/>
      <c r="HV105" s="128"/>
      <c r="HW105" s="128"/>
      <c r="HX105" s="128"/>
      <c r="HY105" s="128"/>
      <c r="HZ105" s="128"/>
      <c r="IA105" s="128"/>
      <c r="IB105" s="128"/>
      <c r="IC105" s="128"/>
      <c r="ID105" s="128"/>
      <c r="IE105" s="128"/>
      <c r="IF105" s="128"/>
      <c r="IG105" s="128"/>
      <c r="IH105" s="128"/>
      <c r="II105" s="128"/>
      <c r="IJ105" s="128"/>
      <c r="IK105" s="128"/>
      <c r="IL105" s="128"/>
      <c r="IM105" s="128"/>
      <c r="IN105" s="128"/>
      <c r="IO105" s="128"/>
      <c r="IP105" s="128"/>
      <c r="IQ105" s="128"/>
      <c r="IR105" s="128"/>
      <c r="IS105" s="128"/>
      <c r="IT105" s="128"/>
      <c r="IU105" s="128"/>
    </row>
    <row r="106" spans="1:255" ht="30" customHeight="1">
      <c r="A106" s="138">
        <v>85415</v>
      </c>
      <c r="B106" s="152" t="s">
        <v>396</v>
      </c>
      <c r="C106" s="741">
        <f t="shared" si="45"/>
        <v>316200</v>
      </c>
      <c r="D106" s="145">
        <f t="shared" si="46"/>
        <v>316200</v>
      </c>
      <c r="E106" s="145">
        <f t="shared" si="47"/>
        <v>0</v>
      </c>
      <c r="F106" s="145">
        <v>0</v>
      </c>
      <c r="G106" s="145">
        <f>0</f>
        <v>0</v>
      </c>
      <c r="H106" s="145">
        <v>316200</v>
      </c>
      <c r="I106" s="145">
        <v>0</v>
      </c>
      <c r="J106" s="145">
        <v>0</v>
      </c>
      <c r="K106" s="145">
        <v>0</v>
      </c>
      <c r="L106" s="145">
        <f t="shared" si="48"/>
        <v>0</v>
      </c>
      <c r="M106" s="145">
        <v>0</v>
      </c>
      <c r="N106" s="145">
        <v>0</v>
      </c>
      <c r="O106" s="145">
        <v>0</v>
      </c>
      <c r="P106" s="146"/>
      <c r="Q106" s="146"/>
      <c r="R106" s="146"/>
      <c r="S106" s="146"/>
      <c r="T106" s="146"/>
      <c r="U106" s="141"/>
      <c r="V106" s="141"/>
      <c r="W106" s="141"/>
      <c r="X106" s="141"/>
      <c r="Y106" s="141"/>
      <c r="Z106" s="141"/>
      <c r="AA106" s="141"/>
      <c r="AB106" s="141"/>
      <c r="AC106" s="141"/>
      <c r="AD106" s="141"/>
      <c r="AE106" s="141"/>
      <c r="AF106" s="141"/>
      <c r="AG106" s="141"/>
      <c r="AH106" s="141"/>
      <c r="AI106" s="141"/>
      <c r="AJ106" s="141"/>
      <c r="AK106" s="141"/>
      <c r="AL106" s="141"/>
      <c r="AM106" s="141"/>
      <c r="AN106" s="141"/>
      <c r="AO106" s="141"/>
      <c r="AP106" s="141"/>
      <c r="AQ106" s="141"/>
      <c r="AR106" s="141"/>
      <c r="AS106" s="141"/>
      <c r="AT106" s="141"/>
      <c r="AU106" s="141"/>
      <c r="AV106" s="141"/>
      <c r="AW106" s="141"/>
      <c r="AX106" s="141"/>
      <c r="AY106" s="141"/>
      <c r="AZ106" s="141"/>
      <c r="BA106" s="141"/>
      <c r="BB106" s="141"/>
      <c r="BC106" s="141"/>
      <c r="BD106" s="141"/>
      <c r="BE106" s="141"/>
      <c r="BF106" s="141"/>
      <c r="BG106" s="141"/>
      <c r="BH106" s="141"/>
      <c r="BI106" s="141"/>
      <c r="BJ106" s="141"/>
      <c r="BK106" s="141"/>
      <c r="BL106" s="141"/>
      <c r="BM106" s="141"/>
      <c r="BN106" s="141"/>
      <c r="BO106" s="141"/>
      <c r="BP106" s="141"/>
      <c r="BQ106" s="141"/>
      <c r="BR106" s="141"/>
      <c r="BS106" s="141"/>
      <c r="BT106" s="141"/>
      <c r="BU106" s="141"/>
      <c r="BV106" s="141"/>
      <c r="BW106" s="141"/>
      <c r="BX106" s="141"/>
      <c r="BY106" s="141"/>
      <c r="BZ106" s="141"/>
      <c r="CA106" s="141"/>
      <c r="CB106" s="141"/>
      <c r="CC106" s="141"/>
      <c r="CD106" s="141"/>
      <c r="CE106" s="141"/>
      <c r="CF106" s="141"/>
      <c r="CG106" s="141"/>
      <c r="CH106" s="141"/>
      <c r="CI106" s="141"/>
      <c r="CJ106" s="141"/>
      <c r="CK106" s="141"/>
      <c r="CL106" s="141"/>
      <c r="CM106" s="141"/>
      <c r="CN106" s="141"/>
      <c r="CO106" s="141"/>
      <c r="CP106" s="141"/>
      <c r="CQ106" s="141"/>
      <c r="CR106" s="141"/>
      <c r="CS106" s="141"/>
      <c r="CT106" s="141"/>
      <c r="CU106" s="141"/>
      <c r="CV106" s="141"/>
      <c r="CW106" s="141"/>
      <c r="CX106" s="141"/>
      <c r="CY106" s="141"/>
      <c r="CZ106" s="141"/>
      <c r="DA106" s="141"/>
      <c r="DB106" s="141"/>
      <c r="DC106" s="141"/>
      <c r="DD106" s="141"/>
      <c r="DE106" s="141"/>
      <c r="DF106" s="141"/>
      <c r="DG106" s="141"/>
      <c r="DH106" s="141"/>
      <c r="DI106" s="141"/>
      <c r="DJ106" s="141"/>
      <c r="DK106" s="141"/>
      <c r="DL106" s="141"/>
      <c r="DM106" s="141"/>
      <c r="DN106" s="141"/>
      <c r="DO106" s="141"/>
      <c r="DP106" s="141"/>
      <c r="DQ106" s="141"/>
      <c r="DR106" s="141"/>
      <c r="DS106" s="141"/>
      <c r="DT106" s="141"/>
      <c r="DU106" s="141"/>
      <c r="DV106" s="141"/>
      <c r="DW106" s="141"/>
      <c r="DX106" s="141"/>
      <c r="DY106" s="141"/>
      <c r="DZ106" s="141"/>
      <c r="EA106" s="141"/>
      <c r="EB106" s="141"/>
      <c r="EC106" s="141"/>
      <c r="ED106" s="141"/>
      <c r="EE106" s="141"/>
      <c r="EF106" s="141"/>
      <c r="EG106" s="141"/>
      <c r="EH106" s="141"/>
      <c r="EI106" s="141"/>
      <c r="EJ106" s="141"/>
      <c r="EK106" s="141"/>
      <c r="EL106" s="141"/>
      <c r="EM106" s="141"/>
      <c r="EN106" s="141"/>
      <c r="EO106" s="141"/>
      <c r="EP106" s="141"/>
      <c r="EQ106" s="141"/>
      <c r="ER106" s="141"/>
      <c r="ES106" s="141"/>
      <c r="ET106" s="141"/>
      <c r="EU106" s="141"/>
      <c r="EV106" s="141"/>
      <c r="EW106" s="141"/>
      <c r="EX106" s="141"/>
      <c r="EY106" s="141"/>
      <c r="EZ106" s="141"/>
      <c r="FA106" s="141"/>
      <c r="FB106" s="141"/>
      <c r="FC106" s="141"/>
      <c r="FD106" s="141"/>
      <c r="FE106" s="141"/>
      <c r="FF106" s="141"/>
      <c r="FG106" s="141"/>
      <c r="FH106" s="141"/>
      <c r="FI106" s="141"/>
      <c r="FJ106" s="141"/>
      <c r="FK106" s="141"/>
      <c r="FL106" s="141"/>
      <c r="FM106" s="141"/>
      <c r="FN106" s="141"/>
      <c r="FO106" s="141"/>
      <c r="FP106" s="141"/>
      <c r="FQ106" s="141"/>
      <c r="FR106" s="141"/>
      <c r="FS106" s="141"/>
      <c r="FT106" s="141"/>
      <c r="FU106" s="141"/>
      <c r="FV106" s="141"/>
      <c r="FW106" s="141"/>
      <c r="FX106" s="141"/>
      <c r="FY106" s="141"/>
      <c r="FZ106" s="141"/>
      <c r="GA106" s="141"/>
      <c r="GB106" s="141"/>
      <c r="GC106" s="141"/>
      <c r="GD106" s="141"/>
      <c r="GE106" s="141"/>
      <c r="GF106" s="141"/>
      <c r="GG106" s="141"/>
      <c r="GH106" s="141"/>
      <c r="GI106" s="141"/>
      <c r="GJ106" s="141"/>
      <c r="GK106" s="141"/>
      <c r="GL106" s="141"/>
      <c r="GM106" s="141"/>
      <c r="GN106" s="141"/>
      <c r="GO106" s="141"/>
      <c r="GP106" s="141"/>
      <c r="GQ106" s="141"/>
      <c r="GR106" s="141"/>
      <c r="GS106" s="141"/>
      <c r="GT106" s="141"/>
      <c r="GU106" s="141"/>
      <c r="GV106" s="141"/>
      <c r="GW106" s="141"/>
      <c r="GX106" s="141"/>
      <c r="GY106" s="141"/>
      <c r="GZ106" s="141"/>
      <c r="HA106" s="141"/>
      <c r="HB106" s="141"/>
      <c r="HC106" s="141"/>
      <c r="HD106" s="141"/>
      <c r="HE106" s="141"/>
      <c r="HF106" s="141"/>
      <c r="HG106" s="141"/>
      <c r="HH106" s="141"/>
      <c r="HI106" s="141"/>
      <c r="HJ106" s="141"/>
      <c r="HK106" s="141"/>
      <c r="HL106" s="141"/>
      <c r="HM106" s="141"/>
      <c r="HN106" s="141"/>
      <c r="HO106" s="141"/>
      <c r="HP106" s="141"/>
      <c r="HQ106" s="141"/>
      <c r="HR106" s="141"/>
      <c r="HS106" s="141"/>
      <c r="HT106" s="141"/>
      <c r="HU106" s="141"/>
      <c r="HV106" s="141"/>
      <c r="HW106" s="141"/>
      <c r="HX106" s="141"/>
      <c r="HY106" s="141"/>
      <c r="HZ106" s="141"/>
      <c r="IA106" s="141"/>
      <c r="IB106" s="141"/>
      <c r="IC106" s="141"/>
      <c r="ID106" s="141"/>
      <c r="IE106" s="141"/>
      <c r="IF106" s="141"/>
      <c r="IG106" s="141"/>
      <c r="IH106" s="141"/>
      <c r="II106" s="141"/>
      <c r="IJ106" s="141"/>
      <c r="IK106" s="141"/>
      <c r="IL106" s="141"/>
      <c r="IM106" s="141"/>
      <c r="IN106" s="141"/>
      <c r="IO106" s="141"/>
      <c r="IP106" s="141"/>
      <c r="IQ106" s="141"/>
      <c r="IR106" s="141"/>
      <c r="IS106" s="141"/>
      <c r="IT106" s="141"/>
      <c r="IU106" s="141"/>
    </row>
    <row r="107" spans="1:255" ht="30" customHeight="1">
      <c r="A107" s="138">
        <v>85416</v>
      </c>
      <c r="B107" s="152" t="s">
        <v>397</v>
      </c>
      <c r="C107" s="741">
        <f t="shared" si="45"/>
        <v>7877740</v>
      </c>
      <c r="D107" s="145">
        <f t="shared" si="46"/>
        <v>7877740</v>
      </c>
      <c r="E107" s="145">
        <f t="shared" si="47"/>
        <v>0</v>
      </c>
      <c r="F107" s="145">
        <v>0</v>
      </c>
      <c r="G107" s="145">
        <v>0</v>
      </c>
      <c r="H107" s="145">
        <v>0</v>
      </c>
      <c r="I107" s="145">
        <v>600000</v>
      </c>
      <c r="J107" s="145">
        <f>6186079+1091661</f>
        <v>7277740</v>
      </c>
      <c r="K107" s="145">
        <v>0</v>
      </c>
      <c r="L107" s="145">
        <f t="shared" si="48"/>
        <v>0</v>
      </c>
      <c r="M107" s="145">
        <v>0</v>
      </c>
      <c r="N107" s="145">
        <v>0</v>
      </c>
      <c r="O107" s="145">
        <v>0</v>
      </c>
      <c r="P107" s="146"/>
      <c r="Q107" s="146"/>
      <c r="R107" s="146"/>
      <c r="S107" s="146"/>
      <c r="T107" s="146"/>
      <c r="U107" s="141"/>
      <c r="V107" s="141"/>
      <c r="W107" s="141"/>
      <c r="X107" s="141"/>
      <c r="Y107" s="141"/>
      <c r="Z107" s="141"/>
      <c r="AA107" s="141"/>
      <c r="AB107" s="141"/>
      <c r="AC107" s="141"/>
      <c r="AD107" s="141"/>
      <c r="AE107" s="141"/>
      <c r="AF107" s="141"/>
      <c r="AG107" s="141"/>
      <c r="AH107" s="141"/>
      <c r="AI107" s="141"/>
      <c r="AJ107" s="141"/>
      <c r="AK107" s="141"/>
      <c r="AL107" s="141"/>
      <c r="AM107" s="141"/>
      <c r="AN107" s="141"/>
      <c r="AO107" s="141"/>
      <c r="AP107" s="141"/>
      <c r="AQ107" s="141"/>
      <c r="AR107" s="141"/>
      <c r="AS107" s="141"/>
      <c r="AT107" s="141"/>
      <c r="AU107" s="141"/>
      <c r="AV107" s="141"/>
      <c r="AW107" s="141"/>
      <c r="AX107" s="141"/>
      <c r="AY107" s="141"/>
      <c r="AZ107" s="141"/>
      <c r="BA107" s="141"/>
      <c r="BB107" s="141"/>
      <c r="BC107" s="141"/>
      <c r="BD107" s="141"/>
      <c r="BE107" s="141"/>
      <c r="BF107" s="141"/>
      <c r="BG107" s="141"/>
      <c r="BH107" s="141"/>
      <c r="BI107" s="141"/>
      <c r="BJ107" s="141"/>
      <c r="BK107" s="141"/>
      <c r="BL107" s="141"/>
      <c r="BM107" s="141"/>
      <c r="BN107" s="141"/>
      <c r="BO107" s="141"/>
      <c r="BP107" s="141"/>
      <c r="BQ107" s="141"/>
      <c r="BR107" s="141"/>
      <c r="BS107" s="141"/>
      <c r="BT107" s="141"/>
      <c r="BU107" s="141"/>
      <c r="BV107" s="141"/>
      <c r="BW107" s="141"/>
      <c r="BX107" s="141"/>
      <c r="BY107" s="141"/>
      <c r="BZ107" s="141"/>
      <c r="CA107" s="141"/>
      <c r="CB107" s="141"/>
      <c r="CC107" s="141"/>
      <c r="CD107" s="141"/>
      <c r="CE107" s="141"/>
      <c r="CF107" s="141"/>
      <c r="CG107" s="141"/>
      <c r="CH107" s="141"/>
      <c r="CI107" s="141"/>
      <c r="CJ107" s="141"/>
      <c r="CK107" s="141"/>
      <c r="CL107" s="141"/>
      <c r="CM107" s="141"/>
      <c r="CN107" s="141"/>
      <c r="CO107" s="141"/>
      <c r="CP107" s="141"/>
      <c r="CQ107" s="141"/>
      <c r="CR107" s="141"/>
      <c r="CS107" s="141"/>
      <c r="CT107" s="141"/>
      <c r="CU107" s="141"/>
      <c r="CV107" s="141"/>
      <c r="CW107" s="141"/>
      <c r="CX107" s="141"/>
      <c r="CY107" s="141"/>
      <c r="CZ107" s="141"/>
      <c r="DA107" s="141"/>
      <c r="DB107" s="141"/>
      <c r="DC107" s="141"/>
      <c r="DD107" s="141"/>
      <c r="DE107" s="141"/>
      <c r="DF107" s="141"/>
      <c r="DG107" s="141"/>
      <c r="DH107" s="141"/>
      <c r="DI107" s="141"/>
      <c r="DJ107" s="141"/>
      <c r="DK107" s="141"/>
      <c r="DL107" s="141"/>
      <c r="DM107" s="141"/>
      <c r="DN107" s="141"/>
      <c r="DO107" s="141"/>
      <c r="DP107" s="141"/>
      <c r="DQ107" s="141"/>
      <c r="DR107" s="141"/>
      <c r="DS107" s="141"/>
      <c r="DT107" s="141"/>
      <c r="DU107" s="141"/>
      <c r="DV107" s="141"/>
      <c r="DW107" s="141"/>
      <c r="DX107" s="141"/>
      <c r="DY107" s="141"/>
      <c r="DZ107" s="141"/>
      <c r="EA107" s="141"/>
      <c r="EB107" s="141"/>
      <c r="EC107" s="141"/>
      <c r="ED107" s="141"/>
      <c r="EE107" s="141"/>
      <c r="EF107" s="141"/>
      <c r="EG107" s="141"/>
      <c r="EH107" s="141"/>
      <c r="EI107" s="141"/>
      <c r="EJ107" s="141"/>
      <c r="EK107" s="141"/>
      <c r="EL107" s="141"/>
      <c r="EM107" s="141"/>
      <c r="EN107" s="141"/>
      <c r="EO107" s="141"/>
      <c r="EP107" s="141"/>
      <c r="EQ107" s="141"/>
      <c r="ER107" s="141"/>
      <c r="ES107" s="141"/>
      <c r="ET107" s="141"/>
      <c r="EU107" s="141"/>
      <c r="EV107" s="141"/>
      <c r="EW107" s="141"/>
      <c r="EX107" s="141"/>
      <c r="EY107" s="141"/>
      <c r="EZ107" s="141"/>
      <c r="FA107" s="141"/>
      <c r="FB107" s="141"/>
      <c r="FC107" s="141"/>
      <c r="FD107" s="141"/>
      <c r="FE107" s="141"/>
      <c r="FF107" s="141"/>
      <c r="FG107" s="141"/>
      <c r="FH107" s="141"/>
      <c r="FI107" s="141"/>
      <c r="FJ107" s="141"/>
      <c r="FK107" s="141"/>
      <c r="FL107" s="141"/>
      <c r="FM107" s="141"/>
      <c r="FN107" s="141"/>
      <c r="FO107" s="141"/>
      <c r="FP107" s="141"/>
      <c r="FQ107" s="141"/>
      <c r="FR107" s="141"/>
      <c r="FS107" s="141"/>
      <c r="FT107" s="141"/>
      <c r="FU107" s="141"/>
      <c r="FV107" s="141"/>
      <c r="FW107" s="141"/>
      <c r="FX107" s="141"/>
      <c r="FY107" s="141"/>
      <c r="FZ107" s="141"/>
      <c r="GA107" s="141"/>
      <c r="GB107" s="141"/>
      <c r="GC107" s="141"/>
      <c r="GD107" s="141"/>
      <c r="GE107" s="141"/>
      <c r="GF107" s="141"/>
      <c r="GG107" s="141"/>
      <c r="GH107" s="141"/>
      <c r="GI107" s="141"/>
      <c r="GJ107" s="141"/>
      <c r="GK107" s="141"/>
      <c r="GL107" s="141"/>
      <c r="GM107" s="141"/>
      <c r="GN107" s="141"/>
      <c r="GO107" s="141"/>
      <c r="GP107" s="141"/>
      <c r="GQ107" s="141"/>
      <c r="GR107" s="141"/>
      <c r="GS107" s="141"/>
      <c r="GT107" s="141"/>
      <c r="GU107" s="141"/>
      <c r="GV107" s="141"/>
      <c r="GW107" s="141"/>
      <c r="GX107" s="141"/>
      <c r="GY107" s="141"/>
      <c r="GZ107" s="141"/>
      <c r="HA107" s="141"/>
      <c r="HB107" s="141"/>
      <c r="HC107" s="141"/>
      <c r="HD107" s="141"/>
      <c r="HE107" s="141"/>
      <c r="HF107" s="141"/>
      <c r="HG107" s="141"/>
      <c r="HH107" s="141"/>
      <c r="HI107" s="141"/>
      <c r="HJ107" s="141"/>
      <c r="HK107" s="141"/>
      <c r="HL107" s="141"/>
      <c r="HM107" s="141"/>
      <c r="HN107" s="141"/>
      <c r="HO107" s="141"/>
      <c r="HP107" s="141"/>
      <c r="HQ107" s="141"/>
      <c r="HR107" s="141"/>
      <c r="HS107" s="141"/>
      <c r="HT107" s="141"/>
      <c r="HU107" s="141"/>
      <c r="HV107" s="141"/>
      <c r="HW107" s="141"/>
      <c r="HX107" s="141"/>
      <c r="HY107" s="141"/>
      <c r="HZ107" s="141"/>
      <c r="IA107" s="141"/>
      <c r="IB107" s="141"/>
      <c r="IC107" s="141"/>
      <c r="ID107" s="141"/>
      <c r="IE107" s="141"/>
      <c r="IF107" s="141"/>
      <c r="IG107" s="141"/>
      <c r="IH107" s="141"/>
      <c r="II107" s="141"/>
      <c r="IJ107" s="141"/>
      <c r="IK107" s="141"/>
      <c r="IL107" s="141"/>
      <c r="IM107" s="141"/>
      <c r="IN107" s="141"/>
      <c r="IO107" s="141"/>
      <c r="IP107" s="141"/>
      <c r="IQ107" s="141"/>
      <c r="IR107" s="141"/>
      <c r="IS107" s="141"/>
      <c r="IT107" s="141"/>
      <c r="IU107" s="141"/>
    </row>
    <row r="108" spans="1:255" ht="15" customHeight="1">
      <c r="A108" s="138">
        <v>85446</v>
      </c>
      <c r="B108" s="152" t="s">
        <v>77</v>
      </c>
      <c r="C108" s="741">
        <f t="shared" si="45"/>
        <v>150000</v>
      </c>
      <c r="D108" s="145">
        <f t="shared" si="46"/>
        <v>150000</v>
      </c>
      <c r="E108" s="145">
        <f t="shared" si="47"/>
        <v>150000</v>
      </c>
      <c r="F108" s="145">
        <v>0</v>
      </c>
      <c r="G108" s="145">
        <v>150000</v>
      </c>
      <c r="H108" s="145">
        <v>0</v>
      </c>
      <c r="I108" s="145">
        <v>0</v>
      </c>
      <c r="J108" s="145">
        <v>0</v>
      </c>
      <c r="K108" s="145">
        <v>0</v>
      </c>
      <c r="L108" s="145">
        <f t="shared" si="48"/>
        <v>0</v>
      </c>
      <c r="M108" s="145">
        <v>0</v>
      </c>
      <c r="N108" s="145">
        <v>0</v>
      </c>
      <c r="O108" s="145">
        <v>0</v>
      </c>
      <c r="P108" s="153"/>
      <c r="Q108" s="153"/>
      <c r="R108" s="153"/>
      <c r="S108" s="153"/>
      <c r="T108" s="153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8"/>
      <c r="AL108" s="128"/>
      <c r="AM108" s="128"/>
      <c r="AN108" s="128"/>
      <c r="AO108" s="128"/>
      <c r="AP108" s="128"/>
      <c r="AQ108" s="128"/>
      <c r="AR108" s="128"/>
      <c r="AS108" s="128"/>
      <c r="AT108" s="128"/>
      <c r="AU108" s="128"/>
      <c r="AV108" s="128"/>
      <c r="AW108" s="128"/>
      <c r="AX108" s="128"/>
      <c r="AY108" s="128"/>
      <c r="AZ108" s="128"/>
      <c r="BA108" s="128"/>
      <c r="BB108" s="128"/>
      <c r="BC108" s="128"/>
      <c r="BD108" s="128"/>
      <c r="BE108" s="128"/>
      <c r="BF108" s="128"/>
      <c r="BG108" s="128"/>
      <c r="BH108" s="128"/>
      <c r="BI108" s="128"/>
      <c r="BJ108" s="128"/>
      <c r="BK108" s="128"/>
      <c r="BL108" s="128"/>
      <c r="BM108" s="128"/>
      <c r="BN108" s="128"/>
      <c r="BO108" s="128"/>
      <c r="BP108" s="128"/>
      <c r="BQ108" s="128"/>
      <c r="BR108" s="128"/>
      <c r="BS108" s="128"/>
      <c r="BT108" s="128"/>
      <c r="BU108" s="128"/>
      <c r="BV108" s="128"/>
      <c r="BW108" s="128"/>
      <c r="BX108" s="128"/>
      <c r="BY108" s="128"/>
      <c r="BZ108" s="128"/>
      <c r="CA108" s="128"/>
      <c r="CB108" s="128"/>
      <c r="CC108" s="128"/>
      <c r="CD108" s="128"/>
      <c r="CE108" s="128"/>
      <c r="CF108" s="128"/>
      <c r="CG108" s="128"/>
      <c r="CH108" s="128"/>
      <c r="CI108" s="128"/>
      <c r="CJ108" s="128"/>
      <c r="CK108" s="128"/>
      <c r="CL108" s="128"/>
      <c r="CM108" s="128"/>
      <c r="CN108" s="128"/>
      <c r="CO108" s="128"/>
      <c r="CP108" s="128"/>
      <c r="CQ108" s="128"/>
      <c r="CR108" s="128"/>
      <c r="CS108" s="128"/>
      <c r="CT108" s="128"/>
      <c r="CU108" s="128"/>
      <c r="CV108" s="128"/>
      <c r="CW108" s="128"/>
      <c r="CX108" s="128"/>
      <c r="CY108" s="128"/>
      <c r="CZ108" s="128"/>
      <c r="DA108" s="128"/>
      <c r="DB108" s="128"/>
      <c r="DC108" s="128"/>
      <c r="DD108" s="128"/>
      <c r="DE108" s="128"/>
      <c r="DF108" s="128"/>
      <c r="DG108" s="128"/>
      <c r="DH108" s="128"/>
      <c r="DI108" s="128"/>
      <c r="DJ108" s="128"/>
      <c r="DK108" s="128"/>
      <c r="DL108" s="128"/>
      <c r="DM108" s="128"/>
      <c r="DN108" s="128"/>
      <c r="DO108" s="128"/>
      <c r="DP108" s="128"/>
      <c r="DQ108" s="128"/>
      <c r="DR108" s="128"/>
      <c r="DS108" s="128"/>
      <c r="DT108" s="128"/>
      <c r="DU108" s="128"/>
      <c r="DV108" s="128"/>
      <c r="DW108" s="128"/>
      <c r="DX108" s="128"/>
      <c r="DY108" s="128"/>
      <c r="DZ108" s="128"/>
      <c r="EA108" s="128"/>
      <c r="EB108" s="128"/>
      <c r="EC108" s="128"/>
      <c r="ED108" s="128"/>
      <c r="EE108" s="128"/>
      <c r="EF108" s="128"/>
      <c r="EG108" s="128"/>
      <c r="EH108" s="128"/>
      <c r="EI108" s="128"/>
      <c r="EJ108" s="128"/>
      <c r="EK108" s="128"/>
      <c r="EL108" s="128"/>
      <c r="EM108" s="128"/>
      <c r="EN108" s="128"/>
      <c r="EO108" s="128"/>
      <c r="EP108" s="128"/>
      <c r="EQ108" s="128"/>
      <c r="ER108" s="128"/>
      <c r="ES108" s="128"/>
      <c r="ET108" s="128"/>
      <c r="EU108" s="128"/>
      <c r="EV108" s="128"/>
      <c r="EW108" s="128"/>
      <c r="EX108" s="128"/>
      <c r="EY108" s="128"/>
      <c r="EZ108" s="128"/>
      <c r="FA108" s="128"/>
      <c r="FB108" s="128"/>
      <c r="FC108" s="128"/>
      <c r="FD108" s="128"/>
      <c r="FE108" s="128"/>
      <c r="FF108" s="128"/>
      <c r="FG108" s="128"/>
      <c r="FH108" s="128"/>
      <c r="FI108" s="128"/>
      <c r="FJ108" s="128"/>
      <c r="FK108" s="128"/>
      <c r="FL108" s="128"/>
      <c r="FM108" s="128"/>
      <c r="FN108" s="128"/>
      <c r="FO108" s="128"/>
      <c r="FP108" s="128"/>
      <c r="FQ108" s="128"/>
      <c r="FR108" s="128"/>
      <c r="FS108" s="128"/>
      <c r="FT108" s="128"/>
      <c r="FU108" s="128"/>
      <c r="FV108" s="128"/>
      <c r="FW108" s="128"/>
      <c r="FX108" s="128"/>
      <c r="FY108" s="128"/>
      <c r="FZ108" s="128"/>
      <c r="GA108" s="128"/>
      <c r="GB108" s="128"/>
      <c r="GC108" s="128"/>
      <c r="GD108" s="128"/>
      <c r="GE108" s="128"/>
      <c r="GF108" s="128"/>
      <c r="GG108" s="128"/>
      <c r="GH108" s="128"/>
      <c r="GI108" s="128"/>
      <c r="GJ108" s="128"/>
      <c r="GK108" s="128"/>
      <c r="GL108" s="128"/>
      <c r="GM108" s="128"/>
      <c r="GN108" s="128"/>
      <c r="GO108" s="128"/>
      <c r="GP108" s="128"/>
      <c r="GQ108" s="128"/>
      <c r="GR108" s="128"/>
      <c r="GS108" s="128"/>
      <c r="GT108" s="128"/>
      <c r="GU108" s="128"/>
      <c r="GV108" s="128"/>
      <c r="GW108" s="128"/>
      <c r="GX108" s="128"/>
      <c r="GY108" s="128"/>
      <c r="GZ108" s="128"/>
      <c r="HA108" s="128"/>
      <c r="HB108" s="128"/>
      <c r="HC108" s="128"/>
      <c r="HD108" s="128"/>
      <c r="HE108" s="128"/>
      <c r="HF108" s="128"/>
      <c r="HG108" s="128"/>
      <c r="HH108" s="128"/>
      <c r="HI108" s="128"/>
      <c r="HJ108" s="128"/>
      <c r="HK108" s="128"/>
      <c r="HL108" s="128"/>
      <c r="HM108" s="128"/>
      <c r="HN108" s="128"/>
      <c r="HO108" s="128"/>
      <c r="HP108" s="128"/>
      <c r="HQ108" s="128"/>
      <c r="HR108" s="128"/>
      <c r="HS108" s="128"/>
      <c r="HT108" s="128"/>
      <c r="HU108" s="128"/>
      <c r="HV108" s="128"/>
      <c r="HW108" s="128"/>
      <c r="HX108" s="128"/>
      <c r="HY108" s="128"/>
      <c r="HZ108" s="128"/>
      <c r="IA108" s="128"/>
      <c r="IB108" s="128"/>
      <c r="IC108" s="128"/>
      <c r="ID108" s="128"/>
      <c r="IE108" s="128"/>
      <c r="IF108" s="128"/>
      <c r="IG108" s="128"/>
      <c r="IH108" s="128"/>
      <c r="II108" s="128"/>
      <c r="IJ108" s="128"/>
      <c r="IK108" s="128"/>
      <c r="IL108" s="128"/>
      <c r="IM108" s="128"/>
      <c r="IN108" s="128"/>
      <c r="IO108" s="128"/>
      <c r="IP108" s="128"/>
      <c r="IQ108" s="128"/>
      <c r="IR108" s="128"/>
      <c r="IS108" s="128"/>
      <c r="IT108" s="128"/>
      <c r="IU108" s="128"/>
    </row>
    <row r="109" spans="1:255" ht="15" customHeight="1">
      <c r="A109" s="138">
        <v>85495</v>
      </c>
      <c r="B109" s="152" t="s">
        <v>46</v>
      </c>
      <c r="C109" s="741">
        <f t="shared" si="45"/>
        <v>741496</v>
      </c>
      <c r="D109" s="145">
        <f t="shared" si="46"/>
        <v>741496</v>
      </c>
      <c r="E109" s="145">
        <f t="shared" si="47"/>
        <v>697496</v>
      </c>
      <c r="F109" s="145">
        <v>0</v>
      </c>
      <c r="G109" s="145">
        <f>741496-44000</f>
        <v>697496</v>
      </c>
      <c r="H109" s="145">
        <v>0</v>
      </c>
      <c r="I109" s="145">
        <v>44000</v>
      </c>
      <c r="J109" s="145">
        <v>0</v>
      </c>
      <c r="K109" s="145">
        <v>0</v>
      </c>
      <c r="L109" s="145">
        <f t="shared" si="48"/>
        <v>0</v>
      </c>
      <c r="M109" s="145">
        <v>0</v>
      </c>
      <c r="N109" s="145">
        <v>0</v>
      </c>
      <c r="O109" s="145">
        <v>0</v>
      </c>
      <c r="P109" s="153"/>
      <c r="Q109" s="153"/>
      <c r="R109" s="153"/>
      <c r="S109" s="153"/>
      <c r="T109" s="153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128"/>
      <c r="AH109" s="128"/>
      <c r="AI109" s="128"/>
      <c r="AJ109" s="128"/>
      <c r="AK109" s="128"/>
      <c r="AL109" s="128"/>
      <c r="AM109" s="128"/>
      <c r="AN109" s="128"/>
      <c r="AO109" s="128"/>
      <c r="AP109" s="128"/>
      <c r="AQ109" s="128"/>
      <c r="AR109" s="128"/>
      <c r="AS109" s="128"/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  <c r="BM109" s="128"/>
      <c r="BN109" s="128"/>
      <c r="BO109" s="128"/>
      <c r="BP109" s="128"/>
      <c r="BQ109" s="128"/>
      <c r="BR109" s="128"/>
      <c r="BS109" s="128"/>
      <c r="BT109" s="128"/>
      <c r="BU109" s="128"/>
      <c r="BV109" s="128"/>
      <c r="BW109" s="128"/>
      <c r="BX109" s="128"/>
      <c r="BY109" s="128"/>
      <c r="BZ109" s="128"/>
      <c r="CA109" s="128"/>
      <c r="CB109" s="128"/>
      <c r="CC109" s="128"/>
      <c r="CD109" s="128"/>
      <c r="CE109" s="128"/>
      <c r="CF109" s="128"/>
      <c r="CG109" s="128"/>
      <c r="CH109" s="128"/>
      <c r="CI109" s="128"/>
      <c r="CJ109" s="128"/>
      <c r="CK109" s="128"/>
      <c r="CL109" s="128"/>
      <c r="CM109" s="128"/>
      <c r="CN109" s="128"/>
      <c r="CO109" s="128"/>
      <c r="CP109" s="128"/>
      <c r="CQ109" s="128"/>
      <c r="CR109" s="128"/>
      <c r="CS109" s="128"/>
      <c r="CT109" s="128"/>
      <c r="CU109" s="128"/>
      <c r="CV109" s="128"/>
      <c r="CW109" s="128"/>
      <c r="CX109" s="128"/>
      <c r="CY109" s="128"/>
      <c r="CZ109" s="128"/>
      <c r="DA109" s="128"/>
      <c r="DB109" s="128"/>
      <c r="DC109" s="128"/>
      <c r="DD109" s="128"/>
      <c r="DE109" s="128"/>
      <c r="DF109" s="128"/>
      <c r="DG109" s="128"/>
      <c r="DH109" s="128"/>
      <c r="DI109" s="128"/>
      <c r="DJ109" s="128"/>
      <c r="DK109" s="128"/>
      <c r="DL109" s="128"/>
      <c r="DM109" s="128"/>
      <c r="DN109" s="128"/>
      <c r="DO109" s="128"/>
      <c r="DP109" s="128"/>
      <c r="DQ109" s="128"/>
      <c r="DR109" s="128"/>
      <c r="DS109" s="128"/>
      <c r="DT109" s="128"/>
      <c r="DU109" s="128"/>
      <c r="DV109" s="128"/>
      <c r="DW109" s="128"/>
      <c r="DX109" s="128"/>
      <c r="DY109" s="128"/>
      <c r="DZ109" s="128"/>
      <c r="EA109" s="128"/>
      <c r="EB109" s="128"/>
      <c r="EC109" s="128"/>
      <c r="ED109" s="128"/>
      <c r="EE109" s="128"/>
      <c r="EF109" s="128"/>
      <c r="EG109" s="128"/>
      <c r="EH109" s="128"/>
      <c r="EI109" s="128"/>
      <c r="EJ109" s="128"/>
      <c r="EK109" s="128"/>
      <c r="EL109" s="128"/>
      <c r="EM109" s="128"/>
      <c r="EN109" s="128"/>
      <c r="EO109" s="128"/>
      <c r="EP109" s="128"/>
      <c r="EQ109" s="128"/>
      <c r="ER109" s="128"/>
      <c r="ES109" s="128"/>
      <c r="ET109" s="128"/>
      <c r="EU109" s="128"/>
      <c r="EV109" s="128"/>
      <c r="EW109" s="128"/>
      <c r="EX109" s="128"/>
      <c r="EY109" s="128"/>
      <c r="EZ109" s="128"/>
      <c r="FA109" s="128"/>
      <c r="FB109" s="128"/>
      <c r="FC109" s="128"/>
      <c r="FD109" s="128"/>
      <c r="FE109" s="128"/>
      <c r="FF109" s="128"/>
      <c r="FG109" s="128"/>
      <c r="FH109" s="128"/>
      <c r="FI109" s="128"/>
      <c r="FJ109" s="128"/>
      <c r="FK109" s="128"/>
      <c r="FL109" s="128"/>
      <c r="FM109" s="128"/>
      <c r="FN109" s="128"/>
      <c r="FO109" s="128"/>
      <c r="FP109" s="128"/>
      <c r="FQ109" s="128"/>
      <c r="FR109" s="128"/>
      <c r="FS109" s="128"/>
      <c r="FT109" s="128"/>
      <c r="FU109" s="128"/>
      <c r="FV109" s="128"/>
      <c r="FW109" s="128"/>
      <c r="FX109" s="128"/>
      <c r="FY109" s="128"/>
      <c r="FZ109" s="128"/>
      <c r="GA109" s="128"/>
      <c r="GB109" s="128"/>
      <c r="GC109" s="128"/>
      <c r="GD109" s="128"/>
      <c r="GE109" s="128"/>
      <c r="GF109" s="128"/>
      <c r="GG109" s="128"/>
      <c r="GH109" s="128"/>
      <c r="GI109" s="128"/>
      <c r="GJ109" s="128"/>
      <c r="GK109" s="128"/>
      <c r="GL109" s="128"/>
      <c r="GM109" s="128"/>
      <c r="GN109" s="128"/>
      <c r="GO109" s="128"/>
      <c r="GP109" s="128"/>
      <c r="GQ109" s="128"/>
      <c r="GR109" s="128"/>
      <c r="GS109" s="128"/>
      <c r="GT109" s="128"/>
      <c r="GU109" s="128"/>
      <c r="GV109" s="128"/>
      <c r="GW109" s="128"/>
      <c r="GX109" s="128"/>
      <c r="GY109" s="128"/>
      <c r="GZ109" s="128"/>
      <c r="HA109" s="128"/>
      <c r="HB109" s="128"/>
      <c r="HC109" s="128"/>
      <c r="HD109" s="128"/>
      <c r="HE109" s="128"/>
      <c r="HF109" s="128"/>
      <c r="HG109" s="128"/>
      <c r="HH109" s="128"/>
      <c r="HI109" s="128"/>
      <c r="HJ109" s="128"/>
      <c r="HK109" s="128"/>
      <c r="HL109" s="128"/>
      <c r="HM109" s="128"/>
      <c r="HN109" s="128"/>
      <c r="HO109" s="128"/>
      <c r="HP109" s="128"/>
      <c r="HQ109" s="128"/>
      <c r="HR109" s="128"/>
      <c r="HS109" s="128"/>
      <c r="HT109" s="128"/>
      <c r="HU109" s="128"/>
      <c r="HV109" s="128"/>
      <c r="HW109" s="128"/>
      <c r="HX109" s="128"/>
      <c r="HY109" s="128"/>
      <c r="HZ109" s="128"/>
      <c r="IA109" s="128"/>
      <c r="IB109" s="128"/>
      <c r="IC109" s="128"/>
      <c r="ID109" s="128"/>
      <c r="IE109" s="128"/>
      <c r="IF109" s="128"/>
      <c r="IG109" s="128"/>
      <c r="IH109" s="128"/>
      <c r="II109" s="128"/>
      <c r="IJ109" s="128"/>
      <c r="IK109" s="128"/>
      <c r="IL109" s="128"/>
      <c r="IM109" s="128"/>
      <c r="IN109" s="128"/>
      <c r="IO109" s="128"/>
      <c r="IP109" s="128"/>
      <c r="IQ109" s="128"/>
      <c r="IR109" s="128"/>
      <c r="IS109" s="128"/>
      <c r="IT109" s="128"/>
      <c r="IU109" s="128"/>
    </row>
    <row r="110" spans="1:255" ht="15" customHeight="1">
      <c r="A110" s="147">
        <v>855</v>
      </c>
      <c r="B110" s="148" t="s">
        <v>52</v>
      </c>
      <c r="C110" s="742">
        <f t="shared" ref="C110:O110" si="49">C111+C112</f>
        <v>24486756</v>
      </c>
      <c r="D110" s="149">
        <f t="shared" si="49"/>
        <v>24486756</v>
      </c>
      <c r="E110" s="149">
        <f t="shared" si="49"/>
        <v>4340000</v>
      </c>
      <c r="F110" s="149">
        <f t="shared" si="49"/>
        <v>3590380</v>
      </c>
      <c r="G110" s="149">
        <f t="shared" si="49"/>
        <v>749620</v>
      </c>
      <c r="H110" s="149">
        <f t="shared" si="49"/>
        <v>2220000</v>
      </c>
      <c r="I110" s="149">
        <f t="shared" si="49"/>
        <v>9000</v>
      </c>
      <c r="J110" s="149">
        <f t="shared" si="49"/>
        <v>17917756</v>
      </c>
      <c r="K110" s="149">
        <f t="shared" si="49"/>
        <v>0</v>
      </c>
      <c r="L110" s="149">
        <f t="shared" si="49"/>
        <v>0</v>
      </c>
      <c r="M110" s="149">
        <f t="shared" si="49"/>
        <v>0</v>
      </c>
      <c r="N110" s="149">
        <f t="shared" si="49"/>
        <v>0</v>
      </c>
      <c r="O110" s="149">
        <f t="shared" si="49"/>
        <v>0</v>
      </c>
      <c r="P110" s="157"/>
      <c r="Q110" s="157"/>
      <c r="R110" s="157"/>
      <c r="S110" s="157"/>
      <c r="T110" s="157"/>
      <c r="U110" s="158"/>
      <c r="V110" s="158"/>
      <c r="W110" s="158"/>
      <c r="X110" s="158"/>
      <c r="Y110" s="158"/>
      <c r="Z110" s="158"/>
      <c r="AA110" s="158"/>
      <c r="AB110" s="158"/>
      <c r="AC110" s="158"/>
      <c r="AD110" s="158"/>
      <c r="AE110" s="158"/>
      <c r="AF110" s="158"/>
      <c r="AG110" s="158"/>
      <c r="AH110" s="158"/>
      <c r="AI110" s="158"/>
      <c r="AJ110" s="158"/>
      <c r="AK110" s="158"/>
      <c r="AL110" s="158"/>
      <c r="AM110" s="158"/>
      <c r="AN110" s="158"/>
      <c r="AO110" s="158"/>
      <c r="AP110" s="158"/>
      <c r="AQ110" s="158"/>
      <c r="AR110" s="158"/>
      <c r="AS110" s="158"/>
      <c r="AT110" s="158"/>
      <c r="AU110" s="158"/>
      <c r="AV110" s="158"/>
      <c r="AW110" s="158"/>
      <c r="AX110" s="158"/>
      <c r="AY110" s="158"/>
      <c r="AZ110" s="158"/>
      <c r="BA110" s="158"/>
      <c r="BB110" s="158"/>
      <c r="BC110" s="158"/>
      <c r="BD110" s="158"/>
      <c r="BE110" s="158"/>
      <c r="BF110" s="158"/>
      <c r="BG110" s="158"/>
      <c r="BH110" s="158"/>
      <c r="BI110" s="158"/>
      <c r="BJ110" s="158"/>
      <c r="BK110" s="158"/>
      <c r="BL110" s="158"/>
      <c r="BM110" s="158"/>
      <c r="BN110" s="158"/>
      <c r="BO110" s="158"/>
      <c r="BP110" s="158"/>
      <c r="BQ110" s="158"/>
      <c r="BR110" s="158"/>
      <c r="BS110" s="158"/>
      <c r="BT110" s="158"/>
      <c r="BU110" s="158"/>
      <c r="BV110" s="158"/>
      <c r="BW110" s="158"/>
      <c r="BX110" s="158"/>
      <c r="BY110" s="158"/>
      <c r="BZ110" s="158"/>
      <c r="CA110" s="158"/>
      <c r="CB110" s="158"/>
      <c r="CC110" s="158"/>
      <c r="CD110" s="158"/>
      <c r="CE110" s="158"/>
      <c r="CF110" s="158"/>
      <c r="CG110" s="158"/>
      <c r="CH110" s="158"/>
      <c r="CI110" s="158"/>
      <c r="CJ110" s="158"/>
      <c r="CK110" s="158"/>
      <c r="CL110" s="158"/>
      <c r="CM110" s="158"/>
      <c r="CN110" s="158"/>
      <c r="CO110" s="158"/>
      <c r="CP110" s="158"/>
      <c r="CQ110" s="158"/>
      <c r="CR110" s="158"/>
      <c r="CS110" s="158"/>
      <c r="CT110" s="158"/>
      <c r="CU110" s="158"/>
      <c r="CV110" s="158"/>
      <c r="CW110" s="158"/>
      <c r="CX110" s="158"/>
      <c r="CY110" s="158"/>
      <c r="CZ110" s="158"/>
      <c r="DA110" s="158"/>
      <c r="DB110" s="158"/>
      <c r="DC110" s="158"/>
      <c r="DD110" s="158"/>
      <c r="DE110" s="158"/>
      <c r="DF110" s="158"/>
      <c r="DG110" s="158"/>
      <c r="DH110" s="158"/>
      <c r="DI110" s="158"/>
      <c r="DJ110" s="158"/>
      <c r="DK110" s="158"/>
      <c r="DL110" s="158"/>
      <c r="DM110" s="158"/>
      <c r="DN110" s="158"/>
      <c r="DO110" s="158"/>
      <c r="DP110" s="158"/>
      <c r="DQ110" s="158"/>
      <c r="DR110" s="158"/>
      <c r="DS110" s="158"/>
      <c r="DT110" s="158"/>
      <c r="DU110" s="158"/>
      <c r="DV110" s="158"/>
      <c r="DW110" s="158"/>
      <c r="DX110" s="158"/>
      <c r="DY110" s="158"/>
      <c r="DZ110" s="158"/>
      <c r="EA110" s="158"/>
      <c r="EB110" s="158"/>
      <c r="EC110" s="158"/>
      <c r="ED110" s="158"/>
      <c r="EE110" s="158"/>
      <c r="EF110" s="158"/>
      <c r="EG110" s="158"/>
      <c r="EH110" s="158"/>
      <c r="EI110" s="158"/>
      <c r="EJ110" s="158"/>
      <c r="EK110" s="158"/>
      <c r="EL110" s="158"/>
      <c r="EM110" s="158"/>
      <c r="EN110" s="158"/>
      <c r="EO110" s="158"/>
      <c r="EP110" s="158"/>
      <c r="EQ110" s="158"/>
      <c r="ER110" s="158"/>
      <c r="ES110" s="158"/>
      <c r="ET110" s="158"/>
      <c r="EU110" s="158"/>
      <c r="EV110" s="158"/>
      <c r="EW110" s="158"/>
      <c r="EX110" s="158"/>
      <c r="EY110" s="158"/>
      <c r="EZ110" s="158"/>
      <c r="FA110" s="158"/>
      <c r="FB110" s="158"/>
      <c r="FC110" s="158"/>
      <c r="FD110" s="158"/>
      <c r="FE110" s="158"/>
      <c r="FF110" s="158"/>
      <c r="FG110" s="158"/>
      <c r="FH110" s="158"/>
      <c r="FI110" s="158"/>
      <c r="FJ110" s="158"/>
      <c r="FK110" s="158"/>
      <c r="FL110" s="158"/>
      <c r="FM110" s="158"/>
      <c r="FN110" s="158"/>
      <c r="FO110" s="158"/>
      <c r="FP110" s="158"/>
      <c r="FQ110" s="158"/>
      <c r="FR110" s="158"/>
      <c r="FS110" s="158"/>
      <c r="FT110" s="158"/>
      <c r="FU110" s="158"/>
      <c r="FV110" s="158"/>
      <c r="FW110" s="158"/>
      <c r="FX110" s="158"/>
      <c r="FY110" s="158"/>
      <c r="FZ110" s="158"/>
      <c r="GA110" s="158"/>
      <c r="GB110" s="158"/>
      <c r="GC110" s="158"/>
      <c r="GD110" s="158"/>
      <c r="GE110" s="158"/>
      <c r="GF110" s="158"/>
      <c r="GG110" s="158"/>
      <c r="GH110" s="158"/>
      <c r="GI110" s="158"/>
      <c r="GJ110" s="158"/>
      <c r="GK110" s="158"/>
      <c r="GL110" s="158"/>
      <c r="GM110" s="158"/>
      <c r="GN110" s="158"/>
      <c r="GO110" s="158"/>
      <c r="GP110" s="158"/>
      <c r="GQ110" s="158"/>
      <c r="GR110" s="158"/>
      <c r="GS110" s="158"/>
      <c r="GT110" s="158"/>
      <c r="GU110" s="158"/>
      <c r="GV110" s="158"/>
      <c r="GW110" s="158"/>
      <c r="GX110" s="158"/>
      <c r="GY110" s="158"/>
      <c r="GZ110" s="158"/>
      <c r="HA110" s="158"/>
      <c r="HB110" s="158"/>
      <c r="HC110" s="158"/>
      <c r="HD110" s="158"/>
      <c r="HE110" s="158"/>
      <c r="HF110" s="158"/>
      <c r="HG110" s="158"/>
      <c r="HH110" s="158"/>
      <c r="HI110" s="158"/>
      <c r="HJ110" s="158"/>
      <c r="HK110" s="158"/>
      <c r="HL110" s="158"/>
      <c r="HM110" s="158"/>
      <c r="HN110" s="158"/>
      <c r="HO110" s="158"/>
      <c r="HP110" s="158"/>
      <c r="HQ110" s="158"/>
      <c r="HR110" s="158"/>
      <c r="HS110" s="158"/>
      <c r="HT110" s="158"/>
      <c r="HU110" s="158"/>
      <c r="HV110" s="158"/>
      <c r="HW110" s="158"/>
      <c r="HX110" s="158"/>
      <c r="HY110" s="158"/>
      <c r="HZ110" s="158"/>
      <c r="IA110" s="158"/>
      <c r="IB110" s="158"/>
      <c r="IC110" s="158"/>
      <c r="ID110" s="158"/>
      <c r="IE110" s="158"/>
      <c r="IF110" s="158"/>
      <c r="IG110" s="158"/>
      <c r="IH110" s="158"/>
      <c r="II110" s="158"/>
      <c r="IJ110" s="158"/>
      <c r="IK110" s="158"/>
      <c r="IL110" s="158"/>
      <c r="IM110" s="158"/>
      <c r="IN110" s="158"/>
      <c r="IO110" s="158"/>
      <c r="IP110" s="158"/>
      <c r="IQ110" s="158"/>
      <c r="IR110" s="158"/>
      <c r="IS110" s="158"/>
      <c r="IT110" s="158"/>
      <c r="IU110" s="158"/>
    </row>
    <row r="111" spans="1:255" ht="15" customHeight="1">
      <c r="A111" s="138">
        <v>85509</v>
      </c>
      <c r="B111" s="152" t="s">
        <v>53</v>
      </c>
      <c r="C111" s="741">
        <f>D111+L111</f>
        <v>4712000</v>
      </c>
      <c r="D111" s="145">
        <f>E111+H111+I111+J111+K111</f>
        <v>4712000</v>
      </c>
      <c r="E111" s="145">
        <f>F111+G111</f>
        <v>4136000</v>
      </c>
      <c r="F111" s="145">
        <v>3588380</v>
      </c>
      <c r="G111" s="145">
        <f>8700+87500+7200+96800+18000+2400+150000+12360+7000+35000+230+96000+11430+15000</f>
        <v>547620</v>
      </c>
      <c r="H111" s="145">
        <v>570000</v>
      </c>
      <c r="I111" s="145">
        <v>6000</v>
      </c>
      <c r="J111" s="145">
        <v>0</v>
      </c>
      <c r="K111" s="145">
        <v>0</v>
      </c>
      <c r="L111" s="145">
        <f>M111+O111</f>
        <v>0</v>
      </c>
      <c r="M111" s="145">
        <v>0</v>
      </c>
      <c r="N111" s="145">
        <v>0</v>
      </c>
      <c r="O111" s="145">
        <v>0</v>
      </c>
      <c r="P111" s="153"/>
      <c r="Q111" s="153"/>
      <c r="R111" s="153"/>
      <c r="S111" s="153"/>
      <c r="T111" s="153"/>
      <c r="U111" s="128"/>
      <c r="V111" s="128"/>
      <c r="W111" s="128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128"/>
      <c r="AI111" s="128"/>
      <c r="AJ111" s="128"/>
      <c r="AK111" s="128"/>
      <c r="AL111" s="128"/>
      <c r="AM111" s="128"/>
      <c r="AN111" s="128"/>
      <c r="AO111" s="128"/>
      <c r="AP111" s="128"/>
      <c r="AQ111" s="128"/>
      <c r="AR111" s="128"/>
      <c r="AS111" s="128"/>
      <c r="AT111" s="128"/>
      <c r="AU111" s="128"/>
      <c r="AV111" s="128"/>
      <c r="AW111" s="128"/>
      <c r="AX111" s="128"/>
      <c r="AY111" s="128"/>
      <c r="AZ111" s="128"/>
      <c r="BA111" s="128"/>
      <c r="BB111" s="128"/>
      <c r="BC111" s="128"/>
      <c r="BD111" s="128"/>
      <c r="BE111" s="128"/>
      <c r="BF111" s="128"/>
      <c r="BG111" s="128"/>
      <c r="BH111" s="128"/>
      <c r="BI111" s="128"/>
      <c r="BJ111" s="128"/>
      <c r="BK111" s="128"/>
      <c r="BL111" s="128"/>
      <c r="BM111" s="128"/>
      <c r="BN111" s="128"/>
      <c r="BO111" s="128"/>
      <c r="BP111" s="128"/>
      <c r="BQ111" s="128"/>
      <c r="BR111" s="128"/>
      <c r="BS111" s="128"/>
      <c r="BT111" s="128"/>
      <c r="BU111" s="128"/>
      <c r="BV111" s="128"/>
      <c r="BW111" s="128"/>
      <c r="BX111" s="128"/>
      <c r="BY111" s="128"/>
      <c r="BZ111" s="128"/>
      <c r="CA111" s="128"/>
      <c r="CB111" s="128"/>
      <c r="CC111" s="128"/>
      <c r="CD111" s="128"/>
      <c r="CE111" s="128"/>
      <c r="CF111" s="128"/>
      <c r="CG111" s="128"/>
      <c r="CH111" s="128"/>
      <c r="CI111" s="128"/>
      <c r="CJ111" s="128"/>
      <c r="CK111" s="128"/>
      <c r="CL111" s="128"/>
      <c r="CM111" s="128"/>
      <c r="CN111" s="128"/>
      <c r="CO111" s="128"/>
      <c r="CP111" s="128"/>
      <c r="CQ111" s="128"/>
      <c r="CR111" s="128"/>
      <c r="CS111" s="128"/>
      <c r="CT111" s="128"/>
      <c r="CU111" s="128"/>
      <c r="CV111" s="128"/>
      <c r="CW111" s="128"/>
      <c r="CX111" s="128"/>
      <c r="CY111" s="128"/>
      <c r="CZ111" s="128"/>
      <c r="DA111" s="128"/>
      <c r="DB111" s="128"/>
      <c r="DC111" s="128"/>
      <c r="DD111" s="128"/>
      <c r="DE111" s="128"/>
      <c r="DF111" s="128"/>
      <c r="DG111" s="128"/>
      <c r="DH111" s="128"/>
      <c r="DI111" s="128"/>
      <c r="DJ111" s="128"/>
      <c r="DK111" s="128"/>
      <c r="DL111" s="128"/>
      <c r="DM111" s="128"/>
      <c r="DN111" s="128"/>
      <c r="DO111" s="128"/>
      <c r="DP111" s="128"/>
      <c r="DQ111" s="128"/>
      <c r="DR111" s="128"/>
      <c r="DS111" s="128"/>
      <c r="DT111" s="128"/>
      <c r="DU111" s="128"/>
      <c r="DV111" s="128"/>
      <c r="DW111" s="128"/>
      <c r="DX111" s="128"/>
      <c r="DY111" s="128"/>
      <c r="DZ111" s="128"/>
      <c r="EA111" s="128"/>
      <c r="EB111" s="128"/>
      <c r="EC111" s="128"/>
      <c r="ED111" s="128"/>
      <c r="EE111" s="128"/>
      <c r="EF111" s="128"/>
      <c r="EG111" s="128"/>
      <c r="EH111" s="128"/>
      <c r="EI111" s="128"/>
      <c r="EJ111" s="128"/>
      <c r="EK111" s="128"/>
      <c r="EL111" s="128"/>
      <c r="EM111" s="128"/>
      <c r="EN111" s="128"/>
      <c r="EO111" s="128"/>
      <c r="EP111" s="128"/>
      <c r="EQ111" s="128"/>
      <c r="ER111" s="128"/>
      <c r="ES111" s="128"/>
      <c r="ET111" s="128"/>
      <c r="EU111" s="128"/>
      <c r="EV111" s="128"/>
      <c r="EW111" s="128"/>
      <c r="EX111" s="128"/>
      <c r="EY111" s="128"/>
      <c r="EZ111" s="128"/>
      <c r="FA111" s="128"/>
      <c r="FB111" s="128"/>
      <c r="FC111" s="128"/>
      <c r="FD111" s="128"/>
      <c r="FE111" s="128"/>
      <c r="FF111" s="128"/>
      <c r="FG111" s="128"/>
      <c r="FH111" s="128"/>
      <c r="FI111" s="128"/>
      <c r="FJ111" s="128"/>
      <c r="FK111" s="128"/>
      <c r="FL111" s="128"/>
      <c r="FM111" s="128"/>
      <c r="FN111" s="128"/>
      <c r="FO111" s="128"/>
      <c r="FP111" s="128"/>
      <c r="FQ111" s="128"/>
      <c r="FR111" s="128"/>
      <c r="FS111" s="128"/>
      <c r="FT111" s="128"/>
      <c r="FU111" s="128"/>
      <c r="FV111" s="128"/>
      <c r="FW111" s="128"/>
      <c r="FX111" s="128"/>
      <c r="FY111" s="128"/>
      <c r="FZ111" s="128"/>
      <c r="GA111" s="128"/>
      <c r="GB111" s="128"/>
      <c r="GC111" s="128"/>
      <c r="GD111" s="128"/>
      <c r="GE111" s="128"/>
      <c r="GF111" s="128"/>
      <c r="GG111" s="128"/>
      <c r="GH111" s="128"/>
      <c r="GI111" s="128"/>
      <c r="GJ111" s="128"/>
      <c r="GK111" s="128"/>
      <c r="GL111" s="128"/>
      <c r="GM111" s="128"/>
      <c r="GN111" s="128"/>
      <c r="GO111" s="128"/>
      <c r="GP111" s="128"/>
      <c r="GQ111" s="128"/>
      <c r="GR111" s="128"/>
      <c r="GS111" s="128"/>
      <c r="GT111" s="128"/>
      <c r="GU111" s="128"/>
      <c r="GV111" s="128"/>
      <c r="GW111" s="128"/>
      <c r="GX111" s="128"/>
      <c r="GY111" s="128"/>
      <c r="GZ111" s="128"/>
      <c r="HA111" s="128"/>
      <c r="HB111" s="128"/>
      <c r="HC111" s="128"/>
      <c r="HD111" s="128"/>
      <c r="HE111" s="128"/>
      <c r="HF111" s="128"/>
      <c r="HG111" s="128"/>
      <c r="HH111" s="128"/>
      <c r="HI111" s="128"/>
      <c r="HJ111" s="128"/>
      <c r="HK111" s="128"/>
      <c r="HL111" s="128"/>
      <c r="HM111" s="128"/>
      <c r="HN111" s="128"/>
      <c r="HO111" s="128"/>
      <c r="HP111" s="128"/>
      <c r="HQ111" s="128"/>
      <c r="HR111" s="128"/>
      <c r="HS111" s="128"/>
      <c r="HT111" s="128"/>
      <c r="HU111" s="128"/>
      <c r="HV111" s="128"/>
      <c r="HW111" s="128"/>
      <c r="HX111" s="128"/>
      <c r="HY111" s="128"/>
      <c r="HZ111" s="128"/>
      <c r="IA111" s="128"/>
      <c r="IB111" s="128"/>
      <c r="IC111" s="128"/>
      <c r="ID111" s="128"/>
      <c r="IE111" s="128"/>
      <c r="IF111" s="128"/>
      <c r="IG111" s="128"/>
      <c r="IH111" s="128"/>
      <c r="II111" s="128"/>
      <c r="IJ111" s="128"/>
      <c r="IK111" s="128"/>
      <c r="IL111" s="128"/>
      <c r="IM111" s="128"/>
      <c r="IN111" s="128"/>
      <c r="IO111" s="128"/>
      <c r="IP111" s="128"/>
      <c r="IQ111" s="128"/>
      <c r="IR111" s="128"/>
      <c r="IS111" s="128"/>
      <c r="IT111" s="128"/>
      <c r="IU111" s="128"/>
    </row>
    <row r="112" spans="1:255" ht="15" customHeight="1">
      <c r="A112" s="138">
        <v>85595</v>
      </c>
      <c r="B112" s="152" t="s">
        <v>46</v>
      </c>
      <c r="C112" s="741">
        <f>D112+L112</f>
        <v>19774756</v>
      </c>
      <c r="D112" s="145">
        <f>E112+H112+I112+J112+K112</f>
        <v>19774756</v>
      </c>
      <c r="E112" s="145">
        <f>F112+G112</f>
        <v>204000</v>
      </c>
      <c r="F112" s="145">
        <v>2000</v>
      </c>
      <c r="G112" s="145">
        <f>5200+2400+1100+193300</f>
        <v>202000</v>
      </c>
      <c r="H112" s="145">
        <v>1650000</v>
      </c>
      <c r="I112" s="145">
        <v>3000</v>
      </c>
      <c r="J112" s="145">
        <f>16031676+1886080</f>
        <v>17917756</v>
      </c>
      <c r="K112" s="145">
        <v>0</v>
      </c>
      <c r="L112" s="145">
        <f>M112+O112</f>
        <v>0</v>
      </c>
      <c r="M112" s="145">
        <v>0</v>
      </c>
      <c r="N112" s="145">
        <v>0</v>
      </c>
      <c r="O112" s="145">
        <v>0</v>
      </c>
      <c r="P112" s="153"/>
      <c r="Q112" s="153"/>
      <c r="R112" s="153"/>
      <c r="S112" s="153"/>
      <c r="T112" s="153"/>
      <c r="U112" s="128"/>
      <c r="V112" s="128"/>
      <c r="W112" s="128"/>
      <c r="X112" s="128"/>
      <c r="Y112" s="128"/>
      <c r="Z112" s="128"/>
      <c r="AA112" s="128"/>
      <c r="AB112" s="128"/>
      <c r="AC112" s="128"/>
      <c r="AD112" s="128"/>
      <c r="AE112" s="128"/>
      <c r="AF112" s="128"/>
      <c r="AG112" s="128"/>
      <c r="AH112" s="128"/>
      <c r="AI112" s="128"/>
      <c r="AJ112" s="128"/>
      <c r="AK112" s="128"/>
      <c r="AL112" s="128"/>
      <c r="AM112" s="128"/>
      <c r="AN112" s="128"/>
      <c r="AO112" s="128"/>
      <c r="AP112" s="128"/>
      <c r="AQ112" s="128"/>
      <c r="AR112" s="128"/>
      <c r="AS112" s="128"/>
      <c r="AT112" s="128"/>
      <c r="AU112" s="128"/>
      <c r="AV112" s="128"/>
      <c r="AW112" s="128"/>
      <c r="AX112" s="128"/>
      <c r="AY112" s="128"/>
      <c r="AZ112" s="128"/>
      <c r="BA112" s="128"/>
      <c r="BB112" s="128"/>
      <c r="BC112" s="128"/>
      <c r="BD112" s="128"/>
      <c r="BE112" s="128"/>
      <c r="BF112" s="128"/>
      <c r="BG112" s="128"/>
      <c r="BH112" s="128"/>
      <c r="BI112" s="128"/>
      <c r="BJ112" s="128"/>
      <c r="BK112" s="128"/>
      <c r="BL112" s="128"/>
      <c r="BM112" s="128"/>
      <c r="BN112" s="128"/>
      <c r="BO112" s="128"/>
      <c r="BP112" s="128"/>
      <c r="BQ112" s="128"/>
      <c r="BR112" s="128"/>
      <c r="BS112" s="128"/>
      <c r="BT112" s="128"/>
      <c r="BU112" s="128"/>
      <c r="BV112" s="128"/>
      <c r="BW112" s="128"/>
      <c r="BX112" s="128"/>
      <c r="BY112" s="128"/>
      <c r="BZ112" s="128"/>
      <c r="CA112" s="128"/>
      <c r="CB112" s="128"/>
      <c r="CC112" s="128"/>
      <c r="CD112" s="128"/>
      <c r="CE112" s="128"/>
      <c r="CF112" s="128"/>
      <c r="CG112" s="128"/>
      <c r="CH112" s="128"/>
      <c r="CI112" s="128"/>
      <c r="CJ112" s="128"/>
      <c r="CK112" s="128"/>
      <c r="CL112" s="128"/>
      <c r="CM112" s="128"/>
      <c r="CN112" s="128"/>
      <c r="CO112" s="128"/>
      <c r="CP112" s="128"/>
      <c r="CQ112" s="128"/>
      <c r="CR112" s="128"/>
      <c r="CS112" s="128"/>
      <c r="CT112" s="128"/>
      <c r="CU112" s="128"/>
      <c r="CV112" s="128"/>
      <c r="CW112" s="128"/>
      <c r="CX112" s="128"/>
      <c r="CY112" s="128"/>
      <c r="CZ112" s="128"/>
      <c r="DA112" s="128"/>
      <c r="DB112" s="128"/>
      <c r="DC112" s="128"/>
      <c r="DD112" s="128"/>
      <c r="DE112" s="128"/>
      <c r="DF112" s="128"/>
      <c r="DG112" s="128"/>
      <c r="DH112" s="128"/>
      <c r="DI112" s="128"/>
      <c r="DJ112" s="128"/>
      <c r="DK112" s="128"/>
      <c r="DL112" s="128"/>
      <c r="DM112" s="128"/>
      <c r="DN112" s="128"/>
      <c r="DO112" s="128"/>
      <c r="DP112" s="128"/>
      <c r="DQ112" s="128"/>
      <c r="DR112" s="128"/>
      <c r="DS112" s="128"/>
      <c r="DT112" s="128"/>
      <c r="DU112" s="128"/>
      <c r="DV112" s="128"/>
      <c r="DW112" s="128"/>
      <c r="DX112" s="128"/>
      <c r="DY112" s="128"/>
      <c r="DZ112" s="128"/>
      <c r="EA112" s="128"/>
      <c r="EB112" s="128"/>
      <c r="EC112" s="128"/>
      <c r="ED112" s="128"/>
      <c r="EE112" s="128"/>
      <c r="EF112" s="128"/>
      <c r="EG112" s="128"/>
      <c r="EH112" s="128"/>
      <c r="EI112" s="128"/>
      <c r="EJ112" s="128"/>
      <c r="EK112" s="128"/>
      <c r="EL112" s="128"/>
      <c r="EM112" s="128"/>
      <c r="EN112" s="128"/>
      <c r="EO112" s="128"/>
      <c r="EP112" s="128"/>
      <c r="EQ112" s="128"/>
      <c r="ER112" s="128"/>
      <c r="ES112" s="128"/>
      <c r="ET112" s="128"/>
      <c r="EU112" s="128"/>
      <c r="EV112" s="128"/>
      <c r="EW112" s="128"/>
      <c r="EX112" s="128"/>
      <c r="EY112" s="128"/>
      <c r="EZ112" s="128"/>
      <c r="FA112" s="128"/>
      <c r="FB112" s="128"/>
      <c r="FC112" s="128"/>
      <c r="FD112" s="128"/>
      <c r="FE112" s="128"/>
      <c r="FF112" s="128"/>
      <c r="FG112" s="128"/>
      <c r="FH112" s="128"/>
      <c r="FI112" s="128"/>
      <c r="FJ112" s="128"/>
      <c r="FK112" s="128"/>
      <c r="FL112" s="128"/>
      <c r="FM112" s="128"/>
      <c r="FN112" s="128"/>
      <c r="FO112" s="128"/>
      <c r="FP112" s="128"/>
      <c r="FQ112" s="128"/>
      <c r="FR112" s="128"/>
      <c r="FS112" s="128"/>
      <c r="FT112" s="128"/>
      <c r="FU112" s="128"/>
      <c r="FV112" s="128"/>
      <c r="FW112" s="128"/>
      <c r="FX112" s="128"/>
      <c r="FY112" s="128"/>
      <c r="FZ112" s="128"/>
      <c r="GA112" s="128"/>
      <c r="GB112" s="128"/>
      <c r="GC112" s="128"/>
      <c r="GD112" s="128"/>
      <c r="GE112" s="128"/>
      <c r="GF112" s="128"/>
      <c r="GG112" s="128"/>
      <c r="GH112" s="128"/>
      <c r="GI112" s="128"/>
      <c r="GJ112" s="128"/>
      <c r="GK112" s="128"/>
      <c r="GL112" s="128"/>
      <c r="GM112" s="128"/>
      <c r="GN112" s="128"/>
      <c r="GO112" s="128"/>
      <c r="GP112" s="128"/>
      <c r="GQ112" s="128"/>
      <c r="GR112" s="128"/>
      <c r="GS112" s="128"/>
      <c r="GT112" s="128"/>
      <c r="GU112" s="128"/>
      <c r="GV112" s="128"/>
      <c r="GW112" s="128"/>
      <c r="GX112" s="128"/>
      <c r="GY112" s="128"/>
      <c r="GZ112" s="128"/>
      <c r="HA112" s="128"/>
      <c r="HB112" s="128"/>
      <c r="HC112" s="128"/>
      <c r="HD112" s="128"/>
      <c r="HE112" s="128"/>
      <c r="HF112" s="128"/>
      <c r="HG112" s="128"/>
      <c r="HH112" s="128"/>
      <c r="HI112" s="128"/>
      <c r="HJ112" s="128"/>
      <c r="HK112" s="128"/>
      <c r="HL112" s="128"/>
      <c r="HM112" s="128"/>
      <c r="HN112" s="128"/>
      <c r="HO112" s="128"/>
      <c r="HP112" s="128"/>
      <c r="HQ112" s="128"/>
      <c r="HR112" s="128"/>
      <c r="HS112" s="128"/>
      <c r="HT112" s="128"/>
      <c r="HU112" s="128"/>
      <c r="HV112" s="128"/>
      <c r="HW112" s="128"/>
      <c r="HX112" s="128"/>
      <c r="HY112" s="128"/>
      <c r="HZ112" s="128"/>
      <c r="IA112" s="128"/>
      <c r="IB112" s="128"/>
      <c r="IC112" s="128"/>
      <c r="ID112" s="128"/>
      <c r="IE112" s="128"/>
      <c r="IF112" s="128"/>
      <c r="IG112" s="128"/>
      <c r="IH112" s="128"/>
      <c r="II112" s="128"/>
      <c r="IJ112" s="128"/>
      <c r="IK112" s="128"/>
      <c r="IL112" s="128"/>
      <c r="IM112" s="128"/>
      <c r="IN112" s="128"/>
      <c r="IO112" s="128"/>
      <c r="IP112" s="128"/>
      <c r="IQ112" s="128"/>
      <c r="IR112" s="128"/>
      <c r="IS112" s="128"/>
      <c r="IT112" s="128"/>
      <c r="IU112" s="128"/>
    </row>
    <row r="113" spans="1:255" ht="35.1" customHeight="1">
      <c r="A113" s="147">
        <v>900</v>
      </c>
      <c r="B113" s="148" t="s">
        <v>39</v>
      </c>
      <c r="C113" s="742">
        <f t="shared" ref="C113:O113" si="50">C114+C115+C116+C117+C118+C120+C119</f>
        <v>7337294</v>
      </c>
      <c r="D113" s="149">
        <f t="shared" si="50"/>
        <v>6334694</v>
      </c>
      <c r="E113" s="149">
        <f t="shared" si="50"/>
        <v>4360115</v>
      </c>
      <c r="F113" s="149">
        <f t="shared" si="50"/>
        <v>2991830</v>
      </c>
      <c r="G113" s="149">
        <f t="shared" si="50"/>
        <v>1368285</v>
      </c>
      <c r="H113" s="149">
        <f t="shared" si="50"/>
        <v>0</v>
      </c>
      <c r="I113" s="149">
        <f t="shared" si="50"/>
        <v>0</v>
      </c>
      <c r="J113" s="149">
        <f t="shared" si="50"/>
        <v>1974579</v>
      </c>
      <c r="K113" s="149">
        <f t="shared" si="50"/>
        <v>0</v>
      </c>
      <c r="L113" s="149">
        <f t="shared" si="50"/>
        <v>1002600</v>
      </c>
      <c r="M113" s="149">
        <f t="shared" si="50"/>
        <v>502600</v>
      </c>
      <c r="N113" s="149">
        <f t="shared" si="50"/>
        <v>502600</v>
      </c>
      <c r="O113" s="149">
        <f t="shared" si="50"/>
        <v>500000</v>
      </c>
      <c r="P113" s="157"/>
      <c r="Q113" s="157"/>
      <c r="R113" s="157"/>
      <c r="S113" s="157"/>
      <c r="T113" s="157"/>
      <c r="U113" s="158"/>
      <c r="V113" s="158"/>
      <c r="W113" s="158"/>
      <c r="X113" s="158"/>
      <c r="Y113" s="158"/>
      <c r="Z113" s="158"/>
      <c r="AA113" s="158"/>
      <c r="AB113" s="158"/>
      <c r="AC113" s="158"/>
      <c r="AD113" s="158"/>
      <c r="AE113" s="158"/>
      <c r="AF113" s="158"/>
      <c r="AG113" s="158"/>
      <c r="AH113" s="158"/>
      <c r="AI113" s="158"/>
      <c r="AJ113" s="158"/>
      <c r="AK113" s="158"/>
      <c r="AL113" s="158"/>
      <c r="AM113" s="158"/>
      <c r="AN113" s="158"/>
      <c r="AO113" s="158"/>
      <c r="AP113" s="158"/>
      <c r="AQ113" s="158"/>
      <c r="AR113" s="158"/>
      <c r="AS113" s="158"/>
      <c r="AT113" s="158"/>
      <c r="AU113" s="158"/>
      <c r="AV113" s="158"/>
      <c r="AW113" s="158"/>
      <c r="AX113" s="158"/>
      <c r="AY113" s="158"/>
      <c r="AZ113" s="158"/>
      <c r="BA113" s="158"/>
      <c r="BB113" s="158"/>
      <c r="BC113" s="158"/>
      <c r="BD113" s="158"/>
      <c r="BE113" s="158"/>
      <c r="BF113" s="158"/>
      <c r="BG113" s="158"/>
      <c r="BH113" s="158"/>
      <c r="BI113" s="158"/>
      <c r="BJ113" s="158"/>
      <c r="BK113" s="158"/>
      <c r="BL113" s="158"/>
      <c r="BM113" s="158"/>
      <c r="BN113" s="158"/>
      <c r="BO113" s="158"/>
      <c r="BP113" s="158"/>
      <c r="BQ113" s="158"/>
      <c r="BR113" s="158"/>
      <c r="BS113" s="158"/>
      <c r="BT113" s="158"/>
      <c r="BU113" s="158"/>
      <c r="BV113" s="158"/>
      <c r="BW113" s="158"/>
      <c r="BX113" s="158"/>
      <c r="BY113" s="158"/>
      <c r="BZ113" s="158"/>
      <c r="CA113" s="158"/>
      <c r="CB113" s="158"/>
      <c r="CC113" s="158"/>
      <c r="CD113" s="158"/>
      <c r="CE113" s="158"/>
      <c r="CF113" s="158"/>
      <c r="CG113" s="158"/>
      <c r="CH113" s="158"/>
      <c r="CI113" s="158"/>
      <c r="CJ113" s="158"/>
      <c r="CK113" s="158"/>
      <c r="CL113" s="158"/>
      <c r="CM113" s="158"/>
      <c r="CN113" s="158"/>
      <c r="CO113" s="158"/>
      <c r="CP113" s="158"/>
      <c r="CQ113" s="158"/>
      <c r="CR113" s="158"/>
      <c r="CS113" s="158"/>
      <c r="CT113" s="158"/>
      <c r="CU113" s="158"/>
      <c r="CV113" s="158"/>
      <c r="CW113" s="158"/>
      <c r="CX113" s="158"/>
      <c r="CY113" s="158"/>
      <c r="CZ113" s="158"/>
      <c r="DA113" s="158"/>
      <c r="DB113" s="158"/>
      <c r="DC113" s="158"/>
      <c r="DD113" s="158"/>
      <c r="DE113" s="158"/>
      <c r="DF113" s="158"/>
      <c r="DG113" s="158"/>
      <c r="DH113" s="158"/>
      <c r="DI113" s="158"/>
      <c r="DJ113" s="158"/>
      <c r="DK113" s="158"/>
      <c r="DL113" s="158"/>
      <c r="DM113" s="158"/>
      <c r="DN113" s="158"/>
      <c r="DO113" s="158"/>
      <c r="DP113" s="158"/>
      <c r="DQ113" s="158"/>
      <c r="DR113" s="158"/>
      <c r="DS113" s="158"/>
      <c r="DT113" s="158"/>
      <c r="DU113" s="158"/>
      <c r="DV113" s="158"/>
      <c r="DW113" s="158"/>
      <c r="DX113" s="158"/>
      <c r="DY113" s="158"/>
      <c r="DZ113" s="158"/>
      <c r="EA113" s="158"/>
      <c r="EB113" s="158"/>
      <c r="EC113" s="158"/>
      <c r="ED113" s="158"/>
      <c r="EE113" s="158"/>
      <c r="EF113" s="158"/>
      <c r="EG113" s="158"/>
      <c r="EH113" s="158"/>
      <c r="EI113" s="158"/>
      <c r="EJ113" s="158"/>
      <c r="EK113" s="158"/>
      <c r="EL113" s="158"/>
      <c r="EM113" s="158"/>
      <c r="EN113" s="158"/>
      <c r="EO113" s="158"/>
      <c r="EP113" s="158"/>
      <c r="EQ113" s="158"/>
      <c r="ER113" s="158"/>
      <c r="ES113" s="158"/>
      <c r="ET113" s="158"/>
      <c r="EU113" s="158"/>
      <c r="EV113" s="158"/>
      <c r="EW113" s="158"/>
      <c r="EX113" s="158"/>
      <c r="EY113" s="158"/>
      <c r="EZ113" s="158"/>
      <c r="FA113" s="158"/>
      <c r="FB113" s="158"/>
      <c r="FC113" s="158"/>
      <c r="FD113" s="158"/>
      <c r="FE113" s="158"/>
      <c r="FF113" s="158"/>
      <c r="FG113" s="158"/>
      <c r="FH113" s="158"/>
      <c r="FI113" s="158"/>
      <c r="FJ113" s="158"/>
      <c r="FK113" s="158"/>
      <c r="FL113" s="158"/>
      <c r="FM113" s="158"/>
      <c r="FN113" s="158"/>
      <c r="FO113" s="158"/>
      <c r="FP113" s="158"/>
      <c r="FQ113" s="158"/>
      <c r="FR113" s="158"/>
      <c r="FS113" s="158"/>
      <c r="FT113" s="158"/>
      <c r="FU113" s="158"/>
      <c r="FV113" s="158"/>
      <c r="FW113" s="158"/>
      <c r="FX113" s="158"/>
      <c r="FY113" s="158"/>
      <c r="FZ113" s="158"/>
      <c r="GA113" s="158"/>
      <c r="GB113" s="158"/>
      <c r="GC113" s="158"/>
      <c r="GD113" s="158"/>
      <c r="GE113" s="158"/>
      <c r="GF113" s="158"/>
      <c r="GG113" s="158"/>
      <c r="GH113" s="158"/>
      <c r="GI113" s="158"/>
      <c r="GJ113" s="158"/>
      <c r="GK113" s="158"/>
      <c r="GL113" s="158"/>
      <c r="GM113" s="158"/>
      <c r="GN113" s="158"/>
      <c r="GO113" s="158"/>
      <c r="GP113" s="158"/>
      <c r="GQ113" s="158"/>
      <c r="GR113" s="158"/>
      <c r="GS113" s="158"/>
      <c r="GT113" s="158"/>
      <c r="GU113" s="158"/>
      <c r="GV113" s="158"/>
      <c r="GW113" s="158"/>
      <c r="GX113" s="158"/>
      <c r="GY113" s="158"/>
      <c r="GZ113" s="158"/>
      <c r="HA113" s="158"/>
      <c r="HB113" s="158"/>
      <c r="HC113" s="158"/>
      <c r="HD113" s="158"/>
      <c r="HE113" s="158"/>
      <c r="HF113" s="158"/>
      <c r="HG113" s="158"/>
      <c r="HH113" s="158"/>
      <c r="HI113" s="158"/>
      <c r="HJ113" s="158"/>
      <c r="HK113" s="158"/>
      <c r="HL113" s="158"/>
      <c r="HM113" s="158"/>
      <c r="HN113" s="158"/>
      <c r="HO113" s="158"/>
      <c r="HP113" s="158"/>
      <c r="HQ113" s="158"/>
      <c r="HR113" s="158"/>
      <c r="HS113" s="158"/>
      <c r="HT113" s="158"/>
      <c r="HU113" s="158"/>
      <c r="HV113" s="158"/>
      <c r="HW113" s="158"/>
      <c r="HX113" s="158"/>
      <c r="HY113" s="158"/>
      <c r="HZ113" s="158"/>
      <c r="IA113" s="158"/>
      <c r="IB113" s="158"/>
      <c r="IC113" s="158"/>
      <c r="ID113" s="158"/>
      <c r="IE113" s="158"/>
      <c r="IF113" s="158"/>
      <c r="IG113" s="158"/>
      <c r="IH113" s="158"/>
      <c r="II113" s="158"/>
      <c r="IJ113" s="158"/>
      <c r="IK113" s="158"/>
      <c r="IL113" s="158"/>
      <c r="IM113" s="158"/>
      <c r="IN113" s="158"/>
      <c r="IO113" s="158"/>
      <c r="IP113" s="158"/>
      <c r="IQ113" s="158"/>
      <c r="IR113" s="158"/>
      <c r="IS113" s="158"/>
      <c r="IT113" s="158"/>
      <c r="IU113" s="158"/>
    </row>
    <row r="114" spans="1:255" ht="15" customHeight="1">
      <c r="A114" s="138">
        <v>90005</v>
      </c>
      <c r="B114" s="152" t="s">
        <v>44</v>
      </c>
      <c r="C114" s="741">
        <f t="shared" ref="C114:C120" si="51">D114+L114</f>
        <v>388000</v>
      </c>
      <c r="D114" s="145">
        <f t="shared" ref="D114:D120" si="52">E114+H114+I114+J114+K114</f>
        <v>388000</v>
      </c>
      <c r="E114" s="145">
        <f t="shared" ref="E114:E120" si="53">F114+G114</f>
        <v>388000</v>
      </c>
      <c r="F114" s="145">
        <v>235000</v>
      </c>
      <c r="G114" s="145">
        <f>153000</f>
        <v>153000</v>
      </c>
      <c r="H114" s="145">
        <v>0</v>
      </c>
      <c r="I114" s="145">
        <v>0</v>
      </c>
      <c r="J114" s="145">
        <v>0</v>
      </c>
      <c r="K114" s="145">
        <v>0</v>
      </c>
      <c r="L114" s="145">
        <f t="shared" ref="L114:L120" si="54">M114+O114</f>
        <v>0</v>
      </c>
      <c r="M114" s="145">
        <v>0</v>
      </c>
      <c r="N114" s="145">
        <v>0</v>
      </c>
      <c r="O114" s="145">
        <v>0</v>
      </c>
      <c r="P114" s="153"/>
      <c r="Q114" s="153"/>
      <c r="R114" s="153"/>
      <c r="S114" s="153"/>
      <c r="T114" s="153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  <c r="BM114" s="128"/>
      <c r="BN114" s="128"/>
      <c r="BO114" s="128"/>
      <c r="BP114" s="128"/>
      <c r="BQ114" s="128"/>
      <c r="BR114" s="128"/>
      <c r="BS114" s="128"/>
      <c r="BT114" s="128"/>
      <c r="BU114" s="128"/>
      <c r="BV114" s="128"/>
      <c r="BW114" s="128"/>
      <c r="BX114" s="128"/>
      <c r="BY114" s="128"/>
      <c r="BZ114" s="128"/>
      <c r="CA114" s="128"/>
      <c r="CB114" s="128"/>
      <c r="CC114" s="128"/>
      <c r="CD114" s="128"/>
      <c r="CE114" s="128"/>
      <c r="CF114" s="128"/>
      <c r="CG114" s="128"/>
      <c r="CH114" s="128"/>
      <c r="CI114" s="128"/>
      <c r="CJ114" s="128"/>
      <c r="CK114" s="128"/>
      <c r="CL114" s="128"/>
      <c r="CM114" s="128"/>
      <c r="CN114" s="128"/>
      <c r="CO114" s="128"/>
      <c r="CP114" s="128"/>
      <c r="CQ114" s="128"/>
      <c r="CR114" s="128"/>
      <c r="CS114" s="128"/>
      <c r="CT114" s="128"/>
      <c r="CU114" s="128"/>
      <c r="CV114" s="128"/>
      <c r="CW114" s="128"/>
      <c r="CX114" s="128"/>
      <c r="CY114" s="128"/>
      <c r="CZ114" s="128"/>
      <c r="DA114" s="128"/>
      <c r="DB114" s="128"/>
      <c r="DC114" s="128"/>
      <c r="DD114" s="128"/>
      <c r="DE114" s="128"/>
      <c r="DF114" s="128"/>
      <c r="DG114" s="128"/>
      <c r="DH114" s="128"/>
      <c r="DI114" s="128"/>
      <c r="DJ114" s="128"/>
      <c r="DK114" s="128"/>
      <c r="DL114" s="128"/>
      <c r="DM114" s="128"/>
      <c r="DN114" s="128"/>
      <c r="DO114" s="128"/>
      <c r="DP114" s="128"/>
      <c r="DQ114" s="128"/>
      <c r="DR114" s="128"/>
      <c r="DS114" s="128"/>
      <c r="DT114" s="128"/>
      <c r="DU114" s="128"/>
      <c r="DV114" s="128"/>
      <c r="DW114" s="128"/>
      <c r="DX114" s="128"/>
      <c r="DY114" s="128"/>
      <c r="DZ114" s="128"/>
      <c r="EA114" s="128"/>
      <c r="EB114" s="128"/>
      <c r="EC114" s="128"/>
      <c r="ED114" s="128"/>
      <c r="EE114" s="128"/>
      <c r="EF114" s="128"/>
      <c r="EG114" s="128"/>
      <c r="EH114" s="128"/>
      <c r="EI114" s="128"/>
      <c r="EJ114" s="128"/>
      <c r="EK114" s="128"/>
      <c r="EL114" s="128"/>
      <c r="EM114" s="128"/>
      <c r="EN114" s="128"/>
      <c r="EO114" s="128"/>
      <c r="EP114" s="128"/>
      <c r="EQ114" s="128"/>
      <c r="ER114" s="128"/>
      <c r="ES114" s="128"/>
      <c r="ET114" s="128"/>
      <c r="EU114" s="128"/>
      <c r="EV114" s="128"/>
      <c r="EW114" s="128"/>
      <c r="EX114" s="128"/>
      <c r="EY114" s="128"/>
      <c r="EZ114" s="128"/>
      <c r="FA114" s="128"/>
      <c r="FB114" s="128"/>
      <c r="FC114" s="128"/>
      <c r="FD114" s="128"/>
      <c r="FE114" s="128"/>
      <c r="FF114" s="128"/>
      <c r="FG114" s="128"/>
      <c r="FH114" s="128"/>
      <c r="FI114" s="128"/>
      <c r="FJ114" s="128"/>
      <c r="FK114" s="128"/>
      <c r="FL114" s="128"/>
      <c r="FM114" s="128"/>
      <c r="FN114" s="128"/>
      <c r="FO114" s="128"/>
      <c r="FP114" s="128"/>
      <c r="FQ114" s="128"/>
      <c r="FR114" s="128"/>
      <c r="FS114" s="128"/>
      <c r="FT114" s="128"/>
      <c r="FU114" s="128"/>
      <c r="FV114" s="128"/>
      <c r="FW114" s="128"/>
      <c r="FX114" s="128"/>
      <c r="FY114" s="128"/>
      <c r="FZ114" s="128"/>
      <c r="GA114" s="128"/>
      <c r="GB114" s="128"/>
      <c r="GC114" s="128"/>
      <c r="GD114" s="128"/>
      <c r="GE114" s="128"/>
      <c r="GF114" s="128"/>
      <c r="GG114" s="128"/>
      <c r="GH114" s="128"/>
      <c r="GI114" s="128"/>
      <c r="GJ114" s="128"/>
      <c r="GK114" s="128"/>
      <c r="GL114" s="128"/>
      <c r="GM114" s="128"/>
      <c r="GN114" s="128"/>
      <c r="GO114" s="128"/>
      <c r="GP114" s="128"/>
      <c r="GQ114" s="128"/>
      <c r="GR114" s="128"/>
      <c r="GS114" s="128"/>
      <c r="GT114" s="128"/>
      <c r="GU114" s="128"/>
      <c r="GV114" s="128"/>
      <c r="GW114" s="128"/>
      <c r="GX114" s="128"/>
      <c r="GY114" s="128"/>
      <c r="GZ114" s="128"/>
      <c r="HA114" s="128"/>
      <c r="HB114" s="128"/>
      <c r="HC114" s="128"/>
      <c r="HD114" s="128"/>
      <c r="HE114" s="128"/>
      <c r="HF114" s="128"/>
      <c r="HG114" s="128"/>
      <c r="HH114" s="128"/>
      <c r="HI114" s="128"/>
      <c r="HJ114" s="128"/>
      <c r="HK114" s="128"/>
      <c r="HL114" s="128"/>
      <c r="HM114" s="128"/>
      <c r="HN114" s="128"/>
      <c r="HO114" s="128"/>
      <c r="HP114" s="128"/>
      <c r="HQ114" s="128"/>
      <c r="HR114" s="128"/>
      <c r="HS114" s="128"/>
      <c r="HT114" s="128"/>
      <c r="HU114" s="128"/>
      <c r="HV114" s="128"/>
      <c r="HW114" s="128"/>
      <c r="HX114" s="128"/>
      <c r="HY114" s="128"/>
      <c r="HZ114" s="128"/>
      <c r="IA114" s="128"/>
      <c r="IB114" s="128"/>
      <c r="IC114" s="128"/>
      <c r="ID114" s="128"/>
      <c r="IE114" s="128"/>
      <c r="IF114" s="128"/>
      <c r="IG114" s="128"/>
      <c r="IH114" s="128"/>
      <c r="II114" s="128"/>
      <c r="IJ114" s="128"/>
      <c r="IK114" s="128"/>
      <c r="IL114" s="128"/>
      <c r="IM114" s="128"/>
      <c r="IN114" s="128"/>
      <c r="IO114" s="128"/>
      <c r="IP114" s="128"/>
      <c r="IQ114" s="128"/>
      <c r="IR114" s="128"/>
      <c r="IS114" s="128"/>
      <c r="IT114" s="128"/>
      <c r="IU114" s="128"/>
    </row>
    <row r="115" spans="1:255" ht="15" customHeight="1">
      <c r="A115" s="138">
        <v>90007</v>
      </c>
      <c r="B115" s="152" t="s">
        <v>45</v>
      </c>
      <c r="C115" s="741">
        <f t="shared" si="51"/>
        <v>66000</v>
      </c>
      <c r="D115" s="145">
        <f t="shared" si="52"/>
        <v>66000</v>
      </c>
      <c r="E115" s="145">
        <f t="shared" si="53"/>
        <v>66000</v>
      </c>
      <c r="F115" s="145">
        <v>0</v>
      </c>
      <c r="G115" s="145">
        <v>66000</v>
      </c>
      <c r="H115" s="145">
        <v>0</v>
      </c>
      <c r="I115" s="145">
        <v>0</v>
      </c>
      <c r="J115" s="145">
        <v>0</v>
      </c>
      <c r="K115" s="145">
        <v>0</v>
      </c>
      <c r="L115" s="145">
        <f t="shared" si="54"/>
        <v>0</v>
      </c>
      <c r="M115" s="145">
        <v>0</v>
      </c>
      <c r="N115" s="145">
        <v>0</v>
      </c>
      <c r="O115" s="145">
        <v>0</v>
      </c>
      <c r="P115" s="153"/>
      <c r="Q115" s="153"/>
      <c r="R115" s="153"/>
      <c r="S115" s="153"/>
      <c r="T115" s="153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8"/>
      <c r="AF115" s="128"/>
      <c r="AG115" s="128"/>
      <c r="AH115" s="128"/>
      <c r="AI115" s="128"/>
      <c r="AJ115" s="128"/>
      <c r="AK115" s="128"/>
      <c r="AL115" s="128"/>
      <c r="AM115" s="128"/>
      <c r="AN115" s="128"/>
      <c r="AO115" s="128"/>
      <c r="AP115" s="128"/>
      <c r="AQ115" s="128"/>
      <c r="AR115" s="128"/>
      <c r="AS115" s="128"/>
      <c r="AT115" s="128"/>
      <c r="AU115" s="128"/>
      <c r="AV115" s="128"/>
      <c r="AW115" s="128"/>
      <c r="AX115" s="128"/>
      <c r="AY115" s="128"/>
      <c r="AZ115" s="128"/>
      <c r="BA115" s="128"/>
      <c r="BB115" s="128"/>
      <c r="BC115" s="128"/>
      <c r="BD115" s="128"/>
      <c r="BE115" s="128"/>
      <c r="BF115" s="128"/>
      <c r="BG115" s="128"/>
      <c r="BH115" s="128"/>
      <c r="BI115" s="128"/>
      <c r="BJ115" s="128"/>
      <c r="BK115" s="128"/>
      <c r="BL115" s="128"/>
      <c r="BM115" s="128"/>
      <c r="BN115" s="128"/>
      <c r="BO115" s="128"/>
      <c r="BP115" s="128"/>
      <c r="BQ115" s="128"/>
      <c r="BR115" s="128"/>
      <c r="BS115" s="128"/>
      <c r="BT115" s="128"/>
      <c r="BU115" s="128"/>
      <c r="BV115" s="128"/>
      <c r="BW115" s="128"/>
      <c r="BX115" s="128"/>
      <c r="BY115" s="128"/>
      <c r="BZ115" s="128"/>
      <c r="CA115" s="128"/>
      <c r="CB115" s="128"/>
      <c r="CC115" s="128"/>
      <c r="CD115" s="128"/>
      <c r="CE115" s="128"/>
      <c r="CF115" s="128"/>
      <c r="CG115" s="128"/>
      <c r="CH115" s="128"/>
      <c r="CI115" s="128"/>
      <c r="CJ115" s="128"/>
      <c r="CK115" s="128"/>
      <c r="CL115" s="128"/>
      <c r="CM115" s="128"/>
      <c r="CN115" s="128"/>
      <c r="CO115" s="128"/>
      <c r="CP115" s="128"/>
      <c r="CQ115" s="128"/>
      <c r="CR115" s="128"/>
      <c r="CS115" s="128"/>
      <c r="CT115" s="128"/>
      <c r="CU115" s="128"/>
      <c r="CV115" s="128"/>
      <c r="CW115" s="128"/>
      <c r="CX115" s="128"/>
      <c r="CY115" s="128"/>
      <c r="CZ115" s="128"/>
      <c r="DA115" s="128"/>
      <c r="DB115" s="128"/>
      <c r="DC115" s="128"/>
      <c r="DD115" s="128"/>
      <c r="DE115" s="128"/>
      <c r="DF115" s="128"/>
      <c r="DG115" s="128"/>
      <c r="DH115" s="128"/>
      <c r="DI115" s="128"/>
      <c r="DJ115" s="128"/>
      <c r="DK115" s="128"/>
      <c r="DL115" s="128"/>
      <c r="DM115" s="128"/>
      <c r="DN115" s="128"/>
      <c r="DO115" s="128"/>
      <c r="DP115" s="128"/>
      <c r="DQ115" s="128"/>
      <c r="DR115" s="128"/>
      <c r="DS115" s="128"/>
      <c r="DT115" s="128"/>
      <c r="DU115" s="128"/>
      <c r="DV115" s="128"/>
      <c r="DW115" s="128"/>
      <c r="DX115" s="128"/>
      <c r="DY115" s="128"/>
      <c r="DZ115" s="128"/>
      <c r="EA115" s="128"/>
      <c r="EB115" s="128"/>
      <c r="EC115" s="128"/>
      <c r="ED115" s="128"/>
      <c r="EE115" s="128"/>
      <c r="EF115" s="128"/>
      <c r="EG115" s="128"/>
      <c r="EH115" s="128"/>
      <c r="EI115" s="128"/>
      <c r="EJ115" s="128"/>
      <c r="EK115" s="128"/>
      <c r="EL115" s="128"/>
      <c r="EM115" s="128"/>
      <c r="EN115" s="128"/>
      <c r="EO115" s="128"/>
      <c r="EP115" s="128"/>
      <c r="EQ115" s="128"/>
      <c r="ER115" s="128"/>
      <c r="ES115" s="128"/>
      <c r="ET115" s="128"/>
      <c r="EU115" s="128"/>
      <c r="EV115" s="128"/>
      <c r="EW115" s="128"/>
      <c r="EX115" s="128"/>
      <c r="EY115" s="128"/>
      <c r="EZ115" s="128"/>
      <c r="FA115" s="128"/>
      <c r="FB115" s="128"/>
      <c r="FC115" s="128"/>
      <c r="FD115" s="128"/>
      <c r="FE115" s="128"/>
      <c r="FF115" s="128"/>
      <c r="FG115" s="128"/>
      <c r="FH115" s="128"/>
      <c r="FI115" s="128"/>
      <c r="FJ115" s="128"/>
      <c r="FK115" s="128"/>
      <c r="FL115" s="128"/>
      <c r="FM115" s="128"/>
      <c r="FN115" s="128"/>
      <c r="FO115" s="128"/>
      <c r="FP115" s="128"/>
      <c r="FQ115" s="128"/>
      <c r="FR115" s="128"/>
      <c r="FS115" s="128"/>
      <c r="FT115" s="128"/>
      <c r="FU115" s="128"/>
      <c r="FV115" s="128"/>
      <c r="FW115" s="128"/>
      <c r="FX115" s="128"/>
      <c r="FY115" s="128"/>
      <c r="FZ115" s="128"/>
      <c r="GA115" s="128"/>
      <c r="GB115" s="128"/>
      <c r="GC115" s="128"/>
      <c r="GD115" s="128"/>
      <c r="GE115" s="128"/>
      <c r="GF115" s="128"/>
      <c r="GG115" s="128"/>
      <c r="GH115" s="128"/>
      <c r="GI115" s="128"/>
      <c r="GJ115" s="128"/>
      <c r="GK115" s="128"/>
      <c r="GL115" s="128"/>
      <c r="GM115" s="128"/>
      <c r="GN115" s="128"/>
      <c r="GO115" s="128"/>
      <c r="GP115" s="128"/>
      <c r="GQ115" s="128"/>
      <c r="GR115" s="128"/>
      <c r="GS115" s="128"/>
      <c r="GT115" s="128"/>
      <c r="GU115" s="128"/>
      <c r="GV115" s="128"/>
      <c r="GW115" s="128"/>
      <c r="GX115" s="128"/>
      <c r="GY115" s="128"/>
      <c r="GZ115" s="128"/>
      <c r="HA115" s="128"/>
      <c r="HB115" s="128"/>
      <c r="HC115" s="128"/>
      <c r="HD115" s="128"/>
      <c r="HE115" s="128"/>
      <c r="HF115" s="128"/>
      <c r="HG115" s="128"/>
      <c r="HH115" s="128"/>
      <c r="HI115" s="128"/>
      <c r="HJ115" s="128"/>
      <c r="HK115" s="128"/>
      <c r="HL115" s="128"/>
      <c r="HM115" s="128"/>
      <c r="HN115" s="128"/>
      <c r="HO115" s="128"/>
      <c r="HP115" s="128"/>
      <c r="HQ115" s="128"/>
      <c r="HR115" s="128"/>
      <c r="HS115" s="128"/>
      <c r="HT115" s="128"/>
      <c r="HU115" s="128"/>
      <c r="HV115" s="128"/>
      <c r="HW115" s="128"/>
      <c r="HX115" s="128"/>
      <c r="HY115" s="128"/>
      <c r="HZ115" s="128"/>
      <c r="IA115" s="128"/>
      <c r="IB115" s="128"/>
      <c r="IC115" s="128"/>
      <c r="ID115" s="128"/>
      <c r="IE115" s="128"/>
      <c r="IF115" s="128"/>
      <c r="IG115" s="128"/>
      <c r="IH115" s="128"/>
      <c r="II115" s="128"/>
      <c r="IJ115" s="128"/>
      <c r="IK115" s="128"/>
      <c r="IL115" s="128"/>
      <c r="IM115" s="128"/>
      <c r="IN115" s="128"/>
      <c r="IO115" s="128"/>
      <c r="IP115" s="128"/>
      <c r="IQ115" s="128"/>
      <c r="IR115" s="128"/>
      <c r="IS115" s="128"/>
      <c r="IT115" s="128"/>
      <c r="IU115" s="128"/>
    </row>
    <row r="116" spans="1:255" ht="45" customHeight="1">
      <c r="A116" s="138">
        <v>90019</v>
      </c>
      <c r="B116" s="152" t="s">
        <v>85</v>
      </c>
      <c r="C116" s="741">
        <f t="shared" si="51"/>
        <v>910000</v>
      </c>
      <c r="D116" s="145">
        <f t="shared" si="52"/>
        <v>910000</v>
      </c>
      <c r="E116" s="145">
        <f t="shared" si="53"/>
        <v>910000</v>
      </c>
      <c r="F116" s="145">
        <v>843600</v>
      </c>
      <c r="G116" s="145">
        <f>40000+20000+400+6000</f>
        <v>66400</v>
      </c>
      <c r="H116" s="145">
        <v>0</v>
      </c>
      <c r="I116" s="145">
        <v>0</v>
      </c>
      <c r="J116" s="145">
        <v>0</v>
      </c>
      <c r="K116" s="145">
        <v>0</v>
      </c>
      <c r="L116" s="145">
        <f t="shared" si="54"/>
        <v>0</v>
      </c>
      <c r="M116" s="145">
        <v>0</v>
      </c>
      <c r="N116" s="145">
        <v>0</v>
      </c>
      <c r="O116" s="145">
        <v>0</v>
      </c>
      <c r="P116" s="146"/>
      <c r="Q116" s="146"/>
      <c r="R116" s="146"/>
      <c r="S116" s="146"/>
      <c r="T116" s="146"/>
      <c r="U116" s="141"/>
      <c r="V116" s="141"/>
      <c r="W116" s="141"/>
      <c r="X116" s="141"/>
      <c r="Y116" s="141"/>
      <c r="Z116" s="141"/>
      <c r="AA116" s="141"/>
      <c r="AB116" s="141"/>
      <c r="AC116" s="141"/>
      <c r="AD116" s="141"/>
      <c r="AE116" s="141"/>
      <c r="AF116" s="141"/>
      <c r="AG116" s="141"/>
      <c r="AH116" s="141"/>
      <c r="AI116" s="141"/>
      <c r="AJ116" s="141"/>
      <c r="AK116" s="141"/>
      <c r="AL116" s="141"/>
      <c r="AM116" s="141"/>
      <c r="AN116" s="141"/>
      <c r="AO116" s="141"/>
      <c r="AP116" s="141"/>
      <c r="AQ116" s="141"/>
      <c r="AR116" s="141"/>
      <c r="AS116" s="141"/>
      <c r="AT116" s="141"/>
      <c r="AU116" s="141"/>
      <c r="AV116" s="141"/>
      <c r="AW116" s="141"/>
      <c r="AX116" s="141"/>
      <c r="AY116" s="141"/>
      <c r="AZ116" s="141"/>
      <c r="BA116" s="141"/>
      <c r="BB116" s="141"/>
      <c r="BC116" s="141"/>
      <c r="BD116" s="141"/>
      <c r="BE116" s="141"/>
      <c r="BF116" s="141"/>
      <c r="BG116" s="141"/>
      <c r="BH116" s="141"/>
      <c r="BI116" s="141"/>
      <c r="BJ116" s="141"/>
      <c r="BK116" s="141"/>
      <c r="BL116" s="141"/>
      <c r="BM116" s="141"/>
      <c r="BN116" s="141"/>
      <c r="BO116" s="141"/>
      <c r="BP116" s="141"/>
      <c r="BQ116" s="141"/>
      <c r="BR116" s="141"/>
      <c r="BS116" s="141"/>
      <c r="BT116" s="141"/>
      <c r="BU116" s="141"/>
      <c r="BV116" s="141"/>
      <c r="BW116" s="141"/>
      <c r="BX116" s="141"/>
      <c r="BY116" s="141"/>
      <c r="BZ116" s="141"/>
      <c r="CA116" s="141"/>
      <c r="CB116" s="141"/>
      <c r="CC116" s="141"/>
      <c r="CD116" s="141"/>
      <c r="CE116" s="141"/>
      <c r="CF116" s="141"/>
      <c r="CG116" s="141"/>
      <c r="CH116" s="141"/>
      <c r="CI116" s="141"/>
      <c r="CJ116" s="141"/>
      <c r="CK116" s="141"/>
      <c r="CL116" s="141"/>
      <c r="CM116" s="141"/>
      <c r="CN116" s="141"/>
      <c r="CO116" s="141"/>
      <c r="CP116" s="141"/>
      <c r="CQ116" s="141"/>
      <c r="CR116" s="141"/>
      <c r="CS116" s="141"/>
      <c r="CT116" s="141"/>
      <c r="CU116" s="141"/>
      <c r="CV116" s="141"/>
      <c r="CW116" s="141"/>
      <c r="CX116" s="141"/>
      <c r="CY116" s="141"/>
      <c r="CZ116" s="141"/>
      <c r="DA116" s="141"/>
      <c r="DB116" s="141"/>
      <c r="DC116" s="141"/>
      <c r="DD116" s="141"/>
      <c r="DE116" s="141"/>
      <c r="DF116" s="141"/>
      <c r="DG116" s="141"/>
      <c r="DH116" s="141"/>
      <c r="DI116" s="141"/>
      <c r="DJ116" s="141"/>
      <c r="DK116" s="141"/>
      <c r="DL116" s="141"/>
      <c r="DM116" s="141"/>
      <c r="DN116" s="141"/>
      <c r="DO116" s="141"/>
      <c r="DP116" s="141"/>
      <c r="DQ116" s="141"/>
      <c r="DR116" s="141"/>
      <c r="DS116" s="141"/>
      <c r="DT116" s="141"/>
      <c r="DU116" s="141"/>
      <c r="DV116" s="141"/>
      <c r="DW116" s="141"/>
      <c r="DX116" s="141"/>
      <c r="DY116" s="141"/>
      <c r="DZ116" s="141"/>
      <c r="EA116" s="141"/>
      <c r="EB116" s="141"/>
      <c r="EC116" s="141"/>
      <c r="ED116" s="141"/>
      <c r="EE116" s="141"/>
      <c r="EF116" s="141"/>
      <c r="EG116" s="141"/>
      <c r="EH116" s="141"/>
      <c r="EI116" s="141"/>
      <c r="EJ116" s="141"/>
      <c r="EK116" s="141"/>
      <c r="EL116" s="141"/>
      <c r="EM116" s="141"/>
      <c r="EN116" s="141"/>
      <c r="EO116" s="141"/>
      <c r="EP116" s="141"/>
      <c r="EQ116" s="141"/>
      <c r="ER116" s="141"/>
      <c r="ES116" s="141"/>
      <c r="ET116" s="141"/>
      <c r="EU116" s="141"/>
      <c r="EV116" s="141"/>
      <c r="EW116" s="141"/>
      <c r="EX116" s="141"/>
      <c r="EY116" s="141"/>
      <c r="EZ116" s="141"/>
      <c r="FA116" s="141"/>
      <c r="FB116" s="141"/>
      <c r="FC116" s="141"/>
      <c r="FD116" s="141"/>
      <c r="FE116" s="141"/>
      <c r="FF116" s="141"/>
      <c r="FG116" s="141"/>
      <c r="FH116" s="141"/>
      <c r="FI116" s="141"/>
      <c r="FJ116" s="141"/>
      <c r="FK116" s="141"/>
      <c r="FL116" s="141"/>
      <c r="FM116" s="141"/>
      <c r="FN116" s="141"/>
      <c r="FO116" s="141"/>
      <c r="FP116" s="141"/>
      <c r="FQ116" s="141"/>
      <c r="FR116" s="141"/>
      <c r="FS116" s="141"/>
      <c r="FT116" s="141"/>
      <c r="FU116" s="141"/>
      <c r="FV116" s="141"/>
      <c r="FW116" s="141"/>
      <c r="FX116" s="141"/>
      <c r="FY116" s="141"/>
      <c r="FZ116" s="141"/>
      <c r="GA116" s="141"/>
      <c r="GB116" s="141"/>
      <c r="GC116" s="141"/>
      <c r="GD116" s="141"/>
      <c r="GE116" s="141"/>
      <c r="GF116" s="141"/>
      <c r="GG116" s="141"/>
      <c r="GH116" s="141"/>
      <c r="GI116" s="141"/>
      <c r="GJ116" s="141"/>
      <c r="GK116" s="141"/>
      <c r="GL116" s="141"/>
      <c r="GM116" s="141"/>
      <c r="GN116" s="141"/>
      <c r="GO116" s="141"/>
      <c r="GP116" s="141"/>
      <c r="GQ116" s="141"/>
      <c r="GR116" s="141"/>
      <c r="GS116" s="141"/>
      <c r="GT116" s="141"/>
      <c r="GU116" s="141"/>
      <c r="GV116" s="141"/>
      <c r="GW116" s="141"/>
      <c r="GX116" s="141"/>
      <c r="GY116" s="141"/>
      <c r="GZ116" s="141"/>
      <c r="HA116" s="141"/>
      <c r="HB116" s="141"/>
      <c r="HC116" s="141"/>
      <c r="HD116" s="141"/>
      <c r="HE116" s="141"/>
      <c r="HF116" s="141"/>
      <c r="HG116" s="141"/>
      <c r="HH116" s="141"/>
      <c r="HI116" s="141"/>
      <c r="HJ116" s="141"/>
      <c r="HK116" s="141"/>
      <c r="HL116" s="141"/>
      <c r="HM116" s="141"/>
      <c r="HN116" s="141"/>
      <c r="HO116" s="141"/>
      <c r="HP116" s="141"/>
      <c r="HQ116" s="141"/>
      <c r="HR116" s="141"/>
      <c r="HS116" s="141"/>
      <c r="HT116" s="141"/>
      <c r="HU116" s="141"/>
      <c r="HV116" s="141"/>
      <c r="HW116" s="141"/>
      <c r="HX116" s="141"/>
      <c r="HY116" s="141"/>
      <c r="HZ116" s="141"/>
      <c r="IA116" s="141"/>
      <c r="IB116" s="141"/>
      <c r="IC116" s="141"/>
      <c r="ID116" s="141"/>
      <c r="IE116" s="141"/>
      <c r="IF116" s="141"/>
      <c r="IG116" s="141"/>
      <c r="IH116" s="141"/>
      <c r="II116" s="141"/>
      <c r="IJ116" s="141"/>
      <c r="IK116" s="141"/>
      <c r="IL116" s="141"/>
      <c r="IM116" s="141"/>
      <c r="IN116" s="141"/>
      <c r="IO116" s="141"/>
      <c r="IP116" s="141"/>
      <c r="IQ116" s="141"/>
      <c r="IR116" s="141"/>
      <c r="IS116" s="141"/>
      <c r="IT116" s="141"/>
      <c r="IU116" s="141"/>
    </row>
    <row r="117" spans="1:255" ht="30" customHeight="1">
      <c r="A117" s="138">
        <v>90020</v>
      </c>
      <c r="B117" s="152" t="s">
        <v>86</v>
      </c>
      <c r="C117" s="741">
        <f t="shared" si="51"/>
        <v>532500</v>
      </c>
      <c r="D117" s="145">
        <f t="shared" si="52"/>
        <v>532500</v>
      </c>
      <c r="E117" s="145">
        <f t="shared" si="53"/>
        <v>532500</v>
      </c>
      <c r="F117" s="145">
        <v>435200</v>
      </c>
      <c r="G117" s="145">
        <f>16250+46750+300+34000</f>
        <v>97300</v>
      </c>
      <c r="H117" s="145">
        <v>0</v>
      </c>
      <c r="I117" s="145">
        <v>0</v>
      </c>
      <c r="J117" s="145">
        <v>0</v>
      </c>
      <c r="K117" s="145">
        <v>0</v>
      </c>
      <c r="L117" s="145">
        <f t="shared" si="54"/>
        <v>0</v>
      </c>
      <c r="M117" s="145">
        <v>0</v>
      </c>
      <c r="N117" s="145">
        <v>0</v>
      </c>
      <c r="O117" s="145">
        <v>0</v>
      </c>
      <c r="P117" s="146"/>
      <c r="Q117" s="146"/>
      <c r="R117" s="146"/>
      <c r="S117" s="146"/>
      <c r="T117" s="146"/>
      <c r="U117" s="141"/>
      <c r="V117" s="141"/>
      <c r="W117" s="141"/>
      <c r="X117" s="141"/>
      <c r="Y117" s="141"/>
      <c r="Z117" s="141"/>
      <c r="AA117" s="141"/>
      <c r="AB117" s="141"/>
      <c r="AC117" s="141"/>
      <c r="AD117" s="141"/>
      <c r="AE117" s="141"/>
      <c r="AF117" s="141"/>
      <c r="AG117" s="141"/>
      <c r="AH117" s="141"/>
      <c r="AI117" s="141"/>
      <c r="AJ117" s="141"/>
      <c r="AK117" s="141"/>
      <c r="AL117" s="141"/>
      <c r="AM117" s="141"/>
      <c r="AN117" s="141"/>
      <c r="AO117" s="141"/>
      <c r="AP117" s="141"/>
      <c r="AQ117" s="141"/>
      <c r="AR117" s="141"/>
      <c r="AS117" s="141"/>
      <c r="AT117" s="141"/>
      <c r="AU117" s="141"/>
      <c r="AV117" s="141"/>
      <c r="AW117" s="141"/>
      <c r="AX117" s="141"/>
      <c r="AY117" s="141"/>
      <c r="AZ117" s="141"/>
      <c r="BA117" s="141"/>
      <c r="BB117" s="141"/>
      <c r="BC117" s="141"/>
      <c r="BD117" s="141"/>
      <c r="BE117" s="141"/>
      <c r="BF117" s="141"/>
      <c r="BG117" s="141"/>
      <c r="BH117" s="141"/>
      <c r="BI117" s="141"/>
      <c r="BJ117" s="141"/>
      <c r="BK117" s="141"/>
      <c r="BL117" s="141"/>
      <c r="BM117" s="141"/>
      <c r="BN117" s="141"/>
      <c r="BO117" s="141"/>
      <c r="BP117" s="141"/>
      <c r="BQ117" s="141"/>
      <c r="BR117" s="141"/>
      <c r="BS117" s="141"/>
      <c r="BT117" s="141"/>
      <c r="BU117" s="141"/>
      <c r="BV117" s="141"/>
      <c r="BW117" s="141"/>
      <c r="BX117" s="141"/>
      <c r="BY117" s="141"/>
      <c r="BZ117" s="141"/>
      <c r="CA117" s="141"/>
      <c r="CB117" s="141"/>
      <c r="CC117" s="141"/>
      <c r="CD117" s="141"/>
      <c r="CE117" s="141"/>
      <c r="CF117" s="141"/>
      <c r="CG117" s="141"/>
      <c r="CH117" s="141"/>
      <c r="CI117" s="141"/>
      <c r="CJ117" s="141"/>
      <c r="CK117" s="141"/>
      <c r="CL117" s="141"/>
      <c r="CM117" s="141"/>
      <c r="CN117" s="141"/>
      <c r="CO117" s="141"/>
      <c r="CP117" s="141"/>
      <c r="CQ117" s="141"/>
      <c r="CR117" s="141"/>
      <c r="CS117" s="141"/>
      <c r="CT117" s="141"/>
      <c r="CU117" s="141"/>
      <c r="CV117" s="141"/>
      <c r="CW117" s="141"/>
      <c r="CX117" s="141"/>
      <c r="CY117" s="141"/>
      <c r="CZ117" s="141"/>
      <c r="DA117" s="141"/>
      <c r="DB117" s="141"/>
      <c r="DC117" s="141"/>
      <c r="DD117" s="141"/>
      <c r="DE117" s="141"/>
      <c r="DF117" s="141"/>
      <c r="DG117" s="141"/>
      <c r="DH117" s="141"/>
      <c r="DI117" s="141"/>
      <c r="DJ117" s="141"/>
      <c r="DK117" s="141"/>
      <c r="DL117" s="141"/>
      <c r="DM117" s="141"/>
      <c r="DN117" s="141"/>
      <c r="DO117" s="141"/>
      <c r="DP117" s="141"/>
      <c r="DQ117" s="141"/>
      <c r="DR117" s="141"/>
      <c r="DS117" s="141"/>
      <c r="DT117" s="141"/>
      <c r="DU117" s="141"/>
      <c r="DV117" s="141"/>
      <c r="DW117" s="141"/>
      <c r="DX117" s="141"/>
      <c r="DY117" s="141"/>
      <c r="DZ117" s="141"/>
      <c r="EA117" s="141"/>
      <c r="EB117" s="141"/>
      <c r="EC117" s="141"/>
      <c r="ED117" s="141"/>
      <c r="EE117" s="141"/>
      <c r="EF117" s="141"/>
      <c r="EG117" s="141"/>
      <c r="EH117" s="141"/>
      <c r="EI117" s="141"/>
      <c r="EJ117" s="141"/>
      <c r="EK117" s="141"/>
      <c r="EL117" s="141"/>
      <c r="EM117" s="141"/>
      <c r="EN117" s="141"/>
      <c r="EO117" s="141"/>
      <c r="EP117" s="141"/>
      <c r="EQ117" s="141"/>
      <c r="ER117" s="141"/>
      <c r="ES117" s="141"/>
      <c r="ET117" s="141"/>
      <c r="EU117" s="141"/>
      <c r="EV117" s="141"/>
      <c r="EW117" s="141"/>
      <c r="EX117" s="141"/>
      <c r="EY117" s="141"/>
      <c r="EZ117" s="141"/>
      <c r="FA117" s="141"/>
      <c r="FB117" s="141"/>
      <c r="FC117" s="141"/>
      <c r="FD117" s="141"/>
      <c r="FE117" s="141"/>
      <c r="FF117" s="141"/>
      <c r="FG117" s="141"/>
      <c r="FH117" s="141"/>
      <c r="FI117" s="141"/>
      <c r="FJ117" s="141"/>
      <c r="FK117" s="141"/>
      <c r="FL117" s="141"/>
      <c r="FM117" s="141"/>
      <c r="FN117" s="141"/>
      <c r="FO117" s="141"/>
      <c r="FP117" s="141"/>
      <c r="FQ117" s="141"/>
      <c r="FR117" s="141"/>
      <c r="FS117" s="141"/>
      <c r="FT117" s="141"/>
      <c r="FU117" s="141"/>
      <c r="FV117" s="141"/>
      <c r="FW117" s="141"/>
      <c r="FX117" s="141"/>
      <c r="FY117" s="141"/>
      <c r="FZ117" s="141"/>
      <c r="GA117" s="141"/>
      <c r="GB117" s="141"/>
      <c r="GC117" s="141"/>
      <c r="GD117" s="141"/>
      <c r="GE117" s="141"/>
      <c r="GF117" s="141"/>
      <c r="GG117" s="141"/>
      <c r="GH117" s="141"/>
      <c r="GI117" s="141"/>
      <c r="GJ117" s="141"/>
      <c r="GK117" s="141"/>
      <c r="GL117" s="141"/>
      <c r="GM117" s="141"/>
      <c r="GN117" s="141"/>
      <c r="GO117" s="141"/>
      <c r="GP117" s="141"/>
      <c r="GQ117" s="141"/>
      <c r="GR117" s="141"/>
      <c r="GS117" s="141"/>
      <c r="GT117" s="141"/>
      <c r="GU117" s="141"/>
      <c r="GV117" s="141"/>
      <c r="GW117" s="141"/>
      <c r="GX117" s="141"/>
      <c r="GY117" s="141"/>
      <c r="GZ117" s="141"/>
      <c r="HA117" s="141"/>
      <c r="HB117" s="141"/>
      <c r="HC117" s="141"/>
      <c r="HD117" s="141"/>
      <c r="HE117" s="141"/>
      <c r="HF117" s="141"/>
      <c r="HG117" s="141"/>
      <c r="HH117" s="141"/>
      <c r="HI117" s="141"/>
      <c r="HJ117" s="141"/>
      <c r="HK117" s="141"/>
      <c r="HL117" s="141"/>
      <c r="HM117" s="141"/>
      <c r="HN117" s="141"/>
      <c r="HO117" s="141"/>
      <c r="HP117" s="141"/>
      <c r="HQ117" s="141"/>
      <c r="HR117" s="141"/>
      <c r="HS117" s="141"/>
      <c r="HT117" s="141"/>
      <c r="HU117" s="141"/>
      <c r="HV117" s="141"/>
      <c r="HW117" s="141"/>
      <c r="HX117" s="141"/>
      <c r="HY117" s="141"/>
      <c r="HZ117" s="141"/>
      <c r="IA117" s="141"/>
      <c r="IB117" s="141"/>
      <c r="IC117" s="141"/>
      <c r="ID117" s="141"/>
      <c r="IE117" s="141"/>
      <c r="IF117" s="141"/>
      <c r="IG117" s="141"/>
      <c r="IH117" s="141"/>
      <c r="II117" s="141"/>
      <c r="IJ117" s="141"/>
      <c r="IK117" s="141"/>
      <c r="IL117" s="141"/>
      <c r="IM117" s="141"/>
      <c r="IN117" s="141"/>
      <c r="IO117" s="141"/>
      <c r="IP117" s="141"/>
      <c r="IQ117" s="141"/>
      <c r="IR117" s="141"/>
      <c r="IS117" s="141"/>
      <c r="IT117" s="141"/>
      <c r="IU117" s="141"/>
    </row>
    <row r="118" spans="1:255" ht="30" customHeight="1">
      <c r="A118" s="138">
        <v>90024</v>
      </c>
      <c r="B118" s="152" t="s">
        <v>398</v>
      </c>
      <c r="C118" s="741">
        <f t="shared" si="51"/>
        <v>3160</v>
      </c>
      <c r="D118" s="145">
        <f t="shared" si="52"/>
        <v>3160</v>
      </c>
      <c r="E118" s="145">
        <f t="shared" si="53"/>
        <v>3160</v>
      </c>
      <c r="F118" s="145">
        <v>0</v>
      </c>
      <c r="G118" s="145">
        <v>3160</v>
      </c>
      <c r="H118" s="145">
        <v>0</v>
      </c>
      <c r="I118" s="145">
        <v>0</v>
      </c>
      <c r="J118" s="145">
        <v>0</v>
      </c>
      <c r="K118" s="145">
        <v>0</v>
      </c>
      <c r="L118" s="145">
        <f t="shared" si="54"/>
        <v>0</v>
      </c>
      <c r="M118" s="145">
        <v>0</v>
      </c>
      <c r="N118" s="145">
        <v>0</v>
      </c>
      <c r="O118" s="145">
        <v>0</v>
      </c>
      <c r="P118" s="146"/>
      <c r="Q118" s="146"/>
      <c r="R118" s="146"/>
      <c r="S118" s="146"/>
      <c r="T118" s="146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1"/>
      <c r="AG118" s="141"/>
      <c r="AH118" s="141"/>
      <c r="AI118" s="141"/>
      <c r="AJ118" s="141"/>
      <c r="AK118" s="141"/>
      <c r="AL118" s="141"/>
      <c r="AM118" s="141"/>
      <c r="AN118" s="141"/>
      <c r="AO118" s="141"/>
      <c r="AP118" s="141"/>
      <c r="AQ118" s="141"/>
      <c r="AR118" s="141"/>
      <c r="AS118" s="141"/>
      <c r="AT118" s="141"/>
      <c r="AU118" s="141"/>
      <c r="AV118" s="141"/>
      <c r="AW118" s="141"/>
      <c r="AX118" s="141"/>
      <c r="AY118" s="141"/>
      <c r="AZ118" s="141"/>
      <c r="BA118" s="141"/>
      <c r="BB118" s="141"/>
      <c r="BC118" s="141"/>
      <c r="BD118" s="141"/>
      <c r="BE118" s="141"/>
      <c r="BF118" s="141"/>
      <c r="BG118" s="141"/>
      <c r="BH118" s="141"/>
      <c r="BI118" s="141"/>
      <c r="BJ118" s="141"/>
      <c r="BK118" s="141"/>
      <c r="BL118" s="141"/>
      <c r="BM118" s="141"/>
      <c r="BN118" s="141"/>
      <c r="BO118" s="141"/>
      <c r="BP118" s="141"/>
      <c r="BQ118" s="141"/>
      <c r="BR118" s="141"/>
      <c r="BS118" s="141"/>
      <c r="BT118" s="141"/>
      <c r="BU118" s="141"/>
      <c r="BV118" s="141"/>
      <c r="BW118" s="141"/>
      <c r="BX118" s="141"/>
      <c r="BY118" s="141"/>
      <c r="BZ118" s="141"/>
      <c r="CA118" s="141"/>
      <c r="CB118" s="141"/>
      <c r="CC118" s="141"/>
      <c r="CD118" s="141"/>
      <c r="CE118" s="141"/>
      <c r="CF118" s="141"/>
      <c r="CG118" s="141"/>
      <c r="CH118" s="141"/>
      <c r="CI118" s="141"/>
      <c r="CJ118" s="141"/>
      <c r="CK118" s="141"/>
      <c r="CL118" s="141"/>
      <c r="CM118" s="141"/>
      <c r="CN118" s="141"/>
      <c r="CO118" s="141"/>
      <c r="CP118" s="141"/>
      <c r="CQ118" s="141"/>
      <c r="CR118" s="141"/>
      <c r="CS118" s="141"/>
      <c r="CT118" s="141"/>
      <c r="CU118" s="141"/>
      <c r="CV118" s="141"/>
      <c r="CW118" s="141"/>
      <c r="CX118" s="141"/>
      <c r="CY118" s="141"/>
      <c r="CZ118" s="141"/>
      <c r="DA118" s="141"/>
      <c r="DB118" s="141"/>
      <c r="DC118" s="141"/>
      <c r="DD118" s="141"/>
      <c r="DE118" s="141"/>
      <c r="DF118" s="141"/>
      <c r="DG118" s="141"/>
      <c r="DH118" s="141"/>
      <c r="DI118" s="141"/>
      <c r="DJ118" s="141"/>
      <c r="DK118" s="141"/>
      <c r="DL118" s="141"/>
      <c r="DM118" s="141"/>
      <c r="DN118" s="141"/>
      <c r="DO118" s="141"/>
      <c r="DP118" s="141"/>
      <c r="DQ118" s="141"/>
      <c r="DR118" s="141"/>
      <c r="DS118" s="141"/>
      <c r="DT118" s="141"/>
      <c r="DU118" s="141"/>
      <c r="DV118" s="141"/>
      <c r="DW118" s="141"/>
      <c r="DX118" s="141"/>
      <c r="DY118" s="141"/>
      <c r="DZ118" s="141"/>
      <c r="EA118" s="141"/>
      <c r="EB118" s="141"/>
      <c r="EC118" s="141"/>
      <c r="ED118" s="141"/>
      <c r="EE118" s="141"/>
      <c r="EF118" s="141"/>
      <c r="EG118" s="141"/>
      <c r="EH118" s="141"/>
      <c r="EI118" s="141"/>
      <c r="EJ118" s="141"/>
      <c r="EK118" s="141"/>
      <c r="EL118" s="141"/>
      <c r="EM118" s="141"/>
      <c r="EN118" s="141"/>
      <c r="EO118" s="141"/>
      <c r="EP118" s="141"/>
      <c r="EQ118" s="141"/>
      <c r="ER118" s="141"/>
      <c r="ES118" s="141"/>
      <c r="ET118" s="141"/>
      <c r="EU118" s="141"/>
      <c r="EV118" s="141"/>
      <c r="EW118" s="141"/>
      <c r="EX118" s="141"/>
      <c r="EY118" s="141"/>
      <c r="EZ118" s="141"/>
      <c r="FA118" s="141"/>
      <c r="FB118" s="141"/>
      <c r="FC118" s="141"/>
      <c r="FD118" s="141"/>
      <c r="FE118" s="141"/>
      <c r="FF118" s="141"/>
      <c r="FG118" s="141"/>
      <c r="FH118" s="141"/>
      <c r="FI118" s="141"/>
      <c r="FJ118" s="141"/>
      <c r="FK118" s="141"/>
      <c r="FL118" s="141"/>
      <c r="FM118" s="141"/>
      <c r="FN118" s="141"/>
      <c r="FO118" s="141"/>
      <c r="FP118" s="141"/>
      <c r="FQ118" s="141"/>
      <c r="FR118" s="141"/>
      <c r="FS118" s="141"/>
      <c r="FT118" s="141"/>
      <c r="FU118" s="141"/>
      <c r="FV118" s="141"/>
      <c r="FW118" s="141"/>
      <c r="FX118" s="141"/>
      <c r="FY118" s="141"/>
      <c r="FZ118" s="141"/>
      <c r="GA118" s="141"/>
      <c r="GB118" s="141"/>
      <c r="GC118" s="141"/>
      <c r="GD118" s="141"/>
      <c r="GE118" s="141"/>
      <c r="GF118" s="141"/>
      <c r="GG118" s="141"/>
      <c r="GH118" s="141"/>
      <c r="GI118" s="141"/>
      <c r="GJ118" s="141"/>
      <c r="GK118" s="141"/>
      <c r="GL118" s="141"/>
      <c r="GM118" s="141"/>
      <c r="GN118" s="141"/>
      <c r="GO118" s="141"/>
      <c r="GP118" s="141"/>
      <c r="GQ118" s="141"/>
      <c r="GR118" s="141"/>
      <c r="GS118" s="141"/>
      <c r="GT118" s="141"/>
      <c r="GU118" s="141"/>
      <c r="GV118" s="141"/>
      <c r="GW118" s="141"/>
      <c r="GX118" s="141"/>
      <c r="GY118" s="141"/>
      <c r="GZ118" s="141"/>
      <c r="HA118" s="141"/>
      <c r="HB118" s="141"/>
      <c r="HC118" s="141"/>
      <c r="HD118" s="141"/>
      <c r="HE118" s="141"/>
      <c r="HF118" s="141"/>
      <c r="HG118" s="141"/>
      <c r="HH118" s="141"/>
      <c r="HI118" s="141"/>
      <c r="HJ118" s="141"/>
      <c r="HK118" s="141"/>
      <c r="HL118" s="141"/>
      <c r="HM118" s="141"/>
      <c r="HN118" s="141"/>
      <c r="HO118" s="141"/>
      <c r="HP118" s="141"/>
      <c r="HQ118" s="141"/>
      <c r="HR118" s="141"/>
      <c r="HS118" s="141"/>
      <c r="HT118" s="141"/>
      <c r="HU118" s="141"/>
      <c r="HV118" s="141"/>
      <c r="HW118" s="141"/>
      <c r="HX118" s="141"/>
      <c r="HY118" s="141"/>
      <c r="HZ118" s="141"/>
      <c r="IA118" s="141"/>
      <c r="IB118" s="141"/>
      <c r="IC118" s="141"/>
      <c r="ID118" s="141"/>
      <c r="IE118" s="141"/>
      <c r="IF118" s="141"/>
      <c r="IG118" s="141"/>
      <c r="IH118" s="141"/>
      <c r="II118" s="141"/>
      <c r="IJ118" s="141"/>
      <c r="IK118" s="141"/>
      <c r="IL118" s="141"/>
      <c r="IM118" s="141"/>
      <c r="IN118" s="141"/>
      <c r="IO118" s="141"/>
      <c r="IP118" s="141"/>
      <c r="IQ118" s="141"/>
      <c r="IR118" s="141"/>
      <c r="IS118" s="141"/>
      <c r="IT118" s="141"/>
      <c r="IU118" s="141"/>
    </row>
    <row r="119" spans="1:255" ht="30" customHeight="1">
      <c r="A119" s="138">
        <v>90026</v>
      </c>
      <c r="B119" s="152" t="s">
        <v>87</v>
      </c>
      <c r="C119" s="741">
        <f t="shared" si="51"/>
        <v>105005</v>
      </c>
      <c r="D119" s="145">
        <f t="shared" si="52"/>
        <v>105005</v>
      </c>
      <c r="E119" s="145">
        <f t="shared" si="53"/>
        <v>105005</v>
      </c>
      <c r="F119" s="145">
        <v>78450</v>
      </c>
      <c r="G119" s="145">
        <f>16805+9750</f>
        <v>26555</v>
      </c>
      <c r="H119" s="145">
        <v>0</v>
      </c>
      <c r="I119" s="145">
        <v>0</v>
      </c>
      <c r="J119" s="145">
        <v>0</v>
      </c>
      <c r="K119" s="145">
        <v>0</v>
      </c>
      <c r="L119" s="145">
        <f t="shared" si="54"/>
        <v>0</v>
      </c>
      <c r="M119" s="145">
        <v>0</v>
      </c>
      <c r="N119" s="145">
        <v>0</v>
      </c>
      <c r="O119" s="145">
        <v>0</v>
      </c>
      <c r="P119" s="146"/>
      <c r="Q119" s="146"/>
      <c r="R119" s="146"/>
      <c r="S119" s="146"/>
      <c r="T119" s="146"/>
      <c r="U119" s="141"/>
      <c r="V119" s="141"/>
      <c r="W119" s="141"/>
      <c r="X119" s="141"/>
      <c r="Y119" s="141"/>
      <c r="Z119" s="141"/>
      <c r="AA119" s="141"/>
      <c r="AB119" s="141"/>
      <c r="AC119" s="141"/>
      <c r="AD119" s="141"/>
      <c r="AE119" s="141"/>
      <c r="AF119" s="141"/>
      <c r="AG119" s="141"/>
      <c r="AH119" s="141"/>
      <c r="AI119" s="141"/>
      <c r="AJ119" s="141"/>
      <c r="AK119" s="141"/>
      <c r="AL119" s="141"/>
      <c r="AM119" s="141"/>
      <c r="AN119" s="141"/>
      <c r="AO119" s="141"/>
      <c r="AP119" s="141"/>
      <c r="AQ119" s="141"/>
      <c r="AR119" s="141"/>
      <c r="AS119" s="141"/>
      <c r="AT119" s="141"/>
      <c r="AU119" s="141"/>
      <c r="AV119" s="141"/>
      <c r="AW119" s="141"/>
      <c r="AX119" s="141"/>
      <c r="AY119" s="141"/>
      <c r="AZ119" s="141"/>
      <c r="BA119" s="141"/>
      <c r="BB119" s="141"/>
      <c r="BC119" s="141"/>
      <c r="BD119" s="141"/>
      <c r="BE119" s="141"/>
      <c r="BF119" s="141"/>
      <c r="BG119" s="141"/>
      <c r="BH119" s="141"/>
      <c r="BI119" s="141"/>
      <c r="BJ119" s="141"/>
      <c r="BK119" s="141"/>
      <c r="BL119" s="141"/>
      <c r="BM119" s="141"/>
      <c r="BN119" s="141"/>
      <c r="BO119" s="141"/>
      <c r="BP119" s="141"/>
      <c r="BQ119" s="141"/>
      <c r="BR119" s="141"/>
      <c r="BS119" s="141"/>
      <c r="BT119" s="141"/>
      <c r="BU119" s="141"/>
      <c r="BV119" s="141"/>
      <c r="BW119" s="141"/>
      <c r="BX119" s="141"/>
      <c r="BY119" s="141"/>
      <c r="BZ119" s="141"/>
      <c r="CA119" s="141"/>
      <c r="CB119" s="141"/>
      <c r="CC119" s="141"/>
      <c r="CD119" s="141"/>
      <c r="CE119" s="141"/>
      <c r="CF119" s="141"/>
      <c r="CG119" s="141"/>
      <c r="CH119" s="141"/>
      <c r="CI119" s="141"/>
      <c r="CJ119" s="141"/>
      <c r="CK119" s="141"/>
      <c r="CL119" s="141"/>
      <c r="CM119" s="141"/>
      <c r="CN119" s="141"/>
      <c r="CO119" s="141"/>
      <c r="CP119" s="141"/>
      <c r="CQ119" s="141"/>
      <c r="CR119" s="141"/>
      <c r="CS119" s="141"/>
      <c r="CT119" s="141"/>
      <c r="CU119" s="141"/>
      <c r="CV119" s="141"/>
      <c r="CW119" s="141"/>
      <c r="CX119" s="141"/>
      <c r="CY119" s="141"/>
      <c r="CZ119" s="141"/>
      <c r="DA119" s="141"/>
      <c r="DB119" s="141"/>
      <c r="DC119" s="141"/>
      <c r="DD119" s="141"/>
      <c r="DE119" s="141"/>
      <c r="DF119" s="141"/>
      <c r="DG119" s="141"/>
      <c r="DH119" s="141"/>
      <c r="DI119" s="141"/>
      <c r="DJ119" s="141"/>
      <c r="DK119" s="141"/>
      <c r="DL119" s="141"/>
      <c r="DM119" s="141"/>
      <c r="DN119" s="141"/>
      <c r="DO119" s="141"/>
      <c r="DP119" s="141"/>
      <c r="DQ119" s="141"/>
      <c r="DR119" s="141"/>
      <c r="DS119" s="141"/>
      <c r="DT119" s="141"/>
      <c r="DU119" s="141"/>
      <c r="DV119" s="141"/>
      <c r="DW119" s="141"/>
      <c r="DX119" s="141"/>
      <c r="DY119" s="141"/>
      <c r="DZ119" s="141"/>
      <c r="EA119" s="141"/>
      <c r="EB119" s="141"/>
      <c r="EC119" s="141"/>
      <c r="ED119" s="141"/>
      <c r="EE119" s="141"/>
      <c r="EF119" s="141"/>
      <c r="EG119" s="141"/>
      <c r="EH119" s="141"/>
      <c r="EI119" s="141"/>
      <c r="EJ119" s="141"/>
      <c r="EK119" s="141"/>
      <c r="EL119" s="141"/>
      <c r="EM119" s="141"/>
      <c r="EN119" s="141"/>
      <c r="EO119" s="141"/>
      <c r="EP119" s="141"/>
      <c r="EQ119" s="141"/>
      <c r="ER119" s="141"/>
      <c r="ES119" s="141"/>
      <c r="ET119" s="141"/>
      <c r="EU119" s="141"/>
      <c r="EV119" s="141"/>
      <c r="EW119" s="141"/>
      <c r="EX119" s="141"/>
      <c r="EY119" s="141"/>
      <c r="EZ119" s="141"/>
      <c r="FA119" s="141"/>
      <c r="FB119" s="141"/>
      <c r="FC119" s="141"/>
      <c r="FD119" s="141"/>
      <c r="FE119" s="141"/>
      <c r="FF119" s="141"/>
      <c r="FG119" s="141"/>
      <c r="FH119" s="141"/>
      <c r="FI119" s="141"/>
      <c r="FJ119" s="141"/>
      <c r="FK119" s="141"/>
      <c r="FL119" s="141"/>
      <c r="FM119" s="141"/>
      <c r="FN119" s="141"/>
      <c r="FO119" s="141"/>
      <c r="FP119" s="141"/>
      <c r="FQ119" s="141"/>
      <c r="FR119" s="141"/>
      <c r="FS119" s="141"/>
      <c r="FT119" s="141"/>
      <c r="FU119" s="141"/>
      <c r="FV119" s="141"/>
      <c r="FW119" s="141"/>
      <c r="FX119" s="141"/>
      <c r="FY119" s="141"/>
      <c r="FZ119" s="141"/>
      <c r="GA119" s="141"/>
      <c r="GB119" s="141"/>
      <c r="GC119" s="141"/>
      <c r="GD119" s="141"/>
      <c r="GE119" s="141"/>
      <c r="GF119" s="141"/>
      <c r="GG119" s="141"/>
      <c r="GH119" s="141"/>
      <c r="GI119" s="141"/>
      <c r="GJ119" s="141"/>
      <c r="GK119" s="141"/>
      <c r="GL119" s="141"/>
      <c r="GM119" s="141"/>
      <c r="GN119" s="141"/>
      <c r="GO119" s="141"/>
      <c r="GP119" s="141"/>
      <c r="GQ119" s="141"/>
      <c r="GR119" s="141"/>
      <c r="GS119" s="141"/>
      <c r="GT119" s="141"/>
      <c r="GU119" s="141"/>
      <c r="GV119" s="141"/>
      <c r="GW119" s="141"/>
      <c r="GX119" s="141"/>
      <c r="GY119" s="141"/>
      <c r="GZ119" s="141"/>
      <c r="HA119" s="141"/>
      <c r="HB119" s="141"/>
      <c r="HC119" s="141"/>
      <c r="HD119" s="141"/>
      <c r="HE119" s="141"/>
      <c r="HF119" s="141"/>
      <c r="HG119" s="141"/>
      <c r="HH119" s="141"/>
      <c r="HI119" s="141"/>
      <c r="HJ119" s="141"/>
      <c r="HK119" s="141"/>
      <c r="HL119" s="141"/>
      <c r="HM119" s="141"/>
      <c r="HN119" s="141"/>
      <c r="HO119" s="141"/>
      <c r="HP119" s="141"/>
      <c r="HQ119" s="141"/>
      <c r="HR119" s="141"/>
      <c r="HS119" s="141"/>
      <c r="HT119" s="141"/>
      <c r="HU119" s="141"/>
      <c r="HV119" s="141"/>
      <c r="HW119" s="141"/>
      <c r="HX119" s="141"/>
      <c r="HY119" s="141"/>
      <c r="HZ119" s="141"/>
      <c r="IA119" s="141"/>
      <c r="IB119" s="141"/>
      <c r="IC119" s="141"/>
      <c r="ID119" s="141"/>
      <c r="IE119" s="141"/>
      <c r="IF119" s="141"/>
      <c r="IG119" s="141"/>
      <c r="IH119" s="141"/>
      <c r="II119" s="141"/>
      <c r="IJ119" s="141"/>
      <c r="IK119" s="141"/>
      <c r="IL119" s="141"/>
      <c r="IM119" s="141"/>
      <c r="IN119" s="141"/>
      <c r="IO119" s="141"/>
      <c r="IP119" s="141"/>
      <c r="IQ119" s="141"/>
      <c r="IR119" s="141"/>
      <c r="IS119" s="141"/>
      <c r="IT119" s="141"/>
      <c r="IU119" s="141"/>
    </row>
    <row r="120" spans="1:255" ht="15" customHeight="1">
      <c r="A120" s="138">
        <v>90095</v>
      </c>
      <c r="B120" s="152" t="s">
        <v>46</v>
      </c>
      <c r="C120" s="741">
        <f t="shared" si="51"/>
        <v>5332629</v>
      </c>
      <c r="D120" s="145">
        <f t="shared" si="52"/>
        <v>4330029</v>
      </c>
      <c r="E120" s="145">
        <f t="shared" si="53"/>
        <v>2355450</v>
      </c>
      <c r="F120" s="145">
        <v>1399580</v>
      </c>
      <c r="G120" s="145">
        <f>10000+60000+835870+10000+40000</f>
        <v>955870</v>
      </c>
      <c r="H120" s="145">
        <v>0</v>
      </c>
      <c r="I120" s="145">
        <v>0</v>
      </c>
      <c r="J120" s="145">
        <f>1532335+944844-502600</f>
        <v>1974579</v>
      </c>
      <c r="K120" s="145">
        <v>0</v>
      </c>
      <c r="L120" s="145">
        <f t="shared" si="54"/>
        <v>1002600</v>
      </c>
      <c r="M120" s="145">
        <v>502600</v>
      </c>
      <c r="N120" s="145">
        <f>502600</f>
        <v>502600</v>
      </c>
      <c r="O120" s="145">
        <v>500000</v>
      </c>
      <c r="P120" s="153"/>
      <c r="Q120" s="153"/>
      <c r="R120" s="153"/>
      <c r="S120" s="153"/>
      <c r="T120" s="153"/>
      <c r="U120" s="128"/>
      <c r="V120" s="128"/>
      <c r="W120" s="128"/>
      <c r="X120" s="128"/>
      <c r="Y120" s="128"/>
      <c r="Z120" s="128"/>
      <c r="AA120" s="128"/>
      <c r="AB120" s="128"/>
      <c r="AC120" s="128"/>
      <c r="AD120" s="128"/>
      <c r="AE120" s="128"/>
      <c r="AF120" s="128"/>
      <c r="AG120" s="128"/>
      <c r="AH120" s="128"/>
      <c r="AI120" s="128"/>
      <c r="AJ120" s="128"/>
      <c r="AK120" s="128"/>
      <c r="AL120" s="128"/>
      <c r="AM120" s="128"/>
      <c r="AN120" s="128"/>
      <c r="AO120" s="128"/>
      <c r="AP120" s="128"/>
      <c r="AQ120" s="128"/>
      <c r="AR120" s="128"/>
      <c r="AS120" s="128"/>
      <c r="AT120" s="128"/>
      <c r="AU120" s="128"/>
      <c r="AV120" s="128"/>
      <c r="AW120" s="128"/>
      <c r="AX120" s="128"/>
      <c r="AY120" s="128"/>
      <c r="AZ120" s="128"/>
      <c r="BA120" s="128"/>
      <c r="BB120" s="128"/>
      <c r="BC120" s="128"/>
      <c r="BD120" s="128"/>
      <c r="BE120" s="128"/>
      <c r="BF120" s="128"/>
      <c r="BG120" s="128"/>
      <c r="BH120" s="128"/>
      <c r="BI120" s="128"/>
      <c r="BJ120" s="128"/>
      <c r="BK120" s="128"/>
      <c r="BL120" s="128"/>
      <c r="BM120" s="128"/>
      <c r="BN120" s="128"/>
      <c r="BO120" s="128"/>
      <c r="BP120" s="128"/>
      <c r="BQ120" s="128"/>
      <c r="BR120" s="128"/>
      <c r="BS120" s="128"/>
      <c r="BT120" s="128"/>
      <c r="BU120" s="128"/>
      <c r="BV120" s="128"/>
      <c r="BW120" s="128"/>
      <c r="BX120" s="128"/>
      <c r="BY120" s="128"/>
      <c r="BZ120" s="128"/>
      <c r="CA120" s="128"/>
      <c r="CB120" s="128"/>
      <c r="CC120" s="128"/>
      <c r="CD120" s="128"/>
      <c r="CE120" s="128"/>
      <c r="CF120" s="128"/>
      <c r="CG120" s="128"/>
      <c r="CH120" s="128"/>
      <c r="CI120" s="128"/>
      <c r="CJ120" s="128"/>
      <c r="CK120" s="128"/>
      <c r="CL120" s="128"/>
      <c r="CM120" s="128"/>
      <c r="CN120" s="128"/>
      <c r="CO120" s="128"/>
      <c r="CP120" s="128"/>
      <c r="CQ120" s="128"/>
      <c r="CR120" s="128"/>
      <c r="CS120" s="128"/>
      <c r="CT120" s="128"/>
      <c r="CU120" s="128"/>
      <c r="CV120" s="128"/>
      <c r="CW120" s="128"/>
      <c r="CX120" s="128"/>
      <c r="CY120" s="128"/>
      <c r="CZ120" s="128"/>
      <c r="DA120" s="128"/>
      <c r="DB120" s="128"/>
      <c r="DC120" s="128"/>
      <c r="DD120" s="128"/>
      <c r="DE120" s="128"/>
      <c r="DF120" s="128"/>
      <c r="DG120" s="128"/>
      <c r="DH120" s="128"/>
      <c r="DI120" s="128"/>
      <c r="DJ120" s="128"/>
      <c r="DK120" s="128"/>
      <c r="DL120" s="128"/>
      <c r="DM120" s="128"/>
      <c r="DN120" s="128"/>
      <c r="DO120" s="128"/>
      <c r="DP120" s="128"/>
      <c r="DQ120" s="128"/>
      <c r="DR120" s="128"/>
      <c r="DS120" s="128"/>
      <c r="DT120" s="128"/>
      <c r="DU120" s="128"/>
      <c r="DV120" s="128"/>
      <c r="DW120" s="128"/>
      <c r="DX120" s="128"/>
      <c r="DY120" s="128"/>
      <c r="DZ120" s="128"/>
      <c r="EA120" s="128"/>
      <c r="EB120" s="128"/>
      <c r="EC120" s="128"/>
      <c r="ED120" s="128"/>
      <c r="EE120" s="128"/>
      <c r="EF120" s="128"/>
      <c r="EG120" s="128"/>
      <c r="EH120" s="128"/>
      <c r="EI120" s="128"/>
      <c r="EJ120" s="128"/>
      <c r="EK120" s="128"/>
      <c r="EL120" s="128"/>
      <c r="EM120" s="128"/>
      <c r="EN120" s="128"/>
      <c r="EO120" s="128"/>
      <c r="EP120" s="128"/>
      <c r="EQ120" s="128"/>
      <c r="ER120" s="128"/>
      <c r="ES120" s="128"/>
      <c r="ET120" s="128"/>
      <c r="EU120" s="128"/>
      <c r="EV120" s="128"/>
      <c r="EW120" s="128"/>
      <c r="EX120" s="128"/>
      <c r="EY120" s="128"/>
      <c r="EZ120" s="128"/>
      <c r="FA120" s="128"/>
      <c r="FB120" s="128"/>
      <c r="FC120" s="128"/>
      <c r="FD120" s="128"/>
      <c r="FE120" s="128"/>
      <c r="FF120" s="128"/>
      <c r="FG120" s="128"/>
      <c r="FH120" s="128"/>
      <c r="FI120" s="128"/>
      <c r="FJ120" s="128"/>
      <c r="FK120" s="128"/>
      <c r="FL120" s="128"/>
      <c r="FM120" s="128"/>
      <c r="FN120" s="128"/>
      <c r="FO120" s="128"/>
      <c r="FP120" s="128"/>
      <c r="FQ120" s="128"/>
      <c r="FR120" s="128"/>
      <c r="FS120" s="128"/>
      <c r="FT120" s="128"/>
      <c r="FU120" s="128"/>
      <c r="FV120" s="128"/>
      <c r="FW120" s="128"/>
      <c r="FX120" s="128"/>
      <c r="FY120" s="128"/>
      <c r="FZ120" s="128"/>
      <c r="GA120" s="128"/>
      <c r="GB120" s="128"/>
      <c r="GC120" s="128"/>
      <c r="GD120" s="128"/>
      <c r="GE120" s="128"/>
      <c r="GF120" s="128"/>
      <c r="GG120" s="128"/>
      <c r="GH120" s="128"/>
      <c r="GI120" s="128"/>
      <c r="GJ120" s="128"/>
      <c r="GK120" s="128"/>
      <c r="GL120" s="128"/>
      <c r="GM120" s="128"/>
      <c r="GN120" s="128"/>
      <c r="GO120" s="128"/>
      <c r="GP120" s="128"/>
      <c r="GQ120" s="128"/>
      <c r="GR120" s="128"/>
      <c r="GS120" s="128"/>
      <c r="GT120" s="128"/>
      <c r="GU120" s="128"/>
      <c r="GV120" s="128"/>
      <c r="GW120" s="128"/>
      <c r="GX120" s="128"/>
      <c r="GY120" s="128"/>
      <c r="GZ120" s="128"/>
      <c r="HA120" s="128"/>
      <c r="HB120" s="128"/>
      <c r="HC120" s="128"/>
      <c r="HD120" s="128"/>
      <c r="HE120" s="128"/>
      <c r="HF120" s="128"/>
      <c r="HG120" s="128"/>
      <c r="HH120" s="128"/>
      <c r="HI120" s="128"/>
      <c r="HJ120" s="128"/>
      <c r="HK120" s="128"/>
      <c r="HL120" s="128"/>
      <c r="HM120" s="128"/>
      <c r="HN120" s="128"/>
      <c r="HO120" s="128"/>
      <c r="HP120" s="128"/>
      <c r="HQ120" s="128"/>
      <c r="HR120" s="128"/>
      <c r="HS120" s="128"/>
      <c r="HT120" s="128"/>
      <c r="HU120" s="128"/>
      <c r="HV120" s="128"/>
      <c r="HW120" s="128"/>
      <c r="HX120" s="128"/>
      <c r="HY120" s="128"/>
      <c r="HZ120" s="128"/>
      <c r="IA120" s="128"/>
      <c r="IB120" s="128"/>
      <c r="IC120" s="128"/>
      <c r="ID120" s="128"/>
      <c r="IE120" s="128"/>
      <c r="IF120" s="128"/>
      <c r="IG120" s="128"/>
      <c r="IH120" s="128"/>
      <c r="II120" s="128"/>
      <c r="IJ120" s="128"/>
      <c r="IK120" s="128"/>
      <c r="IL120" s="128"/>
      <c r="IM120" s="128"/>
      <c r="IN120" s="128"/>
      <c r="IO120" s="128"/>
      <c r="IP120" s="128"/>
      <c r="IQ120" s="128"/>
      <c r="IR120" s="128"/>
      <c r="IS120" s="128"/>
      <c r="IT120" s="128"/>
      <c r="IU120" s="128"/>
    </row>
    <row r="121" spans="1:255" ht="35.1" customHeight="1">
      <c r="A121" s="147">
        <v>921</v>
      </c>
      <c r="B121" s="148" t="s">
        <v>41</v>
      </c>
      <c r="C121" s="742">
        <f t="shared" ref="C121:O121" si="55">C123+C124+C125+C126+C127+C128+C129+C131+C130+C122</f>
        <v>362797548</v>
      </c>
      <c r="D121" s="149">
        <f t="shared" si="55"/>
        <v>197770123</v>
      </c>
      <c r="E121" s="149">
        <f t="shared" si="55"/>
        <v>10683000</v>
      </c>
      <c r="F121" s="149">
        <f t="shared" si="55"/>
        <v>150000</v>
      </c>
      <c r="G121" s="149">
        <f t="shared" si="55"/>
        <v>10533000</v>
      </c>
      <c r="H121" s="149">
        <f t="shared" si="55"/>
        <v>186249739</v>
      </c>
      <c r="I121" s="149">
        <f t="shared" si="55"/>
        <v>552000</v>
      </c>
      <c r="J121" s="149">
        <f t="shared" si="55"/>
        <v>285384</v>
      </c>
      <c r="K121" s="149">
        <f t="shared" si="55"/>
        <v>0</v>
      </c>
      <c r="L121" s="149">
        <f t="shared" si="55"/>
        <v>165027425</v>
      </c>
      <c r="M121" s="149">
        <f t="shared" si="55"/>
        <v>165027425</v>
      </c>
      <c r="N121" s="149">
        <f t="shared" si="55"/>
        <v>1515000</v>
      </c>
      <c r="O121" s="149">
        <f t="shared" si="55"/>
        <v>0</v>
      </c>
      <c r="P121" s="157"/>
      <c r="Q121" s="157"/>
      <c r="R121" s="157"/>
      <c r="S121" s="157"/>
      <c r="T121" s="157"/>
      <c r="U121" s="158"/>
      <c r="V121" s="158"/>
      <c r="W121" s="158"/>
      <c r="X121" s="158"/>
      <c r="Y121" s="158"/>
      <c r="Z121" s="158"/>
      <c r="AA121" s="158"/>
      <c r="AB121" s="158"/>
      <c r="AC121" s="158"/>
      <c r="AD121" s="158"/>
      <c r="AE121" s="158"/>
      <c r="AF121" s="158"/>
      <c r="AG121" s="158"/>
      <c r="AH121" s="158"/>
      <c r="AI121" s="158"/>
      <c r="AJ121" s="158"/>
      <c r="AK121" s="158"/>
      <c r="AL121" s="158"/>
      <c r="AM121" s="158"/>
      <c r="AN121" s="158"/>
      <c r="AO121" s="158"/>
      <c r="AP121" s="158"/>
      <c r="AQ121" s="158"/>
      <c r="AR121" s="158"/>
      <c r="AS121" s="158"/>
      <c r="AT121" s="158"/>
      <c r="AU121" s="158"/>
      <c r="AV121" s="158"/>
      <c r="AW121" s="158"/>
      <c r="AX121" s="158"/>
      <c r="AY121" s="158"/>
      <c r="AZ121" s="158"/>
      <c r="BA121" s="158"/>
      <c r="BB121" s="158"/>
      <c r="BC121" s="158"/>
      <c r="BD121" s="158"/>
      <c r="BE121" s="158"/>
      <c r="BF121" s="158"/>
      <c r="BG121" s="158"/>
      <c r="BH121" s="158"/>
      <c r="BI121" s="158"/>
      <c r="BJ121" s="158"/>
      <c r="BK121" s="158"/>
      <c r="BL121" s="158"/>
      <c r="BM121" s="158"/>
      <c r="BN121" s="158"/>
      <c r="BO121" s="158"/>
      <c r="BP121" s="158"/>
      <c r="BQ121" s="158"/>
      <c r="BR121" s="158"/>
      <c r="BS121" s="158"/>
      <c r="BT121" s="158"/>
      <c r="BU121" s="158"/>
      <c r="BV121" s="158"/>
      <c r="BW121" s="158"/>
      <c r="BX121" s="158"/>
      <c r="BY121" s="158"/>
      <c r="BZ121" s="158"/>
      <c r="CA121" s="158"/>
      <c r="CB121" s="158"/>
      <c r="CC121" s="158"/>
      <c r="CD121" s="158"/>
      <c r="CE121" s="158"/>
      <c r="CF121" s="158"/>
      <c r="CG121" s="158"/>
      <c r="CH121" s="158"/>
      <c r="CI121" s="158"/>
      <c r="CJ121" s="158"/>
      <c r="CK121" s="158"/>
      <c r="CL121" s="158"/>
      <c r="CM121" s="158"/>
      <c r="CN121" s="158"/>
      <c r="CO121" s="158"/>
      <c r="CP121" s="158"/>
      <c r="CQ121" s="158"/>
      <c r="CR121" s="158"/>
      <c r="CS121" s="158"/>
      <c r="CT121" s="158"/>
      <c r="CU121" s="158"/>
      <c r="CV121" s="158"/>
      <c r="CW121" s="158"/>
      <c r="CX121" s="158"/>
      <c r="CY121" s="158"/>
      <c r="CZ121" s="158"/>
      <c r="DA121" s="158"/>
      <c r="DB121" s="158"/>
      <c r="DC121" s="158"/>
      <c r="DD121" s="158"/>
      <c r="DE121" s="158"/>
      <c r="DF121" s="158"/>
      <c r="DG121" s="158"/>
      <c r="DH121" s="158"/>
      <c r="DI121" s="158"/>
      <c r="DJ121" s="158"/>
      <c r="DK121" s="158"/>
      <c r="DL121" s="158"/>
      <c r="DM121" s="158"/>
      <c r="DN121" s="158"/>
      <c r="DO121" s="158"/>
      <c r="DP121" s="158"/>
      <c r="DQ121" s="158"/>
      <c r="DR121" s="158"/>
      <c r="DS121" s="158"/>
      <c r="DT121" s="158"/>
      <c r="DU121" s="158"/>
      <c r="DV121" s="158"/>
      <c r="DW121" s="158"/>
      <c r="DX121" s="158"/>
      <c r="DY121" s="158"/>
      <c r="DZ121" s="158"/>
      <c r="EA121" s="158"/>
      <c r="EB121" s="158"/>
      <c r="EC121" s="158"/>
      <c r="ED121" s="158"/>
      <c r="EE121" s="158"/>
      <c r="EF121" s="158"/>
      <c r="EG121" s="158"/>
      <c r="EH121" s="158"/>
      <c r="EI121" s="158"/>
      <c r="EJ121" s="158"/>
      <c r="EK121" s="158"/>
      <c r="EL121" s="158"/>
      <c r="EM121" s="158"/>
      <c r="EN121" s="158"/>
      <c r="EO121" s="158"/>
      <c r="EP121" s="158"/>
      <c r="EQ121" s="158"/>
      <c r="ER121" s="158"/>
      <c r="ES121" s="158"/>
      <c r="ET121" s="158"/>
      <c r="EU121" s="158"/>
      <c r="EV121" s="158"/>
      <c r="EW121" s="158"/>
      <c r="EX121" s="158"/>
      <c r="EY121" s="158"/>
      <c r="EZ121" s="158"/>
      <c r="FA121" s="158"/>
      <c r="FB121" s="158"/>
      <c r="FC121" s="158"/>
      <c r="FD121" s="158"/>
      <c r="FE121" s="158"/>
      <c r="FF121" s="158"/>
      <c r="FG121" s="158"/>
      <c r="FH121" s="158"/>
      <c r="FI121" s="158"/>
      <c r="FJ121" s="158"/>
      <c r="FK121" s="158"/>
      <c r="FL121" s="158"/>
      <c r="FM121" s="158"/>
      <c r="FN121" s="158"/>
      <c r="FO121" s="158"/>
      <c r="FP121" s="158"/>
      <c r="FQ121" s="158"/>
      <c r="FR121" s="158"/>
      <c r="FS121" s="158"/>
      <c r="FT121" s="158"/>
      <c r="FU121" s="158"/>
      <c r="FV121" s="158"/>
      <c r="FW121" s="158"/>
      <c r="FX121" s="158"/>
      <c r="FY121" s="158"/>
      <c r="FZ121" s="158"/>
      <c r="GA121" s="158"/>
      <c r="GB121" s="158"/>
      <c r="GC121" s="158"/>
      <c r="GD121" s="158"/>
      <c r="GE121" s="158"/>
      <c r="GF121" s="158"/>
      <c r="GG121" s="158"/>
      <c r="GH121" s="158"/>
      <c r="GI121" s="158"/>
      <c r="GJ121" s="158"/>
      <c r="GK121" s="158"/>
      <c r="GL121" s="158"/>
      <c r="GM121" s="158"/>
      <c r="GN121" s="158"/>
      <c r="GO121" s="158"/>
      <c r="GP121" s="158"/>
      <c r="GQ121" s="158"/>
      <c r="GR121" s="158"/>
      <c r="GS121" s="158"/>
      <c r="GT121" s="158"/>
      <c r="GU121" s="158"/>
      <c r="GV121" s="158"/>
      <c r="GW121" s="158"/>
      <c r="GX121" s="158"/>
      <c r="GY121" s="158"/>
      <c r="GZ121" s="158"/>
      <c r="HA121" s="158"/>
      <c r="HB121" s="158"/>
      <c r="HC121" s="158"/>
      <c r="HD121" s="158"/>
      <c r="HE121" s="158"/>
      <c r="HF121" s="158"/>
      <c r="HG121" s="158"/>
      <c r="HH121" s="158"/>
      <c r="HI121" s="158"/>
      <c r="HJ121" s="158"/>
      <c r="HK121" s="158"/>
      <c r="HL121" s="158"/>
      <c r="HM121" s="158"/>
      <c r="HN121" s="158"/>
      <c r="HO121" s="158"/>
      <c r="HP121" s="158"/>
      <c r="HQ121" s="158"/>
      <c r="HR121" s="158"/>
      <c r="HS121" s="158"/>
      <c r="HT121" s="158"/>
      <c r="HU121" s="158"/>
      <c r="HV121" s="158"/>
      <c r="HW121" s="158"/>
      <c r="HX121" s="158"/>
      <c r="HY121" s="158"/>
      <c r="HZ121" s="158"/>
      <c r="IA121" s="158"/>
      <c r="IB121" s="158"/>
      <c r="IC121" s="158"/>
      <c r="ID121" s="158"/>
      <c r="IE121" s="158"/>
      <c r="IF121" s="158"/>
      <c r="IG121" s="158"/>
      <c r="IH121" s="158"/>
      <c r="II121" s="158"/>
      <c r="IJ121" s="158"/>
      <c r="IK121" s="158"/>
      <c r="IL121" s="158"/>
      <c r="IM121" s="158"/>
      <c r="IN121" s="158"/>
      <c r="IO121" s="158"/>
      <c r="IP121" s="158"/>
      <c r="IQ121" s="158"/>
      <c r="IR121" s="158"/>
      <c r="IS121" s="158"/>
      <c r="IT121" s="158"/>
      <c r="IU121" s="158"/>
    </row>
    <row r="122" spans="1:255" ht="15" customHeight="1">
      <c r="A122" s="138" t="s">
        <v>399</v>
      </c>
      <c r="B122" s="152" t="s">
        <v>293</v>
      </c>
      <c r="C122" s="741">
        <f>D122+L122</f>
        <v>640000</v>
      </c>
      <c r="D122" s="145">
        <f>E122+H122+I122+J122+K122</f>
        <v>640000</v>
      </c>
      <c r="E122" s="145">
        <f>F122+G122</f>
        <v>0</v>
      </c>
      <c r="F122" s="145">
        <v>0</v>
      </c>
      <c r="G122" s="145">
        <v>0</v>
      </c>
      <c r="H122" s="145">
        <v>640000</v>
      </c>
      <c r="I122" s="145">
        <v>0</v>
      </c>
      <c r="J122" s="145">
        <v>0</v>
      </c>
      <c r="K122" s="145">
        <v>0</v>
      </c>
      <c r="L122" s="145">
        <f>M122+O122</f>
        <v>0</v>
      </c>
      <c r="M122" s="145">
        <v>0</v>
      </c>
      <c r="N122" s="145">
        <v>0</v>
      </c>
      <c r="O122" s="145">
        <v>0</v>
      </c>
      <c r="P122" s="153"/>
      <c r="Q122" s="153"/>
      <c r="R122" s="153"/>
      <c r="S122" s="153"/>
      <c r="T122" s="153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8"/>
      <c r="BE122" s="128"/>
      <c r="BF122" s="128"/>
      <c r="BG122" s="128"/>
      <c r="BH122" s="128"/>
      <c r="BI122" s="128"/>
      <c r="BJ122" s="128"/>
      <c r="BK122" s="128"/>
      <c r="BL122" s="128"/>
      <c r="BM122" s="128"/>
      <c r="BN122" s="128"/>
      <c r="BO122" s="128"/>
      <c r="BP122" s="128"/>
      <c r="BQ122" s="128"/>
      <c r="BR122" s="128"/>
      <c r="BS122" s="128"/>
      <c r="BT122" s="128"/>
      <c r="BU122" s="128"/>
      <c r="BV122" s="128"/>
      <c r="BW122" s="128"/>
      <c r="BX122" s="128"/>
      <c r="BY122" s="128"/>
      <c r="BZ122" s="128"/>
      <c r="CA122" s="128"/>
      <c r="CB122" s="128"/>
      <c r="CC122" s="128"/>
      <c r="CD122" s="128"/>
      <c r="CE122" s="128"/>
      <c r="CF122" s="128"/>
      <c r="CG122" s="128"/>
      <c r="CH122" s="128"/>
      <c r="CI122" s="128"/>
      <c r="CJ122" s="128"/>
      <c r="CK122" s="128"/>
      <c r="CL122" s="128"/>
      <c r="CM122" s="128"/>
      <c r="CN122" s="128"/>
      <c r="CO122" s="128"/>
      <c r="CP122" s="128"/>
      <c r="CQ122" s="128"/>
      <c r="CR122" s="128"/>
      <c r="CS122" s="128"/>
      <c r="CT122" s="128"/>
      <c r="CU122" s="128"/>
      <c r="CV122" s="128"/>
      <c r="CW122" s="128"/>
      <c r="CX122" s="128"/>
      <c r="CY122" s="128"/>
      <c r="CZ122" s="128"/>
      <c r="DA122" s="128"/>
      <c r="DB122" s="128"/>
      <c r="DC122" s="128"/>
      <c r="DD122" s="128"/>
      <c r="DE122" s="128"/>
      <c r="DF122" s="128"/>
      <c r="DG122" s="128"/>
      <c r="DH122" s="128"/>
      <c r="DI122" s="128"/>
      <c r="DJ122" s="128"/>
      <c r="DK122" s="128"/>
      <c r="DL122" s="128"/>
      <c r="DM122" s="128"/>
      <c r="DN122" s="128"/>
      <c r="DO122" s="128"/>
      <c r="DP122" s="128"/>
      <c r="DQ122" s="128"/>
      <c r="DR122" s="128"/>
      <c r="DS122" s="128"/>
      <c r="DT122" s="128"/>
      <c r="DU122" s="128"/>
      <c r="DV122" s="128"/>
      <c r="DW122" s="128"/>
      <c r="DX122" s="128"/>
      <c r="DY122" s="128"/>
      <c r="DZ122" s="128"/>
      <c r="EA122" s="128"/>
      <c r="EB122" s="128"/>
      <c r="EC122" s="128"/>
      <c r="ED122" s="128"/>
      <c r="EE122" s="128"/>
      <c r="EF122" s="128"/>
      <c r="EG122" s="128"/>
      <c r="EH122" s="128"/>
      <c r="EI122" s="128"/>
      <c r="EJ122" s="128"/>
      <c r="EK122" s="128"/>
      <c r="EL122" s="128"/>
      <c r="EM122" s="128"/>
      <c r="EN122" s="128"/>
      <c r="EO122" s="128"/>
      <c r="EP122" s="128"/>
      <c r="EQ122" s="128"/>
      <c r="ER122" s="128"/>
      <c r="ES122" s="128"/>
      <c r="ET122" s="128"/>
      <c r="EU122" s="128"/>
      <c r="EV122" s="128"/>
      <c r="EW122" s="128"/>
      <c r="EX122" s="128"/>
      <c r="EY122" s="128"/>
      <c r="EZ122" s="128"/>
      <c r="FA122" s="128"/>
      <c r="FB122" s="128"/>
      <c r="FC122" s="128"/>
      <c r="FD122" s="128"/>
      <c r="FE122" s="128"/>
      <c r="FF122" s="128"/>
      <c r="FG122" s="128"/>
      <c r="FH122" s="128"/>
      <c r="FI122" s="128"/>
      <c r="FJ122" s="128"/>
      <c r="FK122" s="128"/>
      <c r="FL122" s="128"/>
      <c r="FM122" s="128"/>
      <c r="FN122" s="128"/>
      <c r="FO122" s="128"/>
      <c r="FP122" s="128"/>
      <c r="FQ122" s="128"/>
      <c r="FR122" s="128"/>
      <c r="FS122" s="128"/>
      <c r="FT122" s="128"/>
      <c r="FU122" s="128"/>
      <c r="FV122" s="128"/>
      <c r="FW122" s="128"/>
      <c r="FX122" s="128"/>
      <c r="FY122" s="128"/>
      <c r="FZ122" s="128"/>
      <c r="GA122" s="128"/>
      <c r="GB122" s="128"/>
      <c r="GC122" s="128"/>
      <c r="GD122" s="128"/>
      <c r="GE122" s="128"/>
      <c r="GF122" s="128"/>
      <c r="GG122" s="128"/>
      <c r="GH122" s="128"/>
      <c r="GI122" s="128"/>
      <c r="GJ122" s="128"/>
      <c r="GK122" s="128"/>
      <c r="GL122" s="128"/>
      <c r="GM122" s="128"/>
      <c r="GN122" s="128"/>
      <c r="GO122" s="128"/>
      <c r="GP122" s="128"/>
      <c r="GQ122" s="128"/>
      <c r="GR122" s="128"/>
      <c r="GS122" s="128"/>
      <c r="GT122" s="128"/>
      <c r="GU122" s="128"/>
      <c r="GV122" s="128"/>
      <c r="GW122" s="128"/>
      <c r="GX122" s="128"/>
      <c r="GY122" s="128"/>
      <c r="GZ122" s="128"/>
      <c r="HA122" s="128"/>
      <c r="HB122" s="128"/>
      <c r="HC122" s="128"/>
      <c r="HD122" s="128"/>
      <c r="HE122" s="128"/>
      <c r="HF122" s="128"/>
      <c r="HG122" s="128"/>
      <c r="HH122" s="128"/>
      <c r="HI122" s="128"/>
      <c r="HJ122" s="128"/>
      <c r="HK122" s="128"/>
      <c r="HL122" s="128"/>
      <c r="HM122" s="128"/>
      <c r="HN122" s="128"/>
      <c r="HO122" s="128"/>
      <c r="HP122" s="128"/>
      <c r="HQ122" s="128"/>
      <c r="HR122" s="128"/>
      <c r="HS122" s="128"/>
      <c r="HT122" s="128"/>
      <c r="HU122" s="128"/>
      <c r="HV122" s="128"/>
      <c r="HW122" s="128"/>
      <c r="HX122" s="128"/>
      <c r="HY122" s="128"/>
      <c r="HZ122" s="128"/>
      <c r="IA122" s="128"/>
      <c r="IB122" s="128"/>
      <c r="IC122" s="128"/>
      <c r="ID122" s="128"/>
      <c r="IE122" s="128"/>
      <c r="IF122" s="128"/>
      <c r="IG122" s="128"/>
      <c r="IH122" s="128"/>
      <c r="II122" s="128"/>
      <c r="IJ122" s="128"/>
      <c r="IK122" s="128"/>
      <c r="IL122" s="128"/>
      <c r="IM122" s="128"/>
      <c r="IN122" s="128"/>
      <c r="IO122" s="128"/>
      <c r="IP122" s="128"/>
      <c r="IQ122" s="128"/>
      <c r="IR122" s="128"/>
      <c r="IS122" s="128"/>
      <c r="IT122" s="128"/>
      <c r="IU122" s="128"/>
    </row>
    <row r="123" spans="1:255" ht="15" customHeight="1">
      <c r="A123" s="138">
        <v>92106</v>
      </c>
      <c r="B123" s="152" t="s">
        <v>400</v>
      </c>
      <c r="C123" s="741">
        <f t="shared" ref="C123:C131" si="56">D123+L123</f>
        <v>123941004</v>
      </c>
      <c r="D123" s="145">
        <f t="shared" ref="D123:D131" si="57">E123+H123+I123+J123+K123</f>
        <v>59028881</v>
      </c>
      <c r="E123" s="145">
        <f t="shared" ref="E123:E131" si="58">F123+G123</f>
        <v>0</v>
      </c>
      <c r="F123" s="145">
        <v>0</v>
      </c>
      <c r="G123" s="145">
        <v>0</v>
      </c>
      <c r="H123" s="145">
        <v>59028881</v>
      </c>
      <c r="I123" s="145">
        <v>0</v>
      </c>
      <c r="J123" s="145">
        <v>0</v>
      </c>
      <c r="K123" s="145">
        <v>0</v>
      </c>
      <c r="L123" s="145">
        <f t="shared" ref="L123:L131" si="59">M123+O123</f>
        <v>64912123</v>
      </c>
      <c r="M123" s="145">
        <v>64912123</v>
      </c>
      <c r="N123" s="145">
        <v>0</v>
      </c>
      <c r="O123" s="145">
        <v>0</v>
      </c>
      <c r="P123" s="153"/>
      <c r="Q123" s="153"/>
      <c r="R123" s="153"/>
      <c r="S123" s="153"/>
      <c r="T123" s="153"/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  <c r="AF123" s="128"/>
      <c r="AG123" s="128"/>
      <c r="AH123" s="128"/>
      <c r="AI123" s="128"/>
      <c r="AJ123" s="128"/>
      <c r="AK123" s="128"/>
      <c r="AL123" s="128"/>
      <c r="AM123" s="128"/>
      <c r="AN123" s="128"/>
      <c r="AO123" s="128"/>
      <c r="AP123" s="128"/>
      <c r="AQ123" s="128"/>
      <c r="AR123" s="128"/>
      <c r="AS123" s="128"/>
      <c r="AT123" s="128"/>
      <c r="AU123" s="128"/>
      <c r="AV123" s="128"/>
      <c r="AW123" s="128"/>
      <c r="AX123" s="128"/>
      <c r="AY123" s="128"/>
      <c r="AZ123" s="128"/>
      <c r="BA123" s="128"/>
      <c r="BB123" s="128"/>
      <c r="BC123" s="128"/>
      <c r="BD123" s="128"/>
      <c r="BE123" s="128"/>
      <c r="BF123" s="128"/>
      <c r="BG123" s="128"/>
      <c r="BH123" s="128"/>
      <c r="BI123" s="128"/>
      <c r="BJ123" s="128"/>
      <c r="BK123" s="128"/>
      <c r="BL123" s="128"/>
      <c r="BM123" s="128"/>
      <c r="BN123" s="128"/>
      <c r="BO123" s="128"/>
      <c r="BP123" s="128"/>
      <c r="BQ123" s="128"/>
      <c r="BR123" s="128"/>
      <c r="BS123" s="128"/>
      <c r="BT123" s="128"/>
      <c r="BU123" s="128"/>
      <c r="BV123" s="128"/>
      <c r="BW123" s="128"/>
      <c r="BX123" s="128"/>
      <c r="BY123" s="128"/>
      <c r="BZ123" s="128"/>
      <c r="CA123" s="128"/>
      <c r="CB123" s="128"/>
      <c r="CC123" s="128"/>
      <c r="CD123" s="128"/>
      <c r="CE123" s="128"/>
      <c r="CF123" s="128"/>
      <c r="CG123" s="128"/>
      <c r="CH123" s="128"/>
      <c r="CI123" s="128"/>
      <c r="CJ123" s="128"/>
      <c r="CK123" s="128"/>
      <c r="CL123" s="128"/>
      <c r="CM123" s="128"/>
      <c r="CN123" s="128"/>
      <c r="CO123" s="128"/>
      <c r="CP123" s="128"/>
      <c r="CQ123" s="128"/>
      <c r="CR123" s="128"/>
      <c r="CS123" s="128"/>
      <c r="CT123" s="128"/>
      <c r="CU123" s="128"/>
      <c r="CV123" s="128"/>
      <c r="CW123" s="128"/>
      <c r="CX123" s="128"/>
      <c r="CY123" s="128"/>
      <c r="CZ123" s="128"/>
      <c r="DA123" s="128"/>
      <c r="DB123" s="128"/>
      <c r="DC123" s="128"/>
      <c r="DD123" s="128"/>
      <c r="DE123" s="128"/>
      <c r="DF123" s="128"/>
      <c r="DG123" s="128"/>
      <c r="DH123" s="128"/>
      <c r="DI123" s="128"/>
      <c r="DJ123" s="128"/>
      <c r="DK123" s="128"/>
      <c r="DL123" s="128"/>
      <c r="DM123" s="128"/>
      <c r="DN123" s="128"/>
      <c r="DO123" s="128"/>
      <c r="DP123" s="128"/>
      <c r="DQ123" s="128"/>
      <c r="DR123" s="128"/>
      <c r="DS123" s="128"/>
      <c r="DT123" s="128"/>
      <c r="DU123" s="128"/>
      <c r="DV123" s="128"/>
      <c r="DW123" s="128"/>
      <c r="DX123" s="128"/>
      <c r="DY123" s="128"/>
      <c r="DZ123" s="128"/>
      <c r="EA123" s="128"/>
      <c r="EB123" s="128"/>
      <c r="EC123" s="128"/>
      <c r="ED123" s="128"/>
      <c r="EE123" s="128"/>
      <c r="EF123" s="128"/>
      <c r="EG123" s="128"/>
      <c r="EH123" s="128"/>
      <c r="EI123" s="128"/>
      <c r="EJ123" s="128"/>
      <c r="EK123" s="128"/>
      <c r="EL123" s="128"/>
      <c r="EM123" s="128"/>
      <c r="EN123" s="128"/>
      <c r="EO123" s="128"/>
      <c r="EP123" s="128"/>
      <c r="EQ123" s="128"/>
      <c r="ER123" s="128"/>
      <c r="ES123" s="128"/>
      <c r="ET123" s="128"/>
      <c r="EU123" s="128"/>
      <c r="EV123" s="128"/>
      <c r="EW123" s="128"/>
      <c r="EX123" s="128"/>
      <c r="EY123" s="128"/>
      <c r="EZ123" s="128"/>
      <c r="FA123" s="128"/>
      <c r="FB123" s="128"/>
      <c r="FC123" s="128"/>
      <c r="FD123" s="128"/>
      <c r="FE123" s="128"/>
      <c r="FF123" s="128"/>
      <c r="FG123" s="128"/>
      <c r="FH123" s="128"/>
      <c r="FI123" s="128"/>
      <c r="FJ123" s="128"/>
      <c r="FK123" s="128"/>
      <c r="FL123" s="128"/>
      <c r="FM123" s="128"/>
      <c r="FN123" s="128"/>
      <c r="FO123" s="128"/>
      <c r="FP123" s="128"/>
      <c r="FQ123" s="128"/>
      <c r="FR123" s="128"/>
      <c r="FS123" s="128"/>
      <c r="FT123" s="128"/>
      <c r="FU123" s="128"/>
      <c r="FV123" s="128"/>
      <c r="FW123" s="128"/>
      <c r="FX123" s="128"/>
      <c r="FY123" s="128"/>
      <c r="FZ123" s="128"/>
      <c r="GA123" s="128"/>
      <c r="GB123" s="128"/>
      <c r="GC123" s="128"/>
      <c r="GD123" s="128"/>
      <c r="GE123" s="128"/>
      <c r="GF123" s="128"/>
      <c r="GG123" s="128"/>
      <c r="GH123" s="128"/>
      <c r="GI123" s="128"/>
      <c r="GJ123" s="128"/>
      <c r="GK123" s="128"/>
      <c r="GL123" s="128"/>
      <c r="GM123" s="128"/>
      <c r="GN123" s="128"/>
      <c r="GO123" s="128"/>
      <c r="GP123" s="128"/>
      <c r="GQ123" s="128"/>
      <c r="GR123" s="128"/>
      <c r="GS123" s="128"/>
      <c r="GT123" s="128"/>
      <c r="GU123" s="128"/>
      <c r="GV123" s="128"/>
      <c r="GW123" s="128"/>
      <c r="GX123" s="128"/>
      <c r="GY123" s="128"/>
      <c r="GZ123" s="128"/>
      <c r="HA123" s="128"/>
      <c r="HB123" s="128"/>
      <c r="HC123" s="128"/>
      <c r="HD123" s="128"/>
      <c r="HE123" s="128"/>
      <c r="HF123" s="128"/>
      <c r="HG123" s="128"/>
      <c r="HH123" s="128"/>
      <c r="HI123" s="128"/>
      <c r="HJ123" s="128"/>
      <c r="HK123" s="128"/>
      <c r="HL123" s="128"/>
      <c r="HM123" s="128"/>
      <c r="HN123" s="128"/>
      <c r="HO123" s="128"/>
      <c r="HP123" s="128"/>
      <c r="HQ123" s="128"/>
      <c r="HR123" s="128"/>
      <c r="HS123" s="128"/>
      <c r="HT123" s="128"/>
      <c r="HU123" s="128"/>
      <c r="HV123" s="128"/>
      <c r="HW123" s="128"/>
      <c r="HX123" s="128"/>
      <c r="HY123" s="128"/>
      <c r="HZ123" s="128"/>
      <c r="IA123" s="128"/>
      <c r="IB123" s="128"/>
      <c r="IC123" s="128"/>
      <c r="ID123" s="128"/>
      <c r="IE123" s="128"/>
      <c r="IF123" s="128"/>
      <c r="IG123" s="128"/>
      <c r="IH123" s="128"/>
      <c r="II123" s="128"/>
      <c r="IJ123" s="128"/>
      <c r="IK123" s="128"/>
      <c r="IL123" s="128"/>
      <c r="IM123" s="128"/>
      <c r="IN123" s="128"/>
      <c r="IO123" s="128"/>
      <c r="IP123" s="128"/>
      <c r="IQ123" s="128"/>
      <c r="IR123" s="128"/>
      <c r="IS123" s="128"/>
      <c r="IT123" s="128"/>
      <c r="IU123" s="128"/>
    </row>
    <row r="124" spans="1:255" ht="15" customHeight="1">
      <c r="A124" s="138">
        <v>92108</v>
      </c>
      <c r="B124" s="152" t="s">
        <v>401</v>
      </c>
      <c r="C124" s="741">
        <f t="shared" si="56"/>
        <v>53818000</v>
      </c>
      <c r="D124" s="145">
        <f t="shared" si="57"/>
        <v>18218000</v>
      </c>
      <c r="E124" s="145">
        <f t="shared" si="58"/>
        <v>0</v>
      </c>
      <c r="F124" s="145">
        <v>0</v>
      </c>
      <c r="G124" s="145">
        <v>0</v>
      </c>
      <c r="H124" s="145">
        <v>18218000</v>
      </c>
      <c r="I124" s="145">
        <v>0</v>
      </c>
      <c r="J124" s="145">
        <v>0</v>
      </c>
      <c r="K124" s="145">
        <v>0</v>
      </c>
      <c r="L124" s="145">
        <f t="shared" si="59"/>
        <v>35600000</v>
      </c>
      <c r="M124" s="145">
        <v>35600000</v>
      </c>
      <c r="N124" s="145">
        <v>0</v>
      </c>
      <c r="O124" s="145">
        <v>0</v>
      </c>
      <c r="P124" s="153"/>
      <c r="Q124" s="153"/>
      <c r="R124" s="153"/>
      <c r="S124" s="153"/>
      <c r="T124" s="153"/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128"/>
      <c r="AH124" s="128"/>
      <c r="AI124" s="128"/>
      <c r="AJ124" s="128"/>
      <c r="AK124" s="128"/>
      <c r="AL124" s="128"/>
      <c r="AM124" s="128"/>
      <c r="AN124" s="128"/>
      <c r="AO124" s="128"/>
      <c r="AP124" s="128"/>
      <c r="AQ124" s="128"/>
      <c r="AR124" s="128"/>
      <c r="AS124" s="128"/>
      <c r="AT124" s="128"/>
      <c r="AU124" s="128"/>
      <c r="AV124" s="128"/>
      <c r="AW124" s="128"/>
      <c r="AX124" s="128"/>
      <c r="AY124" s="128"/>
      <c r="AZ124" s="128"/>
      <c r="BA124" s="128"/>
      <c r="BB124" s="128"/>
      <c r="BC124" s="128"/>
      <c r="BD124" s="128"/>
      <c r="BE124" s="128"/>
      <c r="BF124" s="128"/>
      <c r="BG124" s="128"/>
      <c r="BH124" s="128"/>
      <c r="BI124" s="128"/>
      <c r="BJ124" s="128"/>
      <c r="BK124" s="128"/>
      <c r="BL124" s="128"/>
      <c r="BM124" s="128"/>
      <c r="BN124" s="128"/>
      <c r="BO124" s="128"/>
      <c r="BP124" s="128"/>
      <c r="BQ124" s="128"/>
      <c r="BR124" s="128"/>
      <c r="BS124" s="128"/>
      <c r="BT124" s="128"/>
      <c r="BU124" s="128"/>
      <c r="BV124" s="128"/>
      <c r="BW124" s="128"/>
      <c r="BX124" s="128"/>
      <c r="BY124" s="128"/>
      <c r="BZ124" s="128"/>
      <c r="CA124" s="128"/>
      <c r="CB124" s="128"/>
      <c r="CC124" s="128"/>
      <c r="CD124" s="128"/>
      <c r="CE124" s="128"/>
      <c r="CF124" s="128"/>
      <c r="CG124" s="128"/>
      <c r="CH124" s="128"/>
      <c r="CI124" s="128"/>
      <c r="CJ124" s="128"/>
      <c r="CK124" s="128"/>
      <c r="CL124" s="128"/>
      <c r="CM124" s="128"/>
      <c r="CN124" s="128"/>
      <c r="CO124" s="128"/>
      <c r="CP124" s="128"/>
      <c r="CQ124" s="128"/>
      <c r="CR124" s="128"/>
      <c r="CS124" s="128"/>
      <c r="CT124" s="128"/>
      <c r="CU124" s="128"/>
      <c r="CV124" s="128"/>
      <c r="CW124" s="128"/>
      <c r="CX124" s="128"/>
      <c r="CY124" s="128"/>
      <c r="CZ124" s="128"/>
      <c r="DA124" s="128"/>
      <c r="DB124" s="128"/>
      <c r="DC124" s="128"/>
      <c r="DD124" s="128"/>
      <c r="DE124" s="128"/>
      <c r="DF124" s="128"/>
      <c r="DG124" s="128"/>
      <c r="DH124" s="128"/>
      <c r="DI124" s="128"/>
      <c r="DJ124" s="128"/>
      <c r="DK124" s="128"/>
      <c r="DL124" s="128"/>
      <c r="DM124" s="128"/>
      <c r="DN124" s="128"/>
      <c r="DO124" s="128"/>
      <c r="DP124" s="128"/>
      <c r="DQ124" s="128"/>
      <c r="DR124" s="128"/>
      <c r="DS124" s="128"/>
      <c r="DT124" s="128"/>
      <c r="DU124" s="128"/>
      <c r="DV124" s="128"/>
      <c r="DW124" s="128"/>
      <c r="DX124" s="128"/>
      <c r="DY124" s="128"/>
      <c r="DZ124" s="128"/>
      <c r="EA124" s="128"/>
      <c r="EB124" s="128"/>
      <c r="EC124" s="128"/>
      <c r="ED124" s="128"/>
      <c r="EE124" s="128"/>
      <c r="EF124" s="128"/>
      <c r="EG124" s="128"/>
      <c r="EH124" s="128"/>
      <c r="EI124" s="128"/>
      <c r="EJ124" s="128"/>
      <c r="EK124" s="128"/>
      <c r="EL124" s="128"/>
      <c r="EM124" s="128"/>
      <c r="EN124" s="128"/>
      <c r="EO124" s="128"/>
      <c r="EP124" s="128"/>
      <c r="EQ124" s="128"/>
      <c r="ER124" s="128"/>
      <c r="ES124" s="128"/>
      <c r="ET124" s="128"/>
      <c r="EU124" s="128"/>
      <c r="EV124" s="128"/>
      <c r="EW124" s="128"/>
      <c r="EX124" s="128"/>
      <c r="EY124" s="128"/>
      <c r="EZ124" s="128"/>
      <c r="FA124" s="128"/>
      <c r="FB124" s="128"/>
      <c r="FC124" s="128"/>
      <c r="FD124" s="128"/>
      <c r="FE124" s="128"/>
      <c r="FF124" s="128"/>
      <c r="FG124" s="128"/>
      <c r="FH124" s="128"/>
      <c r="FI124" s="128"/>
      <c r="FJ124" s="128"/>
      <c r="FK124" s="128"/>
      <c r="FL124" s="128"/>
      <c r="FM124" s="128"/>
      <c r="FN124" s="128"/>
      <c r="FO124" s="128"/>
      <c r="FP124" s="128"/>
      <c r="FQ124" s="128"/>
      <c r="FR124" s="128"/>
      <c r="FS124" s="128"/>
      <c r="FT124" s="128"/>
      <c r="FU124" s="128"/>
      <c r="FV124" s="128"/>
      <c r="FW124" s="128"/>
      <c r="FX124" s="128"/>
      <c r="FY124" s="128"/>
      <c r="FZ124" s="128"/>
      <c r="GA124" s="128"/>
      <c r="GB124" s="128"/>
      <c r="GC124" s="128"/>
      <c r="GD124" s="128"/>
      <c r="GE124" s="128"/>
      <c r="GF124" s="128"/>
      <c r="GG124" s="128"/>
      <c r="GH124" s="128"/>
      <c r="GI124" s="128"/>
      <c r="GJ124" s="128"/>
      <c r="GK124" s="128"/>
      <c r="GL124" s="128"/>
      <c r="GM124" s="128"/>
      <c r="GN124" s="128"/>
      <c r="GO124" s="128"/>
      <c r="GP124" s="128"/>
      <c r="GQ124" s="128"/>
      <c r="GR124" s="128"/>
      <c r="GS124" s="128"/>
      <c r="GT124" s="128"/>
      <c r="GU124" s="128"/>
      <c r="GV124" s="128"/>
      <c r="GW124" s="128"/>
      <c r="GX124" s="128"/>
      <c r="GY124" s="128"/>
      <c r="GZ124" s="128"/>
      <c r="HA124" s="128"/>
      <c r="HB124" s="128"/>
      <c r="HC124" s="128"/>
      <c r="HD124" s="128"/>
      <c r="HE124" s="128"/>
      <c r="HF124" s="128"/>
      <c r="HG124" s="128"/>
      <c r="HH124" s="128"/>
      <c r="HI124" s="128"/>
      <c r="HJ124" s="128"/>
      <c r="HK124" s="128"/>
      <c r="HL124" s="128"/>
      <c r="HM124" s="128"/>
      <c r="HN124" s="128"/>
      <c r="HO124" s="128"/>
      <c r="HP124" s="128"/>
      <c r="HQ124" s="128"/>
      <c r="HR124" s="128"/>
      <c r="HS124" s="128"/>
      <c r="HT124" s="128"/>
      <c r="HU124" s="128"/>
      <c r="HV124" s="128"/>
      <c r="HW124" s="128"/>
      <c r="HX124" s="128"/>
      <c r="HY124" s="128"/>
      <c r="HZ124" s="128"/>
      <c r="IA124" s="128"/>
      <c r="IB124" s="128"/>
      <c r="IC124" s="128"/>
      <c r="ID124" s="128"/>
      <c r="IE124" s="128"/>
      <c r="IF124" s="128"/>
      <c r="IG124" s="128"/>
      <c r="IH124" s="128"/>
      <c r="II124" s="128"/>
      <c r="IJ124" s="128"/>
      <c r="IK124" s="128"/>
      <c r="IL124" s="128"/>
      <c r="IM124" s="128"/>
      <c r="IN124" s="128"/>
      <c r="IO124" s="128"/>
      <c r="IP124" s="128"/>
      <c r="IQ124" s="128"/>
      <c r="IR124" s="128"/>
      <c r="IS124" s="128"/>
      <c r="IT124" s="128"/>
      <c r="IU124" s="128"/>
    </row>
    <row r="125" spans="1:255" ht="15" customHeight="1">
      <c r="A125" s="138">
        <v>92109</v>
      </c>
      <c r="B125" s="152" t="s">
        <v>88</v>
      </c>
      <c r="C125" s="741">
        <f t="shared" si="56"/>
        <v>76035148</v>
      </c>
      <c r="D125" s="145">
        <f t="shared" si="57"/>
        <v>21830439</v>
      </c>
      <c r="E125" s="145">
        <f t="shared" si="58"/>
        <v>0</v>
      </c>
      <c r="F125" s="145">
        <v>0</v>
      </c>
      <c r="G125" s="145">
        <v>0</v>
      </c>
      <c r="H125" s="145">
        <v>21830439</v>
      </c>
      <c r="I125" s="145">
        <v>0</v>
      </c>
      <c r="J125" s="145">
        <v>0</v>
      </c>
      <c r="K125" s="145">
        <v>0</v>
      </c>
      <c r="L125" s="145">
        <f t="shared" si="59"/>
        <v>54204709</v>
      </c>
      <c r="M125" s="145">
        <v>54204709</v>
      </c>
      <c r="N125" s="145">
        <v>0</v>
      </c>
      <c r="O125" s="145">
        <v>0</v>
      </c>
      <c r="P125" s="153"/>
      <c r="Q125" s="153"/>
      <c r="R125" s="153"/>
      <c r="S125" s="153"/>
      <c r="T125" s="153"/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  <c r="AE125" s="128"/>
      <c r="AF125" s="128"/>
      <c r="AG125" s="128"/>
      <c r="AH125" s="128"/>
      <c r="AI125" s="128"/>
      <c r="AJ125" s="128"/>
      <c r="AK125" s="128"/>
      <c r="AL125" s="128"/>
      <c r="AM125" s="128"/>
      <c r="AN125" s="128"/>
      <c r="AO125" s="128"/>
      <c r="AP125" s="128"/>
      <c r="AQ125" s="128"/>
      <c r="AR125" s="128"/>
      <c r="AS125" s="128"/>
      <c r="AT125" s="128"/>
      <c r="AU125" s="128"/>
      <c r="AV125" s="128"/>
      <c r="AW125" s="128"/>
      <c r="AX125" s="128"/>
      <c r="AY125" s="128"/>
      <c r="AZ125" s="128"/>
      <c r="BA125" s="128"/>
      <c r="BB125" s="128"/>
      <c r="BC125" s="128"/>
      <c r="BD125" s="128"/>
      <c r="BE125" s="128"/>
      <c r="BF125" s="128"/>
      <c r="BG125" s="128"/>
      <c r="BH125" s="128"/>
      <c r="BI125" s="128"/>
      <c r="BJ125" s="128"/>
      <c r="BK125" s="128"/>
      <c r="BL125" s="128"/>
      <c r="BM125" s="128"/>
      <c r="BN125" s="128"/>
      <c r="BO125" s="128"/>
      <c r="BP125" s="128"/>
      <c r="BQ125" s="128"/>
      <c r="BR125" s="128"/>
      <c r="BS125" s="128"/>
      <c r="BT125" s="128"/>
      <c r="BU125" s="128"/>
      <c r="BV125" s="128"/>
      <c r="BW125" s="128"/>
      <c r="BX125" s="128"/>
      <c r="BY125" s="128"/>
      <c r="BZ125" s="128"/>
      <c r="CA125" s="128"/>
      <c r="CB125" s="128"/>
      <c r="CC125" s="128"/>
      <c r="CD125" s="128"/>
      <c r="CE125" s="128"/>
      <c r="CF125" s="128"/>
      <c r="CG125" s="128"/>
      <c r="CH125" s="128"/>
      <c r="CI125" s="128"/>
      <c r="CJ125" s="128"/>
      <c r="CK125" s="128"/>
      <c r="CL125" s="128"/>
      <c r="CM125" s="128"/>
      <c r="CN125" s="128"/>
      <c r="CO125" s="128"/>
      <c r="CP125" s="128"/>
      <c r="CQ125" s="128"/>
      <c r="CR125" s="128"/>
      <c r="CS125" s="128"/>
      <c r="CT125" s="128"/>
      <c r="CU125" s="128"/>
      <c r="CV125" s="128"/>
      <c r="CW125" s="128"/>
      <c r="CX125" s="128"/>
      <c r="CY125" s="128"/>
      <c r="CZ125" s="128"/>
      <c r="DA125" s="128"/>
      <c r="DB125" s="128"/>
      <c r="DC125" s="128"/>
      <c r="DD125" s="128"/>
      <c r="DE125" s="128"/>
      <c r="DF125" s="128"/>
      <c r="DG125" s="128"/>
      <c r="DH125" s="128"/>
      <c r="DI125" s="128"/>
      <c r="DJ125" s="128"/>
      <c r="DK125" s="128"/>
      <c r="DL125" s="128"/>
      <c r="DM125" s="128"/>
      <c r="DN125" s="128"/>
      <c r="DO125" s="128"/>
      <c r="DP125" s="128"/>
      <c r="DQ125" s="128"/>
      <c r="DR125" s="128"/>
      <c r="DS125" s="128"/>
      <c r="DT125" s="128"/>
      <c r="DU125" s="128"/>
      <c r="DV125" s="128"/>
      <c r="DW125" s="128"/>
      <c r="DX125" s="128"/>
      <c r="DY125" s="128"/>
      <c r="DZ125" s="128"/>
      <c r="EA125" s="128"/>
      <c r="EB125" s="128"/>
      <c r="EC125" s="128"/>
      <c r="ED125" s="128"/>
      <c r="EE125" s="128"/>
      <c r="EF125" s="128"/>
      <c r="EG125" s="128"/>
      <c r="EH125" s="128"/>
      <c r="EI125" s="128"/>
      <c r="EJ125" s="128"/>
      <c r="EK125" s="128"/>
      <c r="EL125" s="128"/>
      <c r="EM125" s="128"/>
      <c r="EN125" s="128"/>
      <c r="EO125" s="128"/>
      <c r="EP125" s="128"/>
      <c r="EQ125" s="128"/>
      <c r="ER125" s="128"/>
      <c r="ES125" s="128"/>
      <c r="ET125" s="128"/>
      <c r="EU125" s="128"/>
      <c r="EV125" s="128"/>
      <c r="EW125" s="128"/>
      <c r="EX125" s="128"/>
      <c r="EY125" s="128"/>
      <c r="EZ125" s="128"/>
      <c r="FA125" s="128"/>
      <c r="FB125" s="128"/>
      <c r="FC125" s="128"/>
      <c r="FD125" s="128"/>
      <c r="FE125" s="128"/>
      <c r="FF125" s="128"/>
      <c r="FG125" s="128"/>
      <c r="FH125" s="128"/>
      <c r="FI125" s="128"/>
      <c r="FJ125" s="128"/>
      <c r="FK125" s="128"/>
      <c r="FL125" s="128"/>
      <c r="FM125" s="128"/>
      <c r="FN125" s="128"/>
      <c r="FO125" s="128"/>
      <c r="FP125" s="128"/>
      <c r="FQ125" s="128"/>
      <c r="FR125" s="128"/>
      <c r="FS125" s="128"/>
      <c r="FT125" s="128"/>
      <c r="FU125" s="128"/>
      <c r="FV125" s="128"/>
      <c r="FW125" s="128"/>
      <c r="FX125" s="128"/>
      <c r="FY125" s="128"/>
      <c r="FZ125" s="128"/>
      <c r="GA125" s="128"/>
      <c r="GB125" s="128"/>
      <c r="GC125" s="128"/>
      <c r="GD125" s="128"/>
      <c r="GE125" s="128"/>
      <c r="GF125" s="128"/>
      <c r="GG125" s="128"/>
      <c r="GH125" s="128"/>
      <c r="GI125" s="128"/>
      <c r="GJ125" s="128"/>
      <c r="GK125" s="128"/>
      <c r="GL125" s="128"/>
      <c r="GM125" s="128"/>
      <c r="GN125" s="128"/>
      <c r="GO125" s="128"/>
      <c r="GP125" s="128"/>
      <c r="GQ125" s="128"/>
      <c r="GR125" s="128"/>
      <c r="GS125" s="128"/>
      <c r="GT125" s="128"/>
      <c r="GU125" s="128"/>
      <c r="GV125" s="128"/>
      <c r="GW125" s="128"/>
      <c r="GX125" s="128"/>
      <c r="GY125" s="128"/>
      <c r="GZ125" s="128"/>
      <c r="HA125" s="128"/>
      <c r="HB125" s="128"/>
      <c r="HC125" s="128"/>
      <c r="HD125" s="128"/>
      <c r="HE125" s="128"/>
      <c r="HF125" s="128"/>
      <c r="HG125" s="128"/>
      <c r="HH125" s="128"/>
      <c r="HI125" s="128"/>
      <c r="HJ125" s="128"/>
      <c r="HK125" s="128"/>
      <c r="HL125" s="128"/>
      <c r="HM125" s="128"/>
      <c r="HN125" s="128"/>
      <c r="HO125" s="128"/>
      <c r="HP125" s="128"/>
      <c r="HQ125" s="128"/>
      <c r="HR125" s="128"/>
      <c r="HS125" s="128"/>
      <c r="HT125" s="128"/>
      <c r="HU125" s="128"/>
      <c r="HV125" s="128"/>
      <c r="HW125" s="128"/>
      <c r="HX125" s="128"/>
      <c r="HY125" s="128"/>
      <c r="HZ125" s="128"/>
      <c r="IA125" s="128"/>
      <c r="IB125" s="128"/>
      <c r="IC125" s="128"/>
      <c r="ID125" s="128"/>
      <c r="IE125" s="128"/>
      <c r="IF125" s="128"/>
      <c r="IG125" s="128"/>
      <c r="IH125" s="128"/>
      <c r="II125" s="128"/>
      <c r="IJ125" s="128"/>
      <c r="IK125" s="128"/>
      <c r="IL125" s="128"/>
      <c r="IM125" s="128"/>
      <c r="IN125" s="128"/>
      <c r="IO125" s="128"/>
      <c r="IP125" s="128"/>
      <c r="IQ125" s="128"/>
      <c r="IR125" s="128"/>
      <c r="IS125" s="128"/>
      <c r="IT125" s="128"/>
      <c r="IU125" s="128"/>
    </row>
    <row r="126" spans="1:255" ht="15" customHeight="1">
      <c r="A126" s="138">
        <v>92110</v>
      </c>
      <c r="B126" s="152" t="s">
        <v>402</v>
      </c>
      <c r="C126" s="741">
        <f t="shared" si="56"/>
        <v>6217200</v>
      </c>
      <c r="D126" s="145">
        <f t="shared" si="57"/>
        <v>5786000</v>
      </c>
      <c r="E126" s="145">
        <f t="shared" si="58"/>
        <v>0</v>
      </c>
      <c r="F126" s="145">
        <v>0</v>
      </c>
      <c r="G126" s="145">
        <v>0</v>
      </c>
      <c r="H126" s="145">
        <v>5786000</v>
      </c>
      <c r="I126" s="145">
        <v>0</v>
      </c>
      <c r="J126" s="145">
        <v>0</v>
      </c>
      <c r="K126" s="145">
        <v>0</v>
      </c>
      <c r="L126" s="145">
        <f t="shared" si="59"/>
        <v>431200</v>
      </c>
      <c r="M126" s="145">
        <v>431200</v>
      </c>
      <c r="N126" s="145">
        <v>0</v>
      </c>
      <c r="O126" s="145">
        <v>0</v>
      </c>
      <c r="P126" s="153"/>
      <c r="Q126" s="153"/>
      <c r="R126" s="153"/>
      <c r="S126" s="153"/>
      <c r="T126" s="153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  <c r="AF126" s="128"/>
      <c r="AG126" s="128"/>
      <c r="AH126" s="128"/>
      <c r="AI126" s="128"/>
      <c r="AJ126" s="128"/>
      <c r="AK126" s="128"/>
      <c r="AL126" s="128"/>
      <c r="AM126" s="128"/>
      <c r="AN126" s="128"/>
      <c r="AO126" s="128"/>
      <c r="AP126" s="128"/>
      <c r="AQ126" s="128"/>
      <c r="AR126" s="128"/>
      <c r="AS126" s="128"/>
      <c r="AT126" s="128"/>
      <c r="AU126" s="128"/>
      <c r="AV126" s="128"/>
      <c r="AW126" s="128"/>
      <c r="AX126" s="128"/>
      <c r="AY126" s="128"/>
      <c r="AZ126" s="128"/>
      <c r="BA126" s="128"/>
      <c r="BB126" s="128"/>
      <c r="BC126" s="128"/>
      <c r="BD126" s="128"/>
      <c r="BE126" s="128"/>
      <c r="BF126" s="128"/>
      <c r="BG126" s="128"/>
      <c r="BH126" s="128"/>
      <c r="BI126" s="128"/>
      <c r="BJ126" s="128"/>
      <c r="BK126" s="128"/>
      <c r="BL126" s="128"/>
      <c r="BM126" s="128"/>
      <c r="BN126" s="128"/>
      <c r="BO126" s="128"/>
      <c r="BP126" s="128"/>
      <c r="BQ126" s="128"/>
      <c r="BR126" s="128"/>
      <c r="BS126" s="128"/>
      <c r="BT126" s="128"/>
      <c r="BU126" s="128"/>
      <c r="BV126" s="128"/>
      <c r="BW126" s="128"/>
      <c r="BX126" s="128"/>
      <c r="BY126" s="128"/>
      <c r="BZ126" s="128"/>
      <c r="CA126" s="128"/>
      <c r="CB126" s="128"/>
      <c r="CC126" s="128"/>
      <c r="CD126" s="128"/>
      <c r="CE126" s="128"/>
      <c r="CF126" s="128"/>
      <c r="CG126" s="128"/>
      <c r="CH126" s="128"/>
      <c r="CI126" s="128"/>
      <c r="CJ126" s="128"/>
      <c r="CK126" s="128"/>
      <c r="CL126" s="128"/>
      <c r="CM126" s="128"/>
      <c r="CN126" s="128"/>
      <c r="CO126" s="128"/>
      <c r="CP126" s="128"/>
      <c r="CQ126" s="128"/>
      <c r="CR126" s="128"/>
      <c r="CS126" s="128"/>
      <c r="CT126" s="128"/>
      <c r="CU126" s="128"/>
      <c r="CV126" s="128"/>
      <c r="CW126" s="128"/>
      <c r="CX126" s="128"/>
      <c r="CY126" s="128"/>
      <c r="CZ126" s="128"/>
      <c r="DA126" s="128"/>
      <c r="DB126" s="128"/>
      <c r="DC126" s="128"/>
      <c r="DD126" s="128"/>
      <c r="DE126" s="128"/>
      <c r="DF126" s="128"/>
      <c r="DG126" s="128"/>
      <c r="DH126" s="128"/>
      <c r="DI126" s="128"/>
      <c r="DJ126" s="128"/>
      <c r="DK126" s="128"/>
      <c r="DL126" s="128"/>
      <c r="DM126" s="128"/>
      <c r="DN126" s="128"/>
      <c r="DO126" s="128"/>
      <c r="DP126" s="128"/>
      <c r="DQ126" s="128"/>
      <c r="DR126" s="128"/>
      <c r="DS126" s="128"/>
      <c r="DT126" s="128"/>
      <c r="DU126" s="128"/>
      <c r="DV126" s="128"/>
      <c r="DW126" s="128"/>
      <c r="DX126" s="128"/>
      <c r="DY126" s="128"/>
      <c r="DZ126" s="128"/>
      <c r="EA126" s="128"/>
      <c r="EB126" s="128"/>
      <c r="EC126" s="128"/>
      <c r="ED126" s="128"/>
      <c r="EE126" s="128"/>
      <c r="EF126" s="128"/>
      <c r="EG126" s="128"/>
      <c r="EH126" s="128"/>
      <c r="EI126" s="128"/>
      <c r="EJ126" s="128"/>
      <c r="EK126" s="128"/>
      <c r="EL126" s="128"/>
      <c r="EM126" s="128"/>
      <c r="EN126" s="128"/>
      <c r="EO126" s="128"/>
      <c r="EP126" s="128"/>
      <c r="EQ126" s="128"/>
      <c r="ER126" s="128"/>
      <c r="ES126" s="128"/>
      <c r="ET126" s="128"/>
      <c r="EU126" s="128"/>
      <c r="EV126" s="128"/>
      <c r="EW126" s="128"/>
      <c r="EX126" s="128"/>
      <c r="EY126" s="128"/>
      <c r="EZ126" s="128"/>
      <c r="FA126" s="128"/>
      <c r="FB126" s="128"/>
      <c r="FC126" s="128"/>
      <c r="FD126" s="128"/>
      <c r="FE126" s="128"/>
      <c r="FF126" s="128"/>
      <c r="FG126" s="128"/>
      <c r="FH126" s="128"/>
      <c r="FI126" s="128"/>
      <c r="FJ126" s="128"/>
      <c r="FK126" s="128"/>
      <c r="FL126" s="128"/>
      <c r="FM126" s="128"/>
      <c r="FN126" s="128"/>
      <c r="FO126" s="128"/>
      <c r="FP126" s="128"/>
      <c r="FQ126" s="128"/>
      <c r="FR126" s="128"/>
      <c r="FS126" s="128"/>
      <c r="FT126" s="128"/>
      <c r="FU126" s="128"/>
      <c r="FV126" s="128"/>
      <c r="FW126" s="128"/>
      <c r="FX126" s="128"/>
      <c r="FY126" s="128"/>
      <c r="FZ126" s="128"/>
      <c r="GA126" s="128"/>
      <c r="GB126" s="128"/>
      <c r="GC126" s="128"/>
      <c r="GD126" s="128"/>
      <c r="GE126" s="128"/>
      <c r="GF126" s="128"/>
      <c r="GG126" s="128"/>
      <c r="GH126" s="128"/>
      <c r="GI126" s="128"/>
      <c r="GJ126" s="128"/>
      <c r="GK126" s="128"/>
      <c r="GL126" s="128"/>
      <c r="GM126" s="128"/>
      <c r="GN126" s="128"/>
      <c r="GO126" s="128"/>
      <c r="GP126" s="128"/>
      <c r="GQ126" s="128"/>
      <c r="GR126" s="128"/>
      <c r="GS126" s="128"/>
      <c r="GT126" s="128"/>
      <c r="GU126" s="128"/>
      <c r="GV126" s="128"/>
      <c r="GW126" s="128"/>
      <c r="GX126" s="128"/>
      <c r="GY126" s="128"/>
      <c r="GZ126" s="128"/>
      <c r="HA126" s="128"/>
      <c r="HB126" s="128"/>
      <c r="HC126" s="128"/>
      <c r="HD126" s="128"/>
      <c r="HE126" s="128"/>
      <c r="HF126" s="128"/>
      <c r="HG126" s="128"/>
      <c r="HH126" s="128"/>
      <c r="HI126" s="128"/>
      <c r="HJ126" s="128"/>
      <c r="HK126" s="128"/>
      <c r="HL126" s="128"/>
      <c r="HM126" s="128"/>
      <c r="HN126" s="128"/>
      <c r="HO126" s="128"/>
      <c r="HP126" s="128"/>
      <c r="HQ126" s="128"/>
      <c r="HR126" s="128"/>
      <c r="HS126" s="128"/>
      <c r="HT126" s="128"/>
      <c r="HU126" s="128"/>
      <c r="HV126" s="128"/>
      <c r="HW126" s="128"/>
      <c r="HX126" s="128"/>
      <c r="HY126" s="128"/>
      <c r="HZ126" s="128"/>
      <c r="IA126" s="128"/>
      <c r="IB126" s="128"/>
      <c r="IC126" s="128"/>
      <c r="ID126" s="128"/>
      <c r="IE126" s="128"/>
      <c r="IF126" s="128"/>
      <c r="IG126" s="128"/>
      <c r="IH126" s="128"/>
      <c r="II126" s="128"/>
      <c r="IJ126" s="128"/>
      <c r="IK126" s="128"/>
      <c r="IL126" s="128"/>
      <c r="IM126" s="128"/>
      <c r="IN126" s="128"/>
      <c r="IO126" s="128"/>
      <c r="IP126" s="128"/>
      <c r="IQ126" s="128"/>
      <c r="IR126" s="128"/>
      <c r="IS126" s="128"/>
      <c r="IT126" s="128"/>
      <c r="IU126" s="128"/>
    </row>
    <row r="127" spans="1:255" ht="15" customHeight="1">
      <c r="A127" s="138">
        <v>92113</v>
      </c>
      <c r="B127" s="152" t="s">
        <v>403</v>
      </c>
      <c r="C127" s="741">
        <f t="shared" si="56"/>
        <v>2016613</v>
      </c>
      <c r="D127" s="145">
        <f t="shared" si="57"/>
        <v>2000000</v>
      </c>
      <c r="E127" s="145">
        <f t="shared" si="58"/>
        <v>0</v>
      </c>
      <c r="F127" s="145">
        <v>0</v>
      </c>
      <c r="G127" s="145">
        <v>0</v>
      </c>
      <c r="H127" s="145">
        <v>2000000</v>
      </c>
      <c r="I127" s="145">
        <v>0</v>
      </c>
      <c r="J127" s="145">
        <v>0</v>
      </c>
      <c r="K127" s="145">
        <v>0</v>
      </c>
      <c r="L127" s="145">
        <f t="shared" si="59"/>
        <v>16613</v>
      </c>
      <c r="M127" s="145">
        <v>16613</v>
      </c>
      <c r="N127" s="145">
        <v>0</v>
      </c>
      <c r="O127" s="145">
        <v>0</v>
      </c>
      <c r="P127" s="153"/>
      <c r="Q127" s="153"/>
      <c r="R127" s="153"/>
      <c r="S127" s="153"/>
      <c r="T127" s="153"/>
      <c r="U127" s="128"/>
      <c r="V127" s="128"/>
      <c r="W127" s="128"/>
      <c r="X127" s="128"/>
      <c r="Y127" s="128"/>
      <c r="Z127" s="128"/>
      <c r="AA127" s="128"/>
      <c r="AB127" s="128"/>
      <c r="AC127" s="128"/>
      <c r="AD127" s="128"/>
      <c r="AE127" s="128"/>
      <c r="AF127" s="128"/>
      <c r="AG127" s="128"/>
      <c r="AH127" s="128"/>
      <c r="AI127" s="128"/>
      <c r="AJ127" s="128"/>
      <c r="AK127" s="128"/>
      <c r="AL127" s="128"/>
      <c r="AM127" s="128"/>
      <c r="AN127" s="128"/>
      <c r="AO127" s="128"/>
      <c r="AP127" s="128"/>
      <c r="AQ127" s="128"/>
      <c r="AR127" s="128"/>
      <c r="AS127" s="128"/>
      <c r="AT127" s="128"/>
      <c r="AU127" s="128"/>
      <c r="AV127" s="128"/>
      <c r="AW127" s="128"/>
      <c r="AX127" s="128"/>
      <c r="AY127" s="128"/>
      <c r="AZ127" s="128"/>
      <c r="BA127" s="128"/>
      <c r="BB127" s="128"/>
      <c r="BC127" s="128"/>
      <c r="BD127" s="128"/>
      <c r="BE127" s="128"/>
      <c r="BF127" s="128"/>
      <c r="BG127" s="128"/>
      <c r="BH127" s="128"/>
      <c r="BI127" s="128"/>
      <c r="BJ127" s="128"/>
      <c r="BK127" s="128"/>
      <c r="BL127" s="128"/>
      <c r="BM127" s="128"/>
      <c r="BN127" s="128"/>
      <c r="BO127" s="128"/>
      <c r="BP127" s="128"/>
      <c r="BQ127" s="128"/>
      <c r="BR127" s="128"/>
      <c r="BS127" s="128"/>
      <c r="BT127" s="128"/>
      <c r="BU127" s="128"/>
      <c r="BV127" s="128"/>
      <c r="BW127" s="128"/>
      <c r="BX127" s="128"/>
      <c r="BY127" s="128"/>
      <c r="BZ127" s="128"/>
      <c r="CA127" s="128"/>
      <c r="CB127" s="128"/>
      <c r="CC127" s="128"/>
      <c r="CD127" s="128"/>
      <c r="CE127" s="128"/>
      <c r="CF127" s="128"/>
      <c r="CG127" s="128"/>
      <c r="CH127" s="128"/>
      <c r="CI127" s="128"/>
      <c r="CJ127" s="128"/>
      <c r="CK127" s="128"/>
      <c r="CL127" s="128"/>
      <c r="CM127" s="128"/>
      <c r="CN127" s="128"/>
      <c r="CO127" s="128"/>
      <c r="CP127" s="128"/>
      <c r="CQ127" s="128"/>
      <c r="CR127" s="128"/>
      <c r="CS127" s="128"/>
      <c r="CT127" s="128"/>
      <c r="CU127" s="128"/>
      <c r="CV127" s="128"/>
      <c r="CW127" s="128"/>
      <c r="CX127" s="128"/>
      <c r="CY127" s="128"/>
      <c r="CZ127" s="128"/>
      <c r="DA127" s="128"/>
      <c r="DB127" s="128"/>
      <c r="DC127" s="128"/>
      <c r="DD127" s="128"/>
      <c r="DE127" s="128"/>
      <c r="DF127" s="128"/>
      <c r="DG127" s="128"/>
      <c r="DH127" s="128"/>
      <c r="DI127" s="128"/>
      <c r="DJ127" s="128"/>
      <c r="DK127" s="128"/>
      <c r="DL127" s="128"/>
      <c r="DM127" s="128"/>
      <c r="DN127" s="128"/>
      <c r="DO127" s="128"/>
      <c r="DP127" s="128"/>
      <c r="DQ127" s="128"/>
      <c r="DR127" s="128"/>
      <c r="DS127" s="128"/>
      <c r="DT127" s="128"/>
      <c r="DU127" s="128"/>
      <c r="DV127" s="128"/>
      <c r="DW127" s="128"/>
      <c r="DX127" s="128"/>
      <c r="DY127" s="128"/>
      <c r="DZ127" s="128"/>
      <c r="EA127" s="128"/>
      <c r="EB127" s="128"/>
      <c r="EC127" s="128"/>
      <c r="ED127" s="128"/>
      <c r="EE127" s="128"/>
      <c r="EF127" s="128"/>
      <c r="EG127" s="128"/>
      <c r="EH127" s="128"/>
      <c r="EI127" s="128"/>
      <c r="EJ127" s="128"/>
      <c r="EK127" s="128"/>
      <c r="EL127" s="128"/>
      <c r="EM127" s="128"/>
      <c r="EN127" s="128"/>
      <c r="EO127" s="128"/>
      <c r="EP127" s="128"/>
      <c r="EQ127" s="128"/>
      <c r="ER127" s="128"/>
      <c r="ES127" s="128"/>
      <c r="ET127" s="128"/>
      <c r="EU127" s="128"/>
      <c r="EV127" s="128"/>
      <c r="EW127" s="128"/>
      <c r="EX127" s="128"/>
      <c r="EY127" s="128"/>
      <c r="EZ127" s="128"/>
      <c r="FA127" s="128"/>
      <c r="FB127" s="128"/>
      <c r="FC127" s="128"/>
      <c r="FD127" s="128"/>
      <c r="FE127" s="128"/>
      <c r="FF127" s="128"/>
      <c r="FG127" s="128"/>
      <c r="FH127" s="128"/>
      <c r="FI127" s="128"/>
      <c r="FJ127" s="128"/>
      <c r="FK127" s="128"/>
      <c r="FL127" s="128"/>
      <c r="FM127" s="128"/>
      <c r="FN127" s="128"/>
      <c r="FO127" s="128"/>
      <c r="FP127" s="128"/>
      <c r="FQ127" s="128"/>
      <c r="FR127" s="128"/>
      <c r="FS127" s="128"/>
      <c r="FT127" s="128"/>
      <c r="FU127" s="128"/>
      <c r="FV127" s="128"/>
      <c r="FW127" s="128"/>
      <c r="FX127" s="128"/>
      <c r="FY127" s="128"/>
      <c r="FZ127" s="128"/>
      <c r="GA127" s="128"/>
      <c r="GB127" s="128"/>
      <c r="GC127" s="128"/>
      <c r="GD127" s="128"/>
      <c r="GE127" s="128"/>
      <c r="GF127" s="128"/>
      <c r="GG127" s="128"/>
      <c r="GH127" s="128"/>
      <c r="GI127" s="128"/>
      <c r="GJ127" s="128"/>
      <c r="GK127" s="128"/>
      <c r="GL127" s="128"/>
      <c r="GM127" s="128"/>
      <c r="GN127" s="128"/>
      <c r="GO127" s="128"/>
      <c r="GP127" s="128"/>
      <c r="GQ127" s="128"/>
      <c r="GR127" s="128"/>
      <c r="GS127" s="128"/>
      <c r="GT127" s="128"/>
      <c r="GU127" s="128"/>
      <c r="GV127" s="128"/>
      <c r="GW127" s="128"/>
      <c r="GX127" s="128"/>
      <c r="GY127" s="128"/>
      <c r="GZ127" s="128"/>
      <c r="HA127" s="128"/>
      <c r="HB127" s="128"/>
      <c r="HC127" s="128"/>
      <c r="HD127" s="128"/>
      <c r="HE127" s="128"/>
      <c r="HF127" s="128"/>
      <c r="HG127" s="128"/>
      <c r="HH127" s="128"/>
      <c r="HI127" s="128"/>
      <c r="HJ127" s="128"/>
      <c r="HK127" s="128"/>
      <c r="HL127" s="128"/>
      <c r="HM127" s="128"/>
      <c r="HN127" s="128"/>
      <c r="HO127" s="128"/>
      <c r="HP127" s="128"/>
      <c r="HQ127" s="128"/>
      <c r="HR127" s="128"/>
      <c r="HS127" s="128"/>
      <c r="HT127" s="128"/>
      <c r="HU127" s="128"/>
      <c r="HV127" s="128"/>
      <c r="HW127" s="128"/>
      <c r="HX127" s="128"/>
      <c r="HY127" s="128"/>
      <c r="HZ127" s="128"/>
      <c r="IA127" s="128"/>
      <c r="IB127" s="128"/>
      <c r="IC127" s="128"/>
      <c r="ID127" s="128"/>
      <c r="IE127" s="128"/>
      <c r="IF127" s="128"/>
      <c r="IG127" s="128"/>
      <c r="IH127" s="128"/>
      <c r="II127" s="128"/>
      <c r="IJ127" s="128"/>
      <c r="IK127" s="128"/>
      <c r="IL127" s="128"/>
      <c r="IM127" s="128"/>
      <c r="IN127" s="128"/>
      <c r="IO127" s="128"/>
      <c r="IP127" s="128"/>
      <c r="IQ127" s="128"/>
      <c r="IR127" s="128"/>
      <c r="IS127" s="128"/>
      <c r="IT127" s="128"/>
      <c r="IU127" s="128"/>
    </row>
    <row r="128" spans="1:255" ht="15" customHeight="1">
      <c r="A128" s="138">
        <v>92116</v>
      </c>
      <c r="B128" s="152" t="s">
        <v>89</v>
      </c>
      <c r="C128" s="741">
        <f t="shared" si="56"/>
        <v>43933929</v>
      </c>
      <c r="D128" s="145">
        <f t="shared" si="57"/>
        <v>41194682</v>
      </c>
      <c r="E128" s="145">
        <f t="shared" si="58"/>
        <v>0</v>
      </c>
      <c r="F128" s="145">
        <v>0</v>
      </c>
      <c r="G128" s="145">
        <v>0</v>
      </c>
      <c r="H128" s="145">
        <v>41194682</v>
      </c>
      <c r="I128" s="145">
        <v>0</v>
      </c>
      <c r="J128" s="145">
        <v>0</v>
      </c>
      <c r="K128" s="145">
        <v>0</v>
      </c>
      <c r="L128" s="145">
        <f t="shared" si="59"/>
        <v>2739247</v>
      </c>
      <c r="M128" s="145">
        <v>2739247</v>
      </c>
      <c r="N128" s="145">
        <v>0</v>
      </c>
      <c r="O128" s="145">
        <v>0</v>
      </c>
      <c r="P128" s="153"/>
      <c r="Q128" s="153"/>
      <c r="R128" s="153"/>
      <c r="S128" s="153"/>
      <c r="T128" s="153"/>
      <c r="U128" s="128"/>
      <c r="V128" s="128"/>
      <c r="W128" s="128"/>
      <c r="X128" s="128"/>
      <c r="Y128" s="128"/>
      <c r="Z128" s="128"/>
      <c r="AA128" s="128"/>
      <c r="AB128" s="128"/>
      <c r="AC128" s="128"/>
      <c r="AD128" s="128"/>
      <c r="AE128" s="128"/>
      <c r="AF128" s="128"/>
      <c r="AG128" s="128"/>
      <c r="AH128" s="128"/>
      <c r="AI128" s="128"/>
      <c r="AJ128" s="128"/>
      <c r="AK128" s="128"/>
      <c r="AL128" s="128"/>
      <c r="AM128" s="128"/>
      <c r="AN128" s="128"/>
      <c r="AO128" s="128"/>
      <c r="AP128" s="128"/>
      <c r="AQ128" s="128"/>
      <c r="AR128" s="128"/>
      <c r="AS128" s="128"/>
      <c r="AT128" s="128"/>
      <c r="AU128" s="128"/>
      <c r="AV128" s="128"/>
      <c r="AW128" s="128"/>
      <c r="AX128" s="128"/>
      <c r="AY128" s="128"/>
      <c r="AZ128" s="128"/>
      <c r="BA128" s="128"/>
      <c r="BB128" s="128"/>
      <c r="BC128" s="128"/>
      <c r="BD128" s="128"/>
      <c r="BE128" s="128"/>
      <c r="BF128" s="128"/>
      <c r="BG128" s="128"/>
      <c r="BH128" s="128"/>
      <c r="BI128" s="128"/>
      <c r="BJ128" s="128"/>
      <c r="BK128" s="128"/>
      <c r="BL128" s="128"/>
      <c r="BM128" s="128"/>
      <c r="BN128" s="128"/>
      <c r="BO128" s="128"/>
      <c r="BP128" s="128"/>
      <c r="BQ128" s="128"/>
      <c r="BR128" s="128"/>
      <c r="BS128" s="128"/>
      <c r="BT128" s="128"/>
      <c r="BU128" s="128"/>
      <c r="BV128" s="128"/>
      <c r="BW128" s="128"/>
      <c r="BX128" s="128"/>
      <c r="BY128" s="128"/>
      <c r="BZ128" s="128"/>
      <c r="CA128" s="128"/>
      <c r="CB128" s="128"/>
      <c r="CC128" s="128"/>
      <c r="CD128" s="128"/>
      <c r="CE128" s="128"/>
      <c r="CF128" s="128"/>
      <c r="CG128" s="128"/>
      <c r="CH128" s="128"/>
      <c r="CI128" s="128"/>
      <c r="CJ128" s="128"/>
      <c r="CK128" s="128"/>
      <c r="CL128" s="128"/>
      <c r="CM128" s="128"/>
      <c r="CN128" s="128"/>
      <c r="CO128" s="128"/>
      <c r="CP128" s="128"/>
      <c r="CQ128" s="128"/>
      <c r="CR128" s="128"/>
      <c r="CS128" s="128"/>
      <c r="CT128" s="128"/>
      <c r="CU128" s="128"/>
      <c r="CV128" s="128"/>
      <c r="CW128" s="128"/>
      <c r="CX128" s="128"/>
      <c r="CY128" s="128"/>
      <c r="CZ128" s="128"/>
      <c r="DA128" s="128"/>
      <c r="DB128" s="128"/>
      <c r="DC128" s="128"/>
      <c r="DD128" s="128"/>
      <c r="DE128" s="128"/>
      <c r="DF128" s="128"/>
      <c r="DG128" s="128"/>
      <c r="DH128" s="128"/>
      <c r="DI128" s="128"/>
      <c r="DJ128" s="128"/>
      <c r="DK128" s="128"/>
      <c r="DL128" s="128"/>
      <c r="DM128" s="128"/>
      <c r="DN128" s="128"/>
      <c r="DO128" s="128"/>
      <c r="DP128" s="128"/>
      <c r="DQ128" s="128"/>
      <c r="DR128" s="128"/>
      <c r="DS128" s="128"/>
      <c r="DT128" s="128"/>
      <c r="DU128" s="128"/>
      <c r="DV128" s="128"/>
      <c r="DW128" s="128"/>
      <c r="DX128" s="128"/>
      <c r="DY128" s="128"/>
      <c r="DZ128" s="128"/>
      <c r="EA128" s="128"/>
      <c r="EB128" s="128"/>
      <c r="EC128" s="128"/>
      <c r="ED128" s="128"/>
      <c r="EE128" s="128"/>
      <c r="EF128" s="128"/>
      <c r="EG128" s="128"/>
      <c r="EH128" s="128"/>
      <c r="EI128" s="128"/>
      <c r="EJ128" s="128"/>
      <c r="EK128" s="128"/>
      <c r="EL128" s="128"/>
      <c r="EM128" s="128"/>
      <c r="EN128" s="128"/>
      <c r="EO128" s="128"/>
      <c r="EP128" s="128"/>
      <c r="EQ128" s="128"/>
      <c r="ER128" s="128"/>
      <c r="ES128" s="128"/>
      <c r="ET128" s="128"/>
      <c r="EU128" s="128"/>
      <c r="EV128" s="128"/>
      <c r="EW128" s="128"/>
      <c r="EX128" s="128"/>
      <c r="EY128" s="128"/>
      <c r="EZ128" s="128"/>
      <c r="FA128" s="128"/>
      <c r="FB128" s="128"/>
      <c r="FC128" s="128"/>
      <c r="FD128" s="128"/>
      <c r="FE128" s="128"/>
      <c r="FF128" s="128"/>
      <c r="FG128" s="128"/>
      <c r="FH128" s="128"/>
      <c r="FI128" s="128"/>
      <c r="FJ128" s="128"/>
      <c r="FK128" s="128"/>
      <c r="FL128" s="128"/>
      <c r="FM128" s="128"/>
      <c r="FN128" s="128"/>
      <c r="FO128" s="128"/>
      <c r="FP128" s="128"/>
      <c r="FQ128" s="128"/>
      <c r="FR128" s="128"/>
      <c r="FS128" s="128"/>
      <c r="FT128" s="128"/>
      <c r="FU128" s="128"/>
      <c r="FV128" s="128"/>
      <c r="FW128" s="128"/>
      <c r="FX128" s="128"/>
      <c r="FY128" s="128"/>
      <c r="FZ128" s="128"/>
      <c r="GA128" s="128"/>
      <c r="GB128" s="128"/>
      <c r="GC128" s="128"/>
      <c r="GD128" s="128"/>
      <c r="GE128" s="128"/>
      <c r="GF128" s="128"/>
      <c r="GG128" s="128"/>
      <c r="GH128" s="128"/>
      <c r="GI128" s="128"/>
      <c r="GJ128" s="128"/>
      <c r="GK128" s="128"/>
      <c r="GL128" s="128"/>
      <c r="GM128" s="128"/>
      <c r="GN128" s="128"/>
      <c r="GO128" s="128"/>
      <c r="GP128" s="128"/>
      <c r="GQ128" s="128"/>
      <c r="GR128" s="128"/>
      <c r="GS128" s="128"/>
      <c r="GT128" s="128"/>
      <c r="GU128" s="128"/>
      <c r="GV128" s="128"/>
      <c r="GW128" s="128"/>
      <c r="GX128" s="128"/>
      <c r="GY128" s="128"/>
      <c r="GZ128" s="128"/>
      <c r="HA128" s="128"/>
      <c r="HB128" s="128"/>
      <c r="HC128" s="128"/>
      <c r="HD128" s="128"/>
      <c r="HE128" s="128"/>
      <c r="HF128" s="128"/>
      <c r="HG128" s="128"/>
      <c r="HH128" s="128"/>
      <c r="HI128" s="128"/>
      <c r="HJ128" s="128"/>
      <c r="HK128" s="128"/>
      <c r="HL128" s="128"/>
      <c r="HM128" s="128"/>
      <c r="HN128" s="128"/>
      <c r="HO128" s="128"/>
      <c r="HP128" s="128"/>
      <c r="HQ128" s="128"/>
      <c r="HR128" s="128"/>
      <c r="HS128" s="128"/>
      <c r="HT128" s="128"/>
      <c r="HU128" s="128"/>
      <c r="HV128" s="128"/>
      <c r="HW128" s="128"/>
      <c r="HX128" s="128"/>
      <c r="HY128" s="128"/>
      <c r="HZ128" s="128"/>
      <c r="IA128" s="128"/>
      <c r="IB128" s="128"/>
      <c r="IC128" s="128"/>
      <c r="ID128" s="128"/>
      <c r="IE128" s="128"/>
      <c r="IF128" s="128"/>
      <c r="IG128" s="128"/>
      <c r="IH128" s="128"/>
      <c r="II128" s="128"/>
      <c r="IJ128" s="128"/>
      <c r="IK128" s="128"/>
      <c r="IL128" s="128"/>
      <c r="IM128" s="128"/>
      <c r="IN128" s="128"/>
      <c r="IO128" s="128"/>
      <c r="IP128" s="128"/>
      <c r="IQ128" s="128"/>
      <c r="IR128" s="128"/>
      <c r="IS128" s="128"/>
      <c r="IT128" s="128"/>
      <c r="IU128" s="128"/>
    </row>
    <row r="129" spans="1:255" ht="15" customHeight="1">
      <c r="A129" s="138">
        <v>92118</v>
      </c>
      <c r="B129" s="152" t="s">
        <v>404</v>
      </c>
      <c r="C129" s="741">
        <f t="shared" si="56"/>
        <v>34715270</v>
      </c>
      <c r="D129" s="145">
        <f t="shared" si="57"/>
        <v>29156737</v>
      </c>
      <c r="E129" s="145">
        <f t="shared" si="58"/>
        <v>0</v>
      </c>
      <c r="F129" s="145">
        <v>0</v>
      </c>
      <c r="G129" s="145">
        <v>0</v>
      </c>
      <c r="H129" s="145">
        <v>29156737</v>
      </c>
      <c r="I129" s="145">
        <v>0</v>
      </c>
      <c r="J129" s="145">
        <v>0</v>
      </c>
      <c r="K129" s="145">
        <v>0</v>
      </c>
      <c r="L129" s="145">
        <f t="shared" si="59"/>
        <v>5558533</v>
      </c>
      <c r="M129" s="145">
        <v>5558533</v>
      </c>
      <c r="N129" s="145">
        <v>0</v>
      </c>
      <c r="O129" s="145">
        <v>0</v>
      </c>
      <c r="P129" s="153"/>
      <c r="Q129" s="153"/>
      <c r="R129" s="153"/>
      <c r="S129" s="153"/>
      <c r="T129" s="153"/>
      <c r="U129" s="128"/>
      <c r="V129" s="128"/>
      <c r="W129" s="128"/>
      <c r="X129" s="128"/>
      <c r="Y129" s="128"/>
      <c r="Z129" s="128"/>
      <c r="AA129" s="128"/>
      <c r="AB129" s="128"/>
      <c r="AC129" s="128"/>
      <c r="AD129" s="128"/>
      <c r="AE129" s="128"/>
      <c r="AF129" s="128"/>
      <c r="AG129" s="128"/>
      <c r="AH129" s="128"/>
      <c r="AI129" s="128"/>
      <c r="AJ129" s="128"/>
      <c r="AK129" s="128"/>
      <c r="AL129" s="128"/>
      <c r="AM129" s="128"/>
      <c r="AN129" s="128"/>
      <c r="AO129" s="128"/>
      <c r="AP129" s="128"/>
      <c r="AQ129" s="128"/>
      <c r="AR129" s="128"/>
      <c r="AS129" s="128"/>
      <c r="AT129" s="128"/>
      <c r="AU129" s="128"/>
      <c r="AV129" s="128"/>
      <c r="AW129" s="128"/>
      <c r="AX129" s="128"/>
      <c r="AY129" s="128"/>
      <c r="AZ129" s="128"/>
      <c r="BA129" s="128"/>
      <c r="BB129" s="128"/>
      <c r="BC129" s="128"/>
      <c r="BD129" s="128"/>
      <c r="BE129" s="128"/>
      <c r="BF129" s="128"/>
      <c r="BG129" s="128"/>
      <c r="BH129" s="128"/>
      <c r="BI129" s="128"/>
      <c r="BJ129" s="128"/>
      <c r="BK129" s="128"/>
      <c r="BL129" s="128"/>
      <c r="BM129" s="128"/>
      <c r="BN129" s="128"/>
      <c r="BO129" s="128"/>
      <c r="BP129" s="128"/>
      <c r="BQ129" s="128"/>
      <c r="BR129" s="128"/>
      <c r="BS129" s="128"/>
      <c r="BT129" s="128"/>
      <c r="BU129" s="128"/>
      <c r="BV129" s="128"/>
      <c r="BW129" s="128"/>
      <c r="BX129" s="128"/>
      <c r="BY129" s="128"/>
      <c r="BZ129" s="128"/>
      <c r="CA129" s="128"/>
      <c r="CB129" s="128"/>
      <c r="CC129" s="128"/>
      <c r="CD129" s="128"/>
      <c r="CE129" s="128"/>
      <c r="CF129" s="128"/>
      <c r="CG129" s="128"/>
      <c r="CH129" s="128"/>
      <c r="CI129" s="128"/>
      <c r="CJ129" s="128"/>
      <c r="CK129" s="128"/>
      <c r="CL129" s="128"/>
      <c r="CM129" s="128"/>
      <c r="CN129" s="128"/>
      <c r="CO129" s="128"/>
      <c r="CP129" s="128"/>
      <c r="CQ129" s="128"/>
      <c r="CR129" s="128"/>
      <c r="CS129" s="128"/>
      <c r="CT129" s="128"/>
      <c r="CU129" s="128"/>
      <c r="CV129" s="128"/>
      <c r="CW129" s="128"/>
      <c r="CX129" s="128"/>
      <c r="CY129" s="128"/>
      <c r="CZ129" s="128"/>
      <c r="DA129" s="128"/>
      <c r="DB129" s="128"/>
      <c r="DC129" s="128"/>
      <c r="DD129" s="128"/>
      <c r="DE129" s="128"/>
      <c r="DF129" s="128"/>
      <c r="DG129" s="128"/>
      <c r="DH129" s="128"/>
      <c r="DI129" s="128"/>
      <c r="DJ129" s="128"/>
      <c r="DK129" s="128"/>
      <c r="DL129" s="128"/>
      <c r="DM129" s="128"/>
      <c r="DN129" s="128"/>
      <c r="DO129" s="128"/>
      <c r="DP129" s="128"/>
      <c r="DQ129" s="128"/>
      <c r="DR129" s="128"/>
      <c r="DS129" s="128"/>
      <c r="DT129" s="128"/>
      <c r="DU129" s="128"/>
      <c r="DV129" s="128"/>
      <c r="DW129" s="128"/>
      <c r="DX129" s="128"/>
      <c r="DY129" s="128"/>
      <c r="DZ129" s="128"/>
      <c r="EA129" s="128"/>
      <c r="EB129" s="128"/>
      <c r="EC129" s="128"/>
      <c r="ED129" s="128"/>
      <c r="EE129" s="128"/>
      <c r="EF129" s="128"/>
      <c r="EG129" s="128"/>
      <c r="EH129" s="128"/>
      <c r="EI129" s="128"/>
      <c r="EJ129" s="128"/>
      <c r="EK129" s="128"/>
      <c r="EL129" s="128"/>
      <c r="EM129" s="128"/>
      <c r="EN129" s="128"/>
      <c r="EO129" s="128"/>
      <c r="EP129" s="128"/>
      <c r="EQ129" s="128"/>
      <c r="ER129" s="128"/>
      <c r="ES129" s="128"/>
      <c r="ET129" s="128"/>
      <c r="EU129" s="128"/>
      <c r="EV129" s="128"/>
      <c r="EW129" s="128"/>
      <c r="EX129" s="128"/>
      <c r="EY129" s="128"/>
      <c r="EZ129" s="128"/>
      <c r="FA129" s="128"/>
      <c r="FB129" s="128"/>
      <c r="FC129" s="128"/>
      <c r="FD129" s="128"/>
      <c r="FE129" s="128"/>
      <c r="FF129" s="128"/>
      <c r="FG129" s="128"/>
      <c r="FH129" s="128"/>
      <c r="FI129" s="128"/>
      <c r="FJ129" s="128"/>
      <c r="FK129" s="128"/>
      <c r="FL129" s="128"/>
      <c r="FM129" s="128"/>
      <c r="FN129" s="128"/>
      <c r="FO129" s="128"/>
      <c r="FP129" s="128"/>
      <c r="FQ129" s="128"/>
      <c r="FR129" s="128"/>
      <c r="FS129" s="128"/>
      <c r="FT129" s="128"/>
      <c r="FU129" s="128"/>
      <c r="FV129" s="128"/>
      <c r="FW129" s="128"/>
      <c r="FX129" s="128"/>
      <c r="FY129" s="128"/>
      <c r="FZ129" s="128"/>
      <c r="GA129" s="128"/>
      <c r="GB129" s="128"/>
      <c r="GC129" s="128"/>
      <c r="GD129" s="128"/>
      <c r="GE129" s="128"/>
      <c r="GF129" s="128"/>
      <c r="GG129" s="128"/>
      <c r="GH129" s="128"/>
      <c r="GI129" s="128"/>
      <c r="GJ129" s="128"/>
      <c r="GK129" s="128"/>
      <c r="GL129" s="128"/>
      <c r="GM129" s="128"/>
      <c r="GN129" s="128"/>
      <c r="GO129" s="128"/>
      <c r="GP129" s="128"/>
      <c r="GQ129" s="128"/>
      <c r="GR129" s="128"/>
      <c r="GS129" s="128"/>
      <c r="GT129" s="128"/>
      <c r="GU129" s="128"/>
      <c r="GV129" s="128"/>
      <c r="GW129" s="128"/>
      <c r="GX129" s="128"/>
      <c r="GY129" s="128"/>
      <c r="GZ129" s="128"/>
      <c r="HA129" s="128"/>
      <c r="HB129" s="128"/>
      <c r="HC129" s="128"/>
      <c r="HD129" s="128"/>
      <c r="HE129" s="128"/>
      <c r="HF129" s="128"/>
      <c r="HG129" s="128"/>
      <c r="HH129" s="128"/>
      <c r="HI129" s="128"/>
      <c r="HJ129" s="128"/>
      <c r="HK129" s="128"/>
      <c r="HL129" s="128"/>
      <c r="HM129" s="128"/>
      <c r="HN129" s="128"/>
      <c r="HO129" s="128"/>
      <c r="HP129" s="128"/>
      <c r="HQ129" s="128"/>
      <c r="HR129" s="128"/>
      <c r="HS129" s="128"/>
      <c r="HT129" s="128"/>
      <c r="HU129" s="128"/>
      <c r="HV129" s="128"/>
      <c r="HW129" s="128"/>
      <c r="HX129" s="128"/>
      <c r="HY129" s="128"/>
      <c r="HZ129" s="128"/>
      <c r="IA129" s="128"/>
      <c r="IB129" s="128"/>
      <c r="IC129" s="128"/>
      <c r="ID129" s="128"/>
      <c r="IE129" s="128"/>
      <c r="IF129" s="128"/>
      <c r="IG129" s="128"/>
      <c r="IH129" s="128"/>
      <c r="II129" s="128"/>
      <c r="IJ129" s="128"/>
      <c r="IK129" s="128"/>
      <c r="IL129" s="128"/>
      <c r="IM129" s="128"/>
      <c r="IN129" s="128"/>
      <c r="IO129" s="128"/>
      <c r="IP129" s="128"/>
      <c r="IQ129" s="128"/>
      <c r="IR129" s="128"/>
      <c r="IS129" s="128"/>
      <c r="IT129" s="128"/>
      <c r="IU129" s="128"/>
    </row>
    <row r="130" spans="1:255" ht="15" customHeight="1">
      <c r="A130" s="138">
        <v>92120</v>
      </c>
      <c r="B130" s="152" t="s">
        <v>405</v>
      </c>
      <c r="C130" s="741">
        <f t="shared" si="56"/>
        <v>2000000</v>
      </c>
      <c r="D130" s="145">
        <f t="shared" si="57"/>
        <v>2000000</v>
      </c>
      <c r="E130" s="145">
        <f t="shared" si="58"/>
        <v>155000</v>
      </c>
      <c r="F130" s="145">
        <v>55000</v>
      </c>
      <c r="G130" s="145">
        <f>100000</f>
        <v>100000</v>
      </c>
      <c r="H130" s="145">
        <v>1845000</v>
      </c>
      <c r="I130" s="145">
        <v>0</v>
      </c>
      <c r="J130" s="145">
        <v>0</v>
      </c>
      <c r="K130" s="145">
        <v>0</v>
      </c>
      <c r="L130" s="145">
        <f t="shared" si="59"/>
        <v>0</v>
      </c>
      <c r="M130" s="145">
        <v>0</v>
      </c>
      <c r="N130" s="145">
        <v>0</v>
      </c>
      <c r="O130" s="145">
        <v>0</v>
      </c>
      <c r="P130" s="153"/>
      <c r="Q130" s="153"/>
      <c r="R130" s="153"/>
      <c r="S130" s="153"/>
      <c r="T130" s="153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28"/>
      <c r="AU130" s="128"/>
      <c r="AV130" s="128"/>
      <c r="AW130" s="128"/>
      <c r="AX130" s="128"/>
      <c r="AY130" s="128"/>
      <c r="AZ130" s="128"/>
      <c r="BA130" s="128"/>
      <c r="BB130" s="128"/>
      <c r="BC130" s="128"/>
      <c r="BD130" s="128"/>
      <c r="BE130" s="128"/>
      <c r="BF130" s="128"/>
      <c r="BG130" s="128"/>
      <c r="BH130" s="128"/>
      <c r="BI130" s="128"/>
      <c r="BJ130" s="128"/>
      <c r="BK130" s="128"/>
      <c r="BL130" s="128"/>
      <c r="BM130" s="128"/>
      <c r="BN130" s="128"/>
      <c r="BO130" s="128"/>
      <c r="BP130" s="128"/>
      <c r="BQ130" s="128"/>
      <c r="BR130" s="128"/>
      <c r="BS130" s="128"/>
      <c r="BT130" s="128"/>
      <c r="BU130" s="128"/>
      <c r="BV130" s="128"/>
      <c r="BW130" s="128"/>
      <c r="BX130" s="128"/>
      <c r="BY130" s="128"/>
      <c r="BZ130" s="128"/>
      <c r="CA130" s="128"/>
      <c r="CB130" s="128"/>
      <c r="CC130" s="128"/>
      <c r="CD130" s="128"/>
      <c r="CE130" s="128"/>
      <c r="CF130" s="128"/>
      <c r="CG130" s="128"/>
      <c r="CH130" s="128"/>
      <c r="CI130" s="128"/>
      <c r="CJ130" s="128"/>
      <c r="CK130" s="128"/>
      <c r="CL130" s="128"/>
      <c r="CM130" s="128"/>
      <c r="CN130" s="128"/>
      <c r="CO130" s="128"/>
      <c r="CP130" s="128"/>
      <c r="CQ130" s="128"/>
      <c r="CR130" s="128"/>
      <c r="CS130" s="128"/>
      <c r="CT130" s="128"/>
      <c r="CU130" s="128"/>
      <c r="CV130" s="128"/>
      <c r="CW130" s="128"/>
      <c r="CX130" s="128"/>
      <c r="CY130" s="128"/>
      <c r="CZ130" s="128"/>
      <c r="DA130" s="128"/>
      <c r="DB130" s="128"/>
      <c r="DC130" s="128"/>
      <c r="DD130" s="128"/>
      <c r="DE130" s="128"/>
      <c r="DF130" s="128"/>
      <c r="DG130" s="128"/>
      <c r="DH130" s="128"/>
      <c r="DI130" s="128"/>
      <c r="DJ130" s="128"/>
      <c r="DK130" s="128"/>
      <c r="DL130" s="128"/>
      <c r="DM130" s="128"/>
      <c r="DN130" s="128"/>
      <c r="DO130" s="128"/>
      <c r="DP130" s="128"/>
      <c r="DQ130" s="128"/>
      <c r="DR130" s="128"/>
      <c r="DS130" s="128"/>
      <c r="DT130" s="128"/>
      <c r="DU130" s="128"/>
      <c r="DV130" s="128"/>
      <c r="DW130" s="128"/>
      <c r="DX130" s="128"/>
      <c r="DY130" s="128"/>
      <c r="DZ130" s="128"/>
      <c r="EA130" s="128"/>
      <c r="EB130" s="128"/>
      <c r="EC130" s="128"/>
      <c r="ED130" s="128"/>
      <c r="EE130" s="128"/>
      <c r="EF130" s="128"/>
      <c r="EG130" s="128"/>
      <c r="EH130" s="128"/>
      <c r="EI130" s="128"/>
      <c r="EJ130" s="128"/>
      <c r="EK130" s="128"/>
      <c r="EL130" s="128"/>
      <c r="EM130" s="128"/>
      <c r="EN130" s="128"/>
      <c r="EO130" s="128"/>
      <c r="EP130" s="128"/>
      <c r="EQ130" s="128"/>
      <c r="ER130" s="128"/>
      <c r="ES130" s="128"/>
      <c r="ET130" s="128"/>
      <c r="EU130" s="128"/>
      <c r="EV130" s="128"/>
      <c r="EW130" s="128"/>
      <c r="EX130" s="128"/>
      <c r="EY130" s="128"/>
      <c r="EZ130" s="128"/>
      <c r="FA130" s="128"/>
      <c r="FB130" s="128"/>
      <c r="FC130" s="128"/>
      <c r="FD130" s="128"/>
      <c r="FE130" s="128"/>
      <c r="FF130" s="128"/>
      <c r="FG130" s="128"/>
      <c r="FH130" s="128"/>
      <c r="FI130" s="128"/>
      <c r="FJ130" s="128"/>
      <c r="FK130" s="128"/>
      <c r="FL130" s="128"/>
      <c r="FM130" s="128"/>
      <c r="FN130" s="128"/>
      <c r="FO130" s="128"/>
      <c r="FP130" s="128"/>
      <c r="FQ130" s="128"/>
      <c r="FR130" s="128"/>
      <c r="FS130" s="128"/>
      <c r="FT130" s="128"/>
      <c r="FU130" s="128"/>
      <c r="FV130" s="128"/>
      <c r="FW130" s="128"/>
      <c r="FX130" s="128"/>
      <c r="FY130" s="128"/>
      <c r="FZ130" s="128"/>
      <c r="GA130" s="128"/>
      <c r="GB130" s="128"/>
      <c r="GC130" s="128"/>
      <c r="GD130" s="128"/>
      <c r="GE130" s="128"/>
      <c r="GF130" s="128"/>
      <c r="GG130" s="128"/>
      <c r="GH130" s="128"/>
      <c r="GI130" s="128"/>
      <c r="GJ130" s="128"/>
      <c r="GK130" s="128"/>
      <c r="GL130" s="128"/>
      <c r="GM130" s="128"/>
      <c r="GN130" s="128"/>
      <c r="GO130" s="128"/>
      <c r="GP130" s="128"/>
      <c r="GQ130" s="128"/>
      <c r="GR130" s="128"/>
      <c r="GS130" s="128"/>
      <c r="GT130" s="128"/>
      <c r="GU130" s="128"/>
      <c r="GV130" s="128"/>
      <c r="GW130" s="128"/>
      <c r="GX130" s="128"/>
      <c r="GY130" s="128"/>
      <c r="GZ130" s="128"/>
      <c r="HA130" s="128"/>
      <c r="HB130" s="128"/>
      <c r="HC130" s="128"/>
      <c r="HD130" s="128"/>
      <c r="HE130" s="128"/>
      <c r="HF130" s="128"/>
      <c r="HG130" s="128"/>
      <c r="HH130" s="128"/>
      <c r="HI130" s="128"/>
      <c r="HJ130" s="128"/>
      <c r="HK130" s="128"/>
      <c r="HL130" s="128"/>
      <c r="HM130" s="128"/>
      <c r="HN130" s="128"/>
      <c r="HO130" s="128"/>
      <c r="HP130" s="128"/>
      <c r="HQ130" s="128"/>
      <c r="HR130" s="128"/>
      <c r="HS130" s="128"/>
      <c r="HT130" s="128"/>
      <c r="HU130" s="128"/>
      <c r="HV130" s="128"/>
      <c r="HW130" s="128"/>
      <c r="HX130" s="128"/>
      <c r="HY130" s="128"/>
      <c r="HZ130" s="128"/>
      <c r="IA130" s="128"/>
      <c r="IB130" s="128"/>
      <c r="IC130" s="128"/>
      <c r="ID130" s="128"/>
      <c r="IE130" s="128"/>
      <c r="IF130" s="128"/>
      <c r="IG130" s="128"/>
      <c r="IH130" s="128"/>
      <c r="II130" s="128"/>
      <c r="IJ130" s="128"/>
      <c r="IK130" s="128"/>
      <c r="IL130" s="128"/>
      <c r="IM130" s="128"/>
      <c r="IN130" s="128"/>
      <c r="IO130" s="128"/>
      <c r="IP130" s="128"/>
      <c r="IQ130" s="128"/>
      <c r="IR130" s="128"/>
      <c r="IS130" s="128"/>
      <c r="IT130" s="128"/>
      <c r="IU130" s="128"/>
    </row>
    <row r="131" spans="1:255" ht="15" customHeight="1">
      <c r="A131" s="138">
        <v>92195</v>
      </c>
      <c r="B131" s="152" t="s">
        <v>46</v>
      </c>
      <c r="C131" s="741">
        <f t="shared" si="56"/>
        <v>19480384</v>
      </c>
      <c r="D131" s="145">
        <f t="shared" si="57"/>
        <v>17915384</v>
      </c>
      <c r="E131" s="145">
        <f t="shared" si="58"/>
        <v>10528000</v>
      </c>
      <c r="F131" s="145">
        <v>95000</v>
      </c>
      <c r="G131" s="145">
        <f>254000+96000+10083000</f>
        <v>10433000</v>
      </c>
      <c r="H131" s="145">
        <v>6550000</v>
      </c>
      <c r="I131" s="145">
        <v>552000</v>
      </c>
      <c r="J131" s="145">
        <f>219908+1580476-215000-1300000</f>
        <v>285384</v>
      </c>
      <c r="K131" s="145">
        <v>0</v>
      </c>
      <c r="L131" s="145">
        <f t="shared" si="59"/>
        <v>1565000</v>
      </c>
      <c r="M131" s="145">
        <v>1565000</v>
      </c>
      <c r="N131" s="145">
        <f>215000+1300000</f>
        <v>1515000</v>
      </c>
      <c r="O131" s="145">
        <v>0</v>
      </c>
      <c r="P131" s="153"/>
      <c r="Q131" s="153"/>
      <c r="R131" s="153"/>
      <c r="S131" s="153"/>
      <c r="T131" s="153"/>
      <c r="U131" s="128"/>
      <c r="V131" s="128"/>
      <c r="W131" s="128"/>
      <c r="X131" s="128"/>
      <c r="Y131" s="128"/>
      <c r="Z131" s="128"/>
      <c r="AA131" s="128"/>
      <c r="AB131" s="128"/>
      <c r="AC131" s="128"/>
      <c r="AD131" s="128"/>
      <c r="AE131" s="128"/>
      <c r="AF131" s="128"/>
      <c r="AG131" s="128"/>
      <c r="AH131" s="128"/>
      <c r="AI131" s="128"/>
      <c r="AJ131" s="128"/>
      <c r="AK131" s="128"/>
      <c r="AL131" s="128"/>
      <c r="AM131" s="128"/>
      <c r="AN131" s="128"/>
      <c r="AO131" s="128"/>
      <c r="AP131" s="128"/>
      <c r="AQ131" s="128"/>
      <c r="AR131" s="128"/>
      <c r="AS131" s="128"/>
      <c r="AT131" s="128"/>
      <c r="AU131" s="128"/>
      <c r="AV131" s="128"/>
      <c r="AW131" s="128"/>
      <c r="AX131" s="128"/>
      <c r="AY131" s="128"/>
      <c r="AZ131" s="128"/>
      <c r="BA131" s="128"/>
      <c r="BB131" s="128"/>
      <c r="BC131" s="128"/>
      <c r="BD131" s="128"/>
      <c r="BE131" s="128"/>
      <c r="BF131" s="128"/>
      <c r="BG131" s="128"/>
      <c r="BH131" s="128"/>
      <c r="BI131" s="128"/>
      <c r="BJ131" s="128"/>
      <c r="BK131" s="128"/>
      <c r="BL131" s="128"/>
      <c r="BM131" s="128"/>
      <c r="BN131" s="128"/>
      <c r="BO131" s="128"/>
      <c r="BP131" s="128"/>
      <c r="BQ131" s="128"/>
      <c r="BR131" s="128"/>
      <c r="BS131" s="128"/>
      <c r="BT131" s="128"/>
      <c r="BU131" s="128"/>
      <c r="BV131" s="128"/>
      <c r="BW131" s="128"/>
      <c r="BX131" s="128"/>
      <c r="BY131" s="128"/>
      <c r="BZ131" s="128"/>
      <c r="CA131" s="128"/>
      <c r="CB131" s="128"/>
      <c r="CC131" s="128"/>
      <c r="CD131" s="128"/>
      <c r="CE131" s="128"/>
      <c r="CF131" s="128"/>
      <c r="CG131" s="128"/>
      <c r="CH131" s="128"/>
      <c r="CI131" s="128"/>
      <c r="CJ131" s="128"/>
      <c r="CK131" s="128"/>
      <c r="CL131" s="128"/>
      <c r="CM131" s="128"/>
      <c r="CN131" s="128"/>
      <c r="CO131" s="128"/>
      <c r="CP131" s="128"/>
      <c r="CQ131" s="128"/>
      <c r="CR131" s="128"/>
      <c r="CS131" s="128"/>
      <c r="CT131" s="128"/>
      <c r="CU131" s="128"/>
      <c r="CV131" s="128"/>
      <c r="CW131" s="128"/>
      <c r="CX131" s="128"/>
      <c r="CY131" s="128"/>
      <c r="CZ131" s="128"/>
      <c r="DA131" s="128"/>
      <c r="DB131" s="128"/>
      <c r="DC131" s="128"/>
      <c r="DD131" s="128"/>
      <c r="DE131" s="128"/>
      <c r="DF131" s="128"/>
      <c r="DG131" s="128"/>
      <c r="DH131" s="128"/>
      <c r="DI131" s="128"/>
      <c r="DJ131" s="128"/>
      <c r="DK131" s="128"/>
      <c r="DL131" s="128"/>
      <c r="DM131" s="128"/>
      <c r="DN131" s="128"/>
      <c r="DO131" s="128"/>
      <c r="DP131" s="128"/>
      <c r="DQ131" s="128"/>
      <c r="DR131" s="128"/>
      <c r="DS131" s="128"/>
      <c r="DT131" s="128"/>
      <c r="DU131" s="128"/>
      <c r="DV131" s="128"/>
      <c r="DW131" s="128"/>
      <c r="DX131" s="128"/>
      <c r="DY131" s="128"/>
      <c r="DZ131" s="128"/>
      <c r="EA131" s="128"/>
      <c r="EB131" s="128"/>
      <c r="EC131" s="128"/>
      <c r="ED131" s="128"/>
      <c r="EE131" s="128"/>
      <c r="EF131" s="128"/>
      <c r="EG131" s="128"/>
      <c r="EH131" s="128"/>
      <c r="EI131" s="128"/>
      <c r="EJ131" s="128"/>
      <c r="EK131" s="128"/>
      <c r="EL131" s="128"/>
      <c r="EM131" s="128"/>
      <c r="EN131" s="128"/>
      <c r="EO131" s="128"/>
      <c r="EP131" s="128"/>
      <c r="EQ131" s="128"/>
      <c r="ER131" s="128"/>
      <c r="ES131" s="128"/>
      <c r="ET131" s="128"/>
      <c r="EU131" s="128"/>
      <c r="EV131" s="128"/>
      <c r="EW131" s="128"/>
      <c r="EX131" s="128"/>
      <c r="EY131" s="128"/>
      <c r="EZ131" s="128"/>
      <c r="FA131" s="128"/>
      <c r="FB131" s="128"/>
      <c r="FC131" s="128"/>
      <c r="FD131" s="128"/>
      <c r="FE131" s="128"/>
      <c r="FF131" s="128"/>
      <c r="FG131" s="128"/>
      <c r="FH131" s="128"/>
      <c r="FI131" s="128"/>
      <c r="FJ131" s="128"/>
      <c r="FK131" s="128"/>
      <c r="FL131" s="128"/>
      <c r="FM131" s="128"/>
      <c r="FN131" s="128"/>
      <c r="FO131" s="128"/>
      <c r="FP131" s="128"/>
      <c r="FQ131" s="128"/>
      <c r="FR131" s="128"/>
      <c r="FS131" s="128"/>
      <c r="FT131" s="128"/>
      <c r="FU131" s="128"/>
      <c r="FV131" s="128"/>
      <c r="FW131" s="128"/>
      <c r="FX131" s="128"/>
      <c r="FY131" s="128"/>
      <c r="FZ131" s="128"/>
      <c r="GA131" s="128"/>
      <c r="GB131" s="128"/>
      <c r="GC131" s="128"/>
      <c r="GD131" s="128"/>
      <c r="GE131" s="128"/>
      <c r="GF131" s="128"/>
      <c r="GG131" s="128"/>
      <c r="GH131" s="128"/>
      <c r="GI131" s="128"/>
      <c r="GJ131" s="128"/>
      <c r="GK131" s="128"/>
      <c r="GL131" s="128"/>
      <c r="GM131" s="128"/>
      <c r="GN131" s="128"/>
      <c r="GO131" s="128"/>
      <c r="GP131" s="128"/>
      <c r="GQ131" s="128"/>
      <c r="GR131" s="128"/>
      <c r="GS131" s="128"/>
      <c r="GT131" s="128"/>
      <c r="GU131" s="128"/>
      <c r="GV131" s="128"/>
      <c r="GW131" s="128"/>
      <c r="GX131" s="128"/>
      <c r="GY131" s="128"/>
      <c r="GZ131" s="128"/>
      <c r="HA131" s="128"/>
      <c r="HB131" s="128"/>
      <c r="HC131" s="128"/>
      <c r="HD131" s="128"/>
      <c r="HE131" s="128"/>
      <c r="HF131" s="128"/>
      <c r="HG131" s="128"/>
      <c r="HH131" s="128"/>
      <c r="HI131" s="128"/>
      <c r="HJ131" s="128"/>
      <c r="HK131" s="128"/>
      <c r="HL131" s="128"/>
      <c r="HM131" s="128"/>
      <c r="HN131" s="128"/>
      <c r="HO131" s="128"/>
      <c r="HP131" s="128"/>
      <c r="HQ131" s="128"/>
      <c r="HR131" s="128"/>
      <c r="HS131" s="128"/>
      <c r="HT131" s="128"/>
      <c r="HU131" s="128"/>
      <c r="HV131" s="128"/>
      <c r="HW131" s="128"/>
      <c r="HX131" s="128"/>
      <c r="HY131" s="128"/>
      <c r="HZ131" s="128"/>
      <c r="IA131" s="128"/>
      <c r="IB131" s="128"/>
      <c r="IC131" s="128"/>
      <c r="ID131" s="128"/>
      <c r="IE131" s="128"/>
      <c r="IF131" s="128"/>
      <c r="IG131" s="128"/>
      <c r="IH131" s="128"/>
      <c r="II131" s="128"/>
      <c r="IJ131" s="128"/>
      <c r="IK131" s="128"/>
      <c r="IL131" s="128"/>
      <c r="IM131" s="128"/>
      <c r="IN131" s="128"/>
      <c r="IO131" s="128"/>
      <c r="IP131" s="128"/>
      <c r="IQ131" s="128"/>
      <c r="IR131" s="128"/>
      <c r="IS131" s="128"/>
      <c r="IT131" s="128"/>
      <c r="IU131" s="128"/>
    </row>
    <row r="132" spans="1:255" ht="50.1" customHeight="1">
      <c r="A132" s="147">
        <v>925</v>
      </c>
      <c r="B132" s="148" t="s">
        <v>90</v>
      </c>
      <c r="C132" s="742">
        <f t="shared" ref="C132:O132" si="60">C133</f>
        <v>29488520</v>
      </c>
      <c r="D132" s="149">
        <f t="shared" si="60"/>
        <v>18208751</v>
      </c>
      <c r="E132" s="149">
        <f t="shared" si="60"/>
        <v>9807625</v>
      </c>
      <c r="F132" s="149">
        <f t="shared" si="60"/>
        <v>7569708</v>
      </c>
      <c r="G132" s="149">
        <f t="shared" si="60"/>
        <v>2237917</v>
      </c>
      <c r="H132" s="149">
        <f t="shared" si="60"/>
        <v>0</v>
      </c>
      <c r="I132" s="149">
        <f t="shared" si="60"/>
        <v>193827</v>
      </c>
      <c r="J132" s="149">
        <f t="shared" si="60"/>
        <v>8207299</v>
      </c>
      <c r="K132" s="149">
        <f t="shared" si="60"/>
        <v>0</v>
      </c>
      <c r="L132" s="149">
        <f t="shared" si="60"/>
        <v>11279769</v>
      </c>
      <c r="M132" s="149">
        <f t="shared" si="60"/>
        <v>11279769</v>
      </c>
      <c r="N132" s="149">
        <f t="shared" si="60"/>
        <v>10845305</v>
      </c>
      <c r="O132" s="149">
        <f t="shared" si="60"/>
        <v>0</v>
      </c>
      <c r="P132" s="160"/>
      <c r="Q132" s="160"/>
      <c r="R132" s="160"/>
      <c r="S132" s="160"/>
      <c r="T132" s="160"/>
      <c r="U132" s="161"/>
      <c r="V132" s="161"/>
      <c r="W132" s="161"/>
      <c r="X132" s="161"/>
      <c r="Y132" s="161"/>
      <c r="Z132" s="161"/>
      <c r="AA132" s="161"/>
      <c r="AB132" s="161"/>
      <c r="AC132" s="161"/>
      <c r="AD132" s="161"/>
      <c r="AE132" s="161"/>
      <c r="AF132" s="161"/>
      <c r="AG132" s="161"/>
      <c r="AH132" s="161"/>
      <c r="AI132" s="161"/>
      <c r="AJ132" s="161"/>
      <c r="AK132" s="161"/>
      <c r="AL132" s="161"/>
      <c r="AM132" s="161"/>
      <c r="AN132" s="161"/>
      <c r="AO132" s="161"/>
      <c r="AP132" s="161"/>
      <c r="AQ132" s="161"/>
      <c r="AR132" s="161"/>
      <c r="AS132" s="161"/>
      <c r="AT132" s="161"/>
      <c r="AU132" s="161"/>
      <c r="AV132" s="161"/>
      <c r="AW132" s="161"/>
      <c r="AX132" s="161"/>
      <c r="AY132" s="161"/>
      <c r="AZ132" s="161"/>
      <c r="BA132" s="161"/>
      <c r="BB132" s="161"/>
      <c r="BC132" s="161"/>
      <c r="BD132" s="161"/>
      <c r="BE132" s="161"/>
      <c r="BF132" s="161"/>
      <c r="BG132" s="161"/>
      <c r="BH132" s="161"/>
      <c r="BI132" s="161"/>
      <c r="BJ132" s="161"/>
      <c r="BK132" s="161"/>
      <c r="BL132" s="161"/>
      <c r="BM132" s="161"/>
      <c r="BN132" s="161"/>
      <c r="BO132" s="161"/>
      <c r="BP132" s="161"/>
      <c r="BQ132" s="161"/>
      <c r="BR132" s="161"/>
      <c r="BS132" s="161"/>
      <c r="BT132" s="161"/>
      <c r="BU132" s="161"/>
      <c r="BV132" s="161"/>
      <c r="BW132" s="161"/>
      <c r="BX132" s="161"/>
      <c r="BY132" s="161"/>
      <c r="BZ132" s="161"/>
      <c r="CA132" s="161"/>
      <c r="CB132" s="161"/>
      <c r="CC132" s="161"/>
      <c r="CD132" s="161"/>
      <c r="CE132" s="161"/>
      <c r="CF132" s="161"/>
      <c r="CG132" s="161"/>
      <c r="CH132" s="161"/>
      <c r="CI132" s="161"/>
      <c r="CJ132" s="161"/>
      <c r="CK132" s="161"/>
      <c r="CL132" s="161"/>
      <c r="CM132" s="161"/>
      <c r="CN132" s="161"/>
      <c r="CO132" s="161"/>
      <c r="CP132" s="161"/>
      <c r="CQ132" s="161"/>
      <c r="CR132" s="161"/>
      <c r="CS132" s="161"/>
      <c r="CT132" s="161"/>
      <c r="CU132" s="161"/>
      <c r="CV132" s="161"/>
      <c r="CW132" s="161"/>
      <c r="CX132" s="161"/>
      <c r="CY132" s="161"/>
      <c r="CZ132" s="161"/>
      <c r="DA132" s="161"/>
      <c r="DB132" s="161"/>
      <c r="DC132" s="161"/>
      <c r="DD132" s="161"/>
      <c r="DE132" s="161"/>
      <c r="DF132" s="161"/>
      <c r="DG132" s="161"/>
      <c r="DH132" s="161"/>
      <c r="DI132" s="161"/>
      <c r="DJ132" s="161"/>
      <c r="DK132" s="161"/>
      <c r="DL132" s="161"/>
      <c r="DM132" s="161"/>
      <c r="DN132" s="161"/>
      <c r="DO132" s="161"/>
      <c r="DP132" s="161"/>
      <c r="DQ132" s="161"/>
      <c r="DR132" s="161"/>
      <c r="DS132" s="161"/>
      <c r="DT132" s="161"/>
      <c r="DU132" s="161"/>
      <c r="DV132" s="161"/>
      <c r="DW132" s="161"/>
      <c r="DX132" s="161"/>
      <c r="DY132" s="161"/>
      <c r="DZ132" s="161"/>
      <c r="EA132" s="161"/>
      <c r="EB132" s="161"/>
      <c r="EC132" s="161"/>
      <c r="ED132" s="161"/>
      <c r="EE132" s="161"/>
      <c r="EF132" s="161"/>
      <c r="EG132" s="161"/>
      <c r="EH132" s="161"/>
      <c r="EI132" s="161"/>
      <c r="EJ132" s="161"/>
      <c r="EK132" s="161"/>
      <c r="EL132" s="161"/>
      <c r="EM132" s="161"/>
      <c r="EN132" s="161"/>
      <c r="EO132" s="161"/>
      <c r="EP132" s="161"/>
      <c r="EQ132" s="161"/>
      <c r="ER132" s="161"/>
      <c r="ES132" s="161"/>
      <c r="ET132" s="161"/>
      <c r="EU132" s="161"/>
      <c r="EV132" s="161"/>
      <c r="EW132" s="161"/>
      <c r="EX132" s="161"/>
      <c r="EY132" s="161"/>
      <c r="EZ132" s="161"/>
      <c r="FA132" s="161"/>
      <c r="FB132" s="161"/>
      <c r="FC132" s="161"/>
      <c r="FD132" s="161"/>
      <c r="FE132" s="161"/>
      <c r="FF132" s="161"/>
      <c r="FG132" s="161"/>
      <c r="FH132" s="161"/>
      <c r="FI132" s="161"/>
      <c r="FJ132" s="161"/>
      <c r="FK132" s="161"/>
      <c r="FL132" s="161"/>
      <c r="FM132" s="161"/>
      <c r="FN132" s="161"/>
      <c r="FO132" s="161"/>
      <c r="FP132" s="161"/>
      <c r="FQ132" s="161"/>
      <c r="FR132" s="161"/>
      <c r="FS132" s="161"/>
      <c r="FT132" s="161"/>
      <c r="FU132" s="161"/>
      <c r="FV132" s="161"/>
      <c r="FW132" s="161"/>
      <c r="FX132" s="161"/>
      <c r="FY132" s="161"/>
      <c r="FZ132" s="161"/>
      <c r="GA132" s="161"/>
      <c r="GB132" s="161"/>
      <c r="GC132" s="161"/>
      <c r="GD132" s="161"/>
      <c r="GE132" s="161"/>
      <c r="GF132" s="161"/>
      <c r="GG132" s="161"/>
      <c r="GH132" s="161"/>
      <c r="GI132" s="161"/>
      <c r="GJ132" s="161"/>
      <c r="GK132" s="161"/>
      <c r="GL132" s="161"/>
      <c r="GM132" s="161"/>
      <c r="GN132" s="161"/>
      <c r="GO132" s="161"/>
      <c r="GP132" s="161"/>
      <c r="GQ132" s="161"/>
      <c r="GR132" s="161"/>
      <c r="GS132" s="161"/>
      <c r="GT132" s="161"/>
      <c r="GU132" s="161"/>
      <c r="GV132" s="161"/>
      <c r="GW132" s="161"/>
      <c r="GX132" s="161"/>
      <c r="GY132" s="161"/>
      <c r="GZ132" s="161"/>
      <c r="HA132" s="161"/>
      <c r="HB132" s="161"/>
      <c r="HC132" s="161"/>
      <c r="HD132" s="161"/>
      <c r="HE132" s="161"/>
      <c r="HF132" s="161"/>
      <c r="HG132" s="161"/>
      <c r="HH132" s="161"/>
      <c r="HI132" s="161"/>
      <c r="HJ132" s="161"/>
      <c r="HK132" s="161"/>
      <c r="HL132" s="161"/>
      <c r="HM132" s="161"/>
      <c r="HN132" s="161"/>
      <c r="HO132" s="161"/>
      <c r="HP132" s="161"/>
      <c r="HQ132" s="161"/>
      <c r="HR132" s="161"/>
      <c r="HS132" s="161"/>
      <c r="HT132" s="161"/>
      <c r="HU132" s="161"/>
      <c r="HV132" s="161"/>
      <c r="HW132" s="161"/>
      <c r="HX132" s="161"/>
      <c r="HY132" s="161"/>
      <c r="HZ132" s="161"/>
      <c r="IA132" s="161"/>
      <c r="IB132" s="161"/>
      <c r="IC132" s="161"/>
      <c r="ID132" s="161"/>
      <c r="IE132" s="161"/>
      <c r="IF132" s="161"/>
      <c r="IG132" s="161"/>
      <c r="IH132" s="161"/>
      <c r="II132" s="161"/>
      <c r="IJ132" s="161"/>
      <c r="IK132" s="161"/>
      <c r="IL132" s="161"/>
      <c r="IM132" s="161"/>
      <c r="IN132" s="161"/>
      <c r="IO132" s="161"/>
      <c r="IP132" s="161"/>
      <c r="IQ132" s="161"/>
      <c r="IR132" s="161"/>
      <c r="IS132" s="161"/>
      <c r="IT132" s="161"/>
      <c r="IU132" s="161"/>
    </row>
    <row r="133" spans="1:255" ht="15" customHeight="1">
      <c r="A133" s="138">
        <v>92502</v>
      </c>
      <c r="B133" s="152" t="s">
        <v>91</v>
      </c>
      <c r="C133" s="741">
        <f>D133+L133</f>
        <v>29488520</v>
      </c>
      <c r="D133" s="145">
        <f>E133+H133+I133+J133+K133</f>
        <v>18208751</v>
      </c>
      <c r="E133" s="145">
        <f>F133+G133</f>
        <v>9807625</v>
      </c>
      <c r="F133" s="145">
        <v>7569708</v>
      </c>
      <c r="G133" s="145">
        <f>405122+3000+436150+124170+14040+760636+55402+3500+2000+66040+5600+2500+110883+178477+46893+4758+577+1600+16569</f>
        <v>2237917</v>
      </c>
      <c r="H133" s="145">
        <v>0</v>
      </c>
      <c r="I133" s="145">
        <v>193827</v>
      </c>
      <c r="J133" s="145">
        <f>16194712-8226151-992358+2857892-1451674-175122</f>
        <v>8207299</v>
      </c>
      <c r="K133" s="145">
        <v>0</v>
      </c>
      <c r="L133" s="145">
        <f>M133+O133</f>
        <v>11279769</v>
      </c>
      <c r="M133" s="145">
        <v>11279769</v>
      </c>
      <c r="N133" s="145">
        <f>8226151+1451674+992358+175122</f>
        <v>10845305</v>
      </c>
      <c r="O133" s="145">
        <v>0</v>
      </c>
      <c r="P133" s="153"/>
      <c r="Q133" s="153"/>
      <c r="R133" s="153"/>
      <c r="S133" s="153"/>
      <c r="T133" s="153"/>
      <c r="U133" s="128"/>
      <c r="V133" s="128"/>
      <c r="W133" s="128"/>
      <c r="X133" s="128"/>
      <c r="Y133" s="128"/>
      <c r="Z133" s="128"/>
      <c r="AA133" s="128"/>
      <c r="AB133" s="128"/>
      <c r="AC133" s="128"/>
      <c r="AD133" s="128"/>
      <c r="AE133" s="128"/>
      <c r="AF133" s="128"/>
      <c r="AG133" s="128"/>
      <c r="AH133" s="128"/>
      <c r="AI133" s="128"/>
      <c r="AJ133" s="128"/>
      <c r="AK133" s="128"/>
      <c r="AL133" s="128"/>
      <c r="AM133" s="128"/>
      <c r="AN133" s="128"/>
      <c r="AO133" s="128"/>
      <c r="AP133" s="128"/>
      <c r="AQ133" s="128"/>
      <c r="AR133" s="128"/>
      <c r="AS133" s="128"/>
      <c r="AT133" s="128"/>
      <c r="AU133" s="128"/>
      <c r="AV133" s="128"/>
      <c r="AW133" s="128"/>
      <c r="AX133" s="128"/>
      <c r="AY133" s="128"/>
      <c r="AZ133" s="128"/>
      <c r="BA133" s="128"/>
      <c r="BB133" s="128"/>
      <c r="BC133" s="128"/>
      <c r="BD133" s="128"/>
      <c r="BE133" s="128"/>
      <c r="BF133" s="128"/>
      <c r="BG133" s="128"/>
      <c r="BH133" s="128"/>
      <c r="BI133" s="128"/>
      <c r="BJ133" s="128"/>
      <c r="BK133" s="128"/>
      <c r="BL133" s="128"/>
      <c r="BM133" s="128"/>
      <c r="BN133" s="128"/>
      <c r="BO133" s="128"/>
      <c r="BP133" s="128"/>
      <c r="BQ133" s="128"/>
      <c r="BR133" s="128"/>
      <c r="BS133" s="128"/>
      <c r="BT133" s="128"/>
      <c r="BU133" s="128"/>
      <c r="BV133" s="128"/>
      <c r="BW133" s="128"/>
      <c r="BX133" s="128"/>
      <c r="BY133" s="128"/>
      <c r="BZ133" s="128"/>
      <c r="CA133" s="128"/>
      <c r="CB133" s="128"/>
      <c r="CC133" s="128"/>
      <c r="CD133" s="128"/>
      <c r="CE133" s="128"/>
      <c r="CF133" s="128"/>
      <c r="CG133" s="128"/>
      <c r="CH133" s="128"/>
      <c r="CI133" s="128"/>
      <c r="CJ133" s="128"/>
      <c r="CK133" s="128"/>
      <c r="CL133" s="128"/>
      <c r="CM133" s="128"/>
      <c r="CN133" s="128"/>
      <c r="CO133" s="128"/>
      <c r="CP133" s="128"/>
      <c r="CQ133" s="128"/>
      <c r="CR133" s="128"/>
      <c r="CS133" s="128"/>
      <c r="CT133" s="128"/>
      <c r="CU133" s="128"/>
      <c r="CV133" s="128"/>
      <c r="CW133" s="128"/>
      <c r="CX133" s="128"/>
      <c r="CY133" s="128"/>
      <c r="CZ133" s="128"/>
      <c r="DA133" s="128"/>
      <c r="DB133" s="128"/>
      <c r="DC133" s="128"/>
      <c r="DD133" s="128"/>
      <c r="DE133" s="128"/>
      <c r="DF133" s="128"/>
      <c r="DG133" s="128"/>
      <c r="DH133" s="128"/>
      <c r="DI133" s="128"/>
      <c r="DJ133" s="128"/>
      <c r="DK133" s="128"/>
      <c r="DL133" s="128"/>
      <c r="DM133" s="128"/>
      <c r="DN133" s="128"/>
      <c r="DO133" s="128"/>
      <c r="DP133" s="128"/>
      <c r="DQ133" s="128"/>
      <c r="DR133" s="128"/>
      <c r="DS133" s="128"/>
      <c r="DT133" s="128"/>
      <c r="DU133" s="128"/>
      <c r="DV133" s="128"/>
      <c r="DW133" s="128"/>
      <c r="DX133" s="128"/>
      <c r="DY133" s="128"/>
      <c r="DZ133" s="128"/>
      <c r="EA133" s="128"/>
      <c r="EB133" s="128"/>
      <c r="EC133" s="128"/>
      <c r="ED133" s="128"/>
      <c r="EE133" s="128"/>
      <c r="EF133" s="128"/>
      <c r="EG133" s="128"/>
      <c r="EH133" s="128"/>
      <c r="EI133" s="128"/>
      <c r="EJ133" s="128"/>
      <c r="EK133" s="128"/>
      <c r="EL133" s="128"/>
      <c r="EM133" s="128"/>
      <c r="EN133" s="128"/>
      <c r="EO133" s="128"/>
      <c r="EP133" s="128"/>
      <c r="EQ133" s="128"/>
      <c r="ER133" s="128"/>
      <c r="ES133" s="128"/>
      <c r="ET133" s="128"/>
      <c r="EU133" s="128"/>
      <c r="EV133" s="128"/>
      <c r="EW133" s="128"/>
      <c r="EX133" s="128"/>
      <c r="EY133" s="128"/>
      <c r="EZ133" s="128"/>
      <c r="FA133" s="128"/>
      <c r="FB133" s="128"/>
      <c r="FC133" s="128"/>
      <c r="FD133" s="128"/>
      <c r="FE133" s="128"/>
      <c r="FF133" s="128"/>
      <c r="FG133" s="128"/>
      <c r="FH133" s="128"/>
      <c r="FI133" s="128"/>
      <c r="FJ133" s="128"/>
      <c r="FK133" s="128"/>
      <c r="FL133" s="128"/>
      <c r="FM133" s="128"/>
      <c r="FN133" s="128"/>
      <c r="FO133" s="128"/>
      <c r="FP133" s="128"/>
      <c r="FQ133" s="128"/>
      <c r="FR133" s="128"/>
      <c r="FS133" s="128"/>
      <c r="FT133" s="128"/>
      <c r="FU133" s="128"/>
      <c r="FV133" s="128"/>
      <c r="FW133" s="128"/>
      <c r="FX133" s="128"/>
      <c r="FY133" s="128"/>
      <c r="FZ133" s="128"/>
      <c r="GA133" s="128"/>
      <c r="GB133" s="128"/>
      <c r="GC133" s="128"/>
      <c r="GD133" s="128"/>
      <c r="GE133" s="128"/>
      <c r="GF133" s="128"/>
      <c r="GG133" s="128"/>
      <c r="GH133" s="128"/>
      <c r="GI133" s="128"/>
      <c r="GJ133" s="128"/>
      <c r="GK133" s="128"/>
      <c r="GL133" s="128"/>
      <c r="GM133" s="128"/>
      <c r="GN133" s="128"/>
      <c r="GO133" s="128"/>
      <c r="GP133" s="128"/>
      <c r="GQ133" s="128"/>
      <c r="GR133" s="128"/>
      <c r="GS133" s="128"/>
      <c r="GT133" s="128"/>
      <c r="GU133" s="128"/>
      <c r="GV133" s="128"/>
      <c r="GW133" s="128"/>
      <c r="GX133" s="128"/>
      <c r="GY133" s="128"/>
      <c r="GZ133" s="128"/>
      <c r="HA133" s="128"/>
      <c r="HB133" s="128"/>
      <c r="HC133" s="128"/>
      <c r="HD133" s="128"/>
      <c r="HE133" s="128"/>
      <c r="HF133" s="128"/>
      <c r="HG133" s="128"/>
      <c r="HH133" s="128"/>
      <c r="HI133" s="128"/>
      <c r="HJ133" s="128"/>
      <c r="HK133" s="128"/>
      <c r="HL133" s="128"/>
      <c r="HM133" s="128"/>
      <c r="HN133" s="128"/>
      <c r="HO133" s="128"/>
      <c r="HP133" s="128"/>
      <c r="HQ133" s="128"/>
      <c r="HR133" s="128"/>
      <c r="HS133" s="128"/>
      <c r="HT133" s="128"/>
      <c r="HU133" s="128"/>
      <c r="HV133" s="128"/>
      <c r="HW133" s="128"/>
      <c r="HX133" s="128"/>
      <c r="HY133" s="128"/>
      <c r="HZ133" s="128"/>
      <c r="IA133" s="128"/>
      <c r="IB133" s="128"/>
      <c r="IC133" s="128"/>
      <c r="ID133" s="128"/>
      <c r="IE133" s="128"/>
      <c r="IF133" s="128"/>
      <c r="IG133" s="128"/>
      <c r="IH133" s="128"/>
      <c r="II133" s="128"/>
      <c r="IJ133" s="128"/>
      <c r="IK133" s="128"/>
      <c r="IL133" s="128"/>
      <c r="IM133" s="128"/>
      <c r="IN133" s="128"/>
      <c r="IO133" s="128"/>
      <c r="IP133" s="128"/>
      <c r="IQ133" s="128"/>
      <c r="IR133" s="128"/>
      <c r="IS133" s="128"/>
      <c r="IT133" s="128"/>
      <c r="IU133" s="128"/>
    </row>
    <row r="134" spans="1:255" ht="15" customHeight="1">
      <c r="A134" s="147">
        <v>926</v>
      </c>
      <c r="B134" s="148" t="s">
        <v>406</v>
      </c>
      <c r="C134" s="742">
        <f t="shared" ref="C134:O134" si="61">C136+C135+C137</f>
        <v>52296700</v>
      </c>
      <c r="D134" s="149">
        <f t="shared" si="61"/>
        <v>35785000</v>
      </c>
      <c r="E134" s="149">
        <f t="shared" si="61"/>
        <v>24519000</v>
      </c>
      <c r="F134" s="149">
        <f t="shared" si="61"/>
        <v>20000</v>
      </c>
      <c r="G134" s="149">
        <f t="shared" si="61"/>
        <v>24499000</v>
      </c>
      <c r="H134" s="149">
        <f t="shared" si="61"/>
        <v>10400000</v>
      </c>
      <c r="I134" s="149">
        <f t="shared" si="61"/>
        <v>850000</v>
      </c>
      <c r="J134" s="149">
        <f t="shared" si="61"/>
        <v>16000</v>
      </c>
      <c r="K134" s="149">
        <f t="shared" si="61"/>
        <v>0</v>
      </c>
      <c r="L134" s="149">
        <f t="shared" si="61"/>
        <v>16511700</v>
      </c>
      <c r="M134" s="149">
        <f t="shared" si="61"/>
        <v>16511700</v>
      </c>
      <c r="N134" s="149">
        <f t="shared" si="61"/>
        <v>1405000</v>
      </c>
      <c r="O134" s="149">
        <f t="shared" si="61"/>
        <v>0</v>
      </c>
      <c r="P134" s="157"/>
      <c r="Q134" s="157"/>
      <c r="R134" s="157"/>
      <c r="S134" s="157"/>
      <c r="T134" s="157"/>
      <c r="U134" s="158"/>
      <c r="V134" s="158"/>
      <c r="W134" s="158"/>
      <c r="X134" s="158"/>
      <c r="Y134" s="158"/>
      <c r="Z134" s="158"/>
      <c r="AA134" s="158"/>
      <c r="AB134" s="158"/>
      <c r="AC134" s="158"/>
      <c r="AD134" s="158"/>
      <c r="AE134" s="158"/>
      <c r="AF134" s="158"/>
      <c r="AG134" s="158"/>
      <c r="AH134" s="158"/>
      <c r="AI134" s="158"/>
      <c r="AJ134" s="158"/>
      <c r="AK134" s="158"/>
      <c r="AL134" s="158"/>
      <c r="AM134" s="158"/>
      <c r="AN134" s="158"/>
      <c r="AO134" s="158"/>
      <c r="AP134" s="158"/>
      <c r="AQ134" s="158"/>
      <c r="AR134" s="158"/>
      <c r="AS134" s="158"/>
      <c r="AT134" s="158"/>
      <c r="AU134" s="158"/>
      <c r="AV134" s="158"/>
      <c r="AW134" s="158"/>
      <c r="AX134" s="158"/>
      <c r="AY134" s="158"/>
      <c r="AZ134" s="158"/>
      <c r="BA134" s="158"/>
      <c r="BB134" s="158"/>
      <c r="BC134" s="158"/>
      <c r="BD134" s="158"/>
      <c r="BE134" s="158"/>
      <c r="BF134" s="158"/>
      <c r="BG134" s="158"/>
      <c r="BH134" s="158"/>
      <c r="BI134" s="158"/>
      <c r="BJ134" s="158"/>
      <c r="BK134" s="158"/>
      <c r="BL134" s="158"/>
      <c r="BM134" s="158"/>
      <c r="BN134" s="158"/>
      <c r="BO134" s="158"/>
      <c r="BP134" s="158"/>
      <c r="BQ134" s="158"/>
      <c r="BR134" s="158"/>
      <c r="BS134" s="158"/>
      <c r="BT134" s="158"/>
      <c r="BU134" s="158"/>
      <c r="BV134" s="158"/>
      <c r="BW134" s="158"/>
      <c r="BX134" s="158"/>
      <c r="BY134" s="158"/>
      <c r="BZ134" s="158"/>
      <c r="CA134" s="158"/>
      <c r="CB134" s="158"/>
      <c r="CC134" s="158"/>
      <c r="CD134" s="158"/>
      <c r="CE134" s="158"/>
      <c r="CF134" s="158"/>
      <c r="CG134" s="158"/>
      <c r="CH134" s="158"/>
      <c r="CI134" s="158"/>
      <c r="CJ134" s="158"/>
      <c r="CK134" s="158"/>
      <c r="CL134" s="158"/>
      <c r="CM134" s="158"/>
      <c r="CN134" s="158"/>
      <c r="CO134" s="158"/>
      <c r="CP134" s="158"/>
      <c r="CQ134" s="158"/>
      <c r="CR134" s="158"/>
      <c r="CS134" s="158"/>
      <c r="CT134" s="158"/>
      <c r="CU134" s="158"/>
      <c r="CV134" s="158"/>
      <c r="CW134" s="158"/>
      <c r="CX134" s="158"/>
      <c r="CY134" s="158"/>
      <c r="CZ134" s="158"/>
      <c r="DA134" s="158"/>
      <c r="DB134" s="158"/>
      <c r="DC134" s="158"/>
      <c r="DD134" s="158"/>
      <c r="DE134" s="158"/>
      <c r="DF134" s="158"/>
      <c r="DG134" s="158"/>
      <c r="DH134" s="158"/>
      <c r="DI134" s="158"/>
      <c r="DJ134" s="158"/>
      <c r="DK134" s="158"/>
      <c r="DL134" s="158"/>
      <c r="DM134" s="158"/>
      <c r="DN134" s="158"/>
      <c r="DO134" s="158"/>
      <c r="DP134" s="158"/>
      <c r="DQ134" s="158"/>
      <c r="DR134" s="158"/>
      <c r="DS134" s="158"/>
      <c r="DT134" s="158"/>
      <c r="DU134" s="158"/>
      <c r="DV134" s="158"/>
      <c r="DW134" s="158"/>
      <c r="DX134" s="158"/>
      <c r="DY134" s="158"/>
      <c r="DZ134" s="158"/>
      <c r="EA134" s="158"/>
      <c r="EB134" s="158"/>
      <c r="EC134" s="158"/>
      <c r="ED134" s="158"/>
      <c r="EE134" s="158"/>
      <c r="EF134" s="158"/>
      <c r="EG134" s="158"/>
      <c r="EH134" s="158"/>
      <c r="EI134" s="158"/>
      <c r="EJ134" s="158"/>
      <c r="EK134" s="158"/>
      <c r="EL134" s="158"/>
      <c r="EM134" s="158"/>
      <c r="EN134" s="158"/>
      <c r="EO134" s="158"/>
      <c r="EP134" s="158"/>
      <c r="EQ134" s="158"/>
      <c r="ER134" s="158"/>
      <c r="ES134" s="158"/>
      <c r="ET134" s="158"/>
      <c r="EU134" s="158"/>
      <c r="EV134" s="158"/>
      <c r="EW134" s="158"/>
      <c r="EX134" s="158"/>
      <c r="EY134" s="158"/>
      <c r="EZ134" s="158"/>
      <c r="FA134" s="158"/>
      <c r="FB134" s="158"/>
      <c r="FC134" s="158"/>
      <c r="FD134" s="158"/>
      <c r="FE134" s="158"/>
      <c r="FF134" s="158"/>
      <c r="FG134" s="158"/>
      <c r="FH134" s="158"/>
      <c r="FI134" s="158"/>
      <c r="FJ134" s="158"/>
      <c r="FK134" s="158"/>
      <c r="FL134" s="158"/>
      <c r="FM134" s="158"/>
      <c r="FN134" s="158"/>
      <c r="FO134" s="158"/>
      <c r="FP134" s="158"/>
      <c r="FQ134" s="158"/>
      <c r="FR134" s="158"/>
      <c r="FS134" s="158"/>
      <c r="FT134" s="158"/>
      <c r="FU134" s="158"/>
      <c r="FV134" s="158"/>
      <c r="FW134" s="158"/>
      <c r="FX134" s="158"/>
      <c r="FY134" s="158"/>
      <c r="FZ134" s="158"/>
      <c r="GA134" s="158"/>
      <c r="GB134" s="158"/>
      <c r="GC134" s="158"/>
      <c r="GD134" s="158"/>
      <c r="GE134" s="158"/>
      <c r="GF134" s="158"/>
      <c r="GG134" s="158"/>
      <c r="GH134" s="158"/>
      <c r="GI134" s="158"/>
      <c r="GJ134" s="158"/>
      <c r="GK134" s="158"/>
      <c r="GL134" s="158"/>
      <c r="GM134" s="158"/>
      <c r="GN134" s="158"/>
      <c r="GO134" s="158"/>
      <c r="GP134" s="158"/>
      <c r="GQ134" s="158"/>
      <c r="GR134" s="158"/>
      <c r="GS134" s="158"/>
      <c r="GT134" s="158"/>
      <c r="GU134" s="158"/>
      <c r="GV134" s="158"/>
      <c r="GW134" s="158"/>
      <c r="GX134" s="158"/>
      <c r="GY134" s="158"/>
      <c r="GZ134" s="158"/>
      <c r="HA134" s="158"/>
      <c r="HB134" s="158"/>
      <c r="HC134" s="158"/>
      <c r="HD134" s="158"/>
      <c r="HE134" s="158"/>
      <c r="HF134" s="158"/>
      <c r="HG134" s="158"/>
      <c r="HH134" s="158"/>
      <c r="HI134" s="158"/>
      <c r="HJ134" s="158"/>
      <c r="HK134" s="158"/>
      <c r="HL134" s="158"/>
      <c r="HM134" s="158"/>
      <c r="HN134" s="158"/>
      <c r="HO134" s="158"/>
      <c r="HP134" s="158"/>
      <c r="HQ134" s="158"/>
      <c r="HR134" s="158"/>
      <c r="HS134" s="158"/>
      <c r="HT134" s="158"/>
      <c r="HU134" s="158"/>
      <c r="HV134" s="158"/>
      <c r="HW134" s="158"/>
      <c r="HX134" s="158"/>
      <c r="HY134" s="158"/>
      <c r="HZ134" s="158"/>
      <c r="IA134" s="158"/>
      <c r="IB134" s="158"/>
      <c r="IC134" s="158"/>
      <c r="ID134" s="158"/>
      <c r="IE134" s="158"/>
      <c r="IF134" s="158"/>
      <c r="IG134" s="158"/>
      <c r="IH134" s="158"/>
      <c r="II134" s="158"/>
      <c r="IJ134" s="158"/>
      <c r="IK134" s="158"/>
      <c r="IL134" s="158"/>
      <c r="IM134" s="158"/>
      <c r="IN134" s="158"/>
      <c r="IO134" s="158"/>
      <c r="IP134" s="158"/>
      <c r="IQ134" s="158"/>
      <c r="IR134" s="158"/>
      <c r="IS134" s="158"/>
      <c r="IT134" s="158"/>
      <c r="IU134" s="158"/>
    </row>
    <row r="135" spans="1:255" ht="15" customHeight="1">
      <c r="A135" s="138" t="s">
        <v>407</v>
      </c>
      <c r="B135" s="152" t="s">
        <v>408</v>
      </c>
      <c r="C135" s="741">
        <f>D135+L135</f>
        <v>10606700</v>
      </c>
      <c r="D135" s="145">
        <f>E135+H135+I135+J135+K135</f>
        <v>0</v>
      </c>
      <c r="E135" s="145">
        <f>F135+G135</f>
        <v>0</v>
      </c>
      <c r="F135" s="145">
        <v>0</v>
      </c>
      <c r="G135" s="145">
        <v>0</v>
      </c>
      <c r="H135" s="145">
        <v>0</v>
      </c>
      <c r="I135" s="145">
        <v>0</v>
      </c>
      <c r="J135" s="145">
        <v>0</v>
      </c>
      <c r="K135" s="145">
        <v>0</v>
      </c>
      <c r="L135" s="145">
        <f>M135+O135</f>
        <v>10606700</v>
      </c>
      <c r="M135" s="145">
        <v>10606700</v>
      </c>
      <c r="N135" s="145">
        <v>0</v>
      </c>
      <c r="O135" s="145">
        <v>0</v>
      </c>
      <c r="P135" s="153"/>
      <c r="Q135" s="153"/>
      <c r="R135" s="153"/>
      <c r="S135" s="153"/>
      <c r="T135" s="153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28"/>
      <c r="AU135" s="128"/>
      <c r="AV135" s="128"/>
      <c r="AW135" s="128"/>
      <c r="AX135" s="128"/>
      <c r="AY135" s="128"/>
      <c r="AZ135" s="128"/>
      <c r="BA135" s="128"/>
      <c r="BB135" s="128"/>
      <c r="BC135" s="128"/>
      <c r="BD135" s="128"/>
      <c r="BE135" s="128"/>
      <c r="BF135" s="128"/>
      <c r="BG135" s="128"/>
      <c r="BH135" s="128"/>
      <c r="BI135" s="128"/>
      <c r="BJ135" s="128"/>
      <c r="BK135" s="128"/>
      <c r="BL135" s="128"/>
      <c r="BM135" s="128"/>
      <c r="BN135" s="128"/>
      <c r="BO135" s="128"/>
      <c r="BP135" s="128"/>
      <c r="BQ135" s="128"/>
      <c r="BR135" s="128"/>
      <c r="BS135" s="128"/>
      <c r="BT135" s="128"/>
      <c r="BU135" s="128"/>
      <c r="BV135" s="128"/>
      <c r="BW135" s="128"/>
      <c r="BX135" s="128"/>
      <c r="BY135" s="128"/>
      <c r="BZ135" s="128"/>
      <c r="CA135" s="128"/>
      <c r="CB135" s="128"/>
      <c r="CC135" s="128"/>
      <c r="CD135" s="128"/>
      <c r="CE135" s="128"/>
      <c r="CF135" s="128"/>
      <c r="CG135" s="128"/>
      <c r="CH135" s="128"/>
      <c r="CI135" s="128"/>
      <c r="CJ135" s="128"/>
      <c r="CK135" s="128"/>
      <c r="CL135" s="128"/>
      <c r="CM135" s="128"/>
      <c r="CN135" s="128"/>
      <c r="CO135" s="128"/>
      <c r="CP135" s="128"/>
      <c r="CQ135" s="128"/>
      <c r="CR135" s="128"/>
      <c r="CS135" s="128"/>
      <c r="CT135" s="128"/>
      <c r="CU135" s="128"/>
      <c r="CV135" s="128"/>
      <c r="CW135" s="128"/>
      <c r="CX135" s="128"/>
      <c r="CY135" s="128"/>
      <c r="CZ135" s="128"/>
      <c r="DA135" s="128"/>
      <c r="DB135" s="128"/>
      <c r="DC135" s="128"/>
      <c r="DD135" s="128"/>
      <c r="DE135" s="128"/>
      <c r="DF135" s="128"/>
      <c r="DG135" s="128"/>
      <c r="DH135" s="128"/>
      <c r="DI135" s="128"/>
      <c r="DJ135" s="128"/>
      <c r="DK135" s="128"/>
      <c r="DL135" s="128"/>
      <c r="DM135" s="128"/>
      <c r="DN135" s="128"/>
      <c r="DO135" s="128"/>
      <c r="DP135" s="128"/>
      <c r="DQ135" s="128"/>
      <c r="DR135" s="128"/>
      <c r="DS135" s="128"/>
      <c r="DT135" s="128"/>
      <c r="DU135" s="128"/>
      <c r="DV135" s="128"/>
      <c r="DW135" s="128"/>
      <c r="DX135" s="128"/>
      <c r="DY135" s="128"/>
      <c r="DZ135" s="128"/>
      <c r="EA135" s="128"/>
      <c r="EB135" s="128"/>
      <c r="EC135" s="128"/>
      <c r="ED135" s="128"/>
      <c r="EE135" s="128"/>
      <c r="EF135" s="128"/>
      <c r="EG135" s="128"/>
      <c r="EH135" s="128"/>
      <c r="EI135" s="128"/>
      <c r="EJ135" s="128"/>
      <c r="EK135" s="128"/>
      <c r="EL135" s="128"/>
      <c r="EM135" s="128"/>
      <c r="EN135" s="128"/>
      <c r="EO135" s="128"/>
      <c r="EP135" s="128"/>
      <c r="EQ135" s="128"/>
      <c r="ER135" s="128"/>
      <c r="ES135" s="128"/>
      <c r="ET135" s="128"/>
      <c r="EU135" s="128"/>
      <c r="EV135" s="128"/>
      <c r="EW135" s="128"/>
      <c r="EX135" s="128"/>
      <c r="EY135" s="128"/>
      <c r="EZ135" s="128"/>
      <c r="FA135" s="128"/>
      <c r="FB135" s="128"/>
      <c r="FC135" s="128"/>
      <c r="FD135" s="128"/>
      <c r="FE135" s="128"/>
      <c r="FF135" s="128"/>
      <c r="FG135" s="128"/>
      <c r="FH135" s="128"/>
      <c r="FI135" s="128"/>
      <c r="FJ135" s="128"/>
      <c r="FK135" s="128"/>
      <c r="FL135" s="128"/>
      <c r="FM135" s="128"/>
      <c r="FN135" s="128"/>
      <c r="FO135" s="128"/>
      <c r="FP135" s="128"/>
      <c r="FQ135" s="128"/>
      <c r="FR135" s="128"/>
      <c r="FS135" s="128"/>
      <c r="FT135" s="128"/>
      <c r="FU135" s="128"/>
      <c r="FV135" s="128"/>
      <c r="FW135" s="128"/>
      <c r="FX135" s="128"/>
      <c r="FY135" s="128"/>
      <c r="FZ135" s="128"/>
      <c r="GA135" s="128"/>
      <c r="GB135" s="128"/>
      <c r="GC135" s="128"/>
      <c r="GD135" s="128"/>
      <c r="GE135" s="128"/>
      <c r="GF135" s="128"/>
      <c r="GG135" s="128"/>
      <c r="GH135" s="128"/>
      <c r="GI135" s="128"/>
      <c r="GJ135" s="128"/>
      <c r="GK135" s="128"/>
      <c r="GL135" s="128"/>
      <c r="GM135" s="128"/>
      <c r="GN135" s="128"/>
      <c r="GO135" s="128"/>
      <c r="GP135" s="128"/>
      <c r="GQ135" s="128"/>
      <c r="GR135" s="128"/>
      <c r="GS135" s="128"/>
      <c r="GT135" s="128"/>
      <c r="GU135" s="128"/>
      <c r="GV135" s="128"/>
      <c r="GW135" s="128"/>
      <c r="GX135" s="128"/>
      <c r="GY135" s="128"/>
      <c r="GZ135" s="128"/>
      <c r="HA135" s="128"/>
      <c r="HB135" s="128"/>
      <c r="HC135" s="128"/>
      <c r="HD135" s="128"/>
      <c r="HE135" s="128"/>
      <c r="HF135" s="128"/>
      <c r="HG135" s="128"/>
      <c r="HH135" s="128"/>
      <c r="HI135" s="128"/>
      <c r="HJ135" s="128"/>
      <c r="HK135" s="128"/>
      <c r="HL135" s="128"/>
      <c r="HM135" s="128"/>
      <c r="HN135" s="128"/>
      <c r="HO135" s="128"/>
      <c r="HP135" s="128"/>
      <c r="HQ135" s="128"/>
      <c r="HR135" s="128"/>
      <c r="HS135" s="128"/>
      <c r="HT135" s="128"/>
      <c r="HU135" s="128"/>
      <c r="HV135" s="128"/>
      <c r="HW135" s="128"/>
      <c r="HX135" s="128"/>
      <c r="HY135" s="128"/>
      <c r="HZ135" s="128"/>
      <c r="IA135" s="128"/>
      <c r="IB135" s="128"/>
      <c r="IC135" s="128"/>
      <c r="ID135" s="128"/>
      <c r="IE135" s="128"/>
      <c r="IF135" s="128"/>
      <c r="IG135" s="128"/>
      <c r="IH135" s="128"/>
      <c r="II135" s="128"/>
      <c r="IJ135" s="128"/>
      <c r="IK135" s="128"/>
      <c r="IL135" s="128"/>
      <c r="IM135" s="128"/>
      <c r="IN135" s="128"/>
      <c r="IO135" s="128"/>
      <c r="IP135" s="128"/>
      <c r="IQ135" s="128"/>
      <c r="IR135" s="128"/>
      <c r="IS135" s="128"/>
      <c r="IT135" s="128"/>
      <c r="IU135" s="128"/>
    </row>
    <row r="136" spans="1:255" ht="15" customHeight="1">
      <c r="A136" s="138">
        <v>92605</v>
      </c>
      <c r="B136" s="152" t="s">
        <v>409</v>
      </c>
      <c r="C136" s="741">
        <f>D136+L136</f>
        <v>40269000</v>
      </c>
      <c r="D136" s="145">
        <f>E136+H136+I136+J136+K136</f>
        <v>35769000</v>
      </c>
      <c r="E136" s="145">
        <f>F136+G136</f>
        <v>24519000</v>
      </c>
      <c r="F136" s="145">
        <v>20000</v>
      </c>
      <c r="G136" s="145">
        <f>20000+180000+5000+24274000+15000+5000</f>
        <v>24499000</v>
      </c>
      <c r="H136" s="145">
        <v>10400000</v>
      </c>
      <c r="I136" s="145">
        <v>850000</v>
      </c>
      <c r="J136" s="145">
        <v>0</v>
      </c>
      <c r="K136" s="145">
        <v>0</v>
      </c>
      <c r="L136" s="145">
        <f>M136+O136</f>
        <v>4500000</v>
      </c>
      <c r="M136" s="145">
        <v>4500000</v>
      </c>
      <c r="N136" s="145">
        <v>0</v>
      </c>
      <c r="O136" s="145">
        <v>0</v>
      </c>
      <c r="P136" s="153"/>
      <c r="Q136" s="153"/>
      <c r="R136" s="153"/>
      <c r="S136" s="153"/>
      <c r="T136" s="153"/>
      <c r="U136" s="128"/>
      <c r="V136" s="128"/>
      <c r="W136" s="128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128"/>
      <c r="AH136" s="128"/>
      <c r="AI136" s="128"/>
      <c r="AJ136" s="128"/>
      <c r="AK136" s="128"/>
      <c r="AL136" s="128"/>
      <c r="AM136" s="128"/>
      <c r="AN136" s="128"/>
      <c r="AO136" s="128"/>
      <c r="AP136" s="128"/>
      <c r="AQ136" s="128"/>
      <c r="AR136" s="128"/>
      <c r="AS136" s="128"/>
      <c r="AT136" s="128"/>
      <c r="AU136" s="128"/>
      <c r="AV136" s="128"/>
      <c r="AW136" s="128"/>
      <c r="AX136" s="128"/>
      <c r="AY136" s="128"/>
      <c r="AZ136" s="128"/>
      <c r="BA136" s="128"/>
      <c r="BB136" s="128"/>
      <c r="BC136" s="128"/>
      <c r="BD136" s="128"/>
      <c r="BE136" s="128"/>
      <c r="BF136" s="128"/>
      <c r="BG136" s="128"/>
      <c r="BH136" s="128"/>
      <c r="BI136" s="128"/>
      <c r="BJ136" s="128"/>
      <c r="BK136" s="128"/>
      <c r="BL136" s="128"/>
      <c r="BM136" s="128"/>
      <c r="BN136" s="128"/>
      <c r="BO136" s="128"/>
      <c r="BP136" s="128"/>
      <c r="BQ136" s="128"/>
      <c r="BR136" s="128"/>
      <c r="BS136" s="128"/>
      <c r="BT136" s="128"/>
      <c r="BU136" s="128"/>
      <c r="BV136" s="128"/>
      <c r="BW136" s="128"/>
      <c r="BX136" s="128"/>
      <c r="BY136" s="128"/>
      <c r="BZ136" s="128"/>
      <c r="CA136" s="128"/>
      <c r="CB136" s="128"/>
      <c r="CC136" s="128"/>
      <c r="CD136" s="128"/>
      <c r="CE136" s="128"/>
      <c r="CF136" s="128"/>
      <c r="CG136" s="128"/>
      <c r="CH136" s="128"/>
      <c r="CI136" s="128"/>
      <c r="CJ136" s="128"/>
      <c r="CK136" s="128"/>
      <c r="CL136" s="128"/>
      <c r="CM136" s="128"/>
      <c r="CN136" s="128"/>
      <c r="CO136" s="128"/>
      <c r="CP136" s="128"/>
      <c r="CQ136" s="128"/>
      <c r="CR136" s="128"/>
      <c r="CS136" s="128"/>
      <c r="CT136" s="128"/>
      <c r="CU136" s="128"/>
      <c r="CV136" s="128"/>
      <c r="CW136" s="128"/>
      <c r="CX136" s="128"/>
      <c r="CY136" s="128"/>
      <c r="CZ136" s="128"/>
      <c r="DA136" s="128"/>
      <c r="DB136" s="128"/>
      <c r="DC136" s="128"/>
      <c r="DD136" s="128"/>
      <c r="DE136" s="128"/>
      <c r="DF136" s="128"/>
      <c r="DG136" s="128"/>
      <c r="DH136" s="128"/>
      <c r="DI136" s="128"/>
      <c r="DJ136" s="128"/>
      <c r="DK136" s="128"/>
      <c r="DL136" s="128"/>
      <c r="DM136" s="128"/>
      <c r="DN136" s="128"/>
      <c r="DO136" s="128"/>
      <c r="DP136" s="128"/>
      <c r="DQ136" s="128"/>
      <c r="DR136" s="128"/>
      <c r="DS136" s="128"/>
      <c r="DT136" s="128"/>
      <c r="DU136" s="128"/>
      <c r="DV136" s="128"/>
      <c r="DW136" s="128"/>
      <c r="DX136" s="128"/>
      <c r="DY136" s="128"/>
      <c r="DZ136" s="128"/>
      <c r="EA136" s="128"/>
      <c r="EB136" s="128"/>
      <c r="EC136" s="128"/>
      <c r="ED136" s="128"/>
      <c r="EE136" s="128"/>
      <c r="EF136" s="128"/>
      <c r="EG136" s="128"/>
      <c r="EH136" s="128"/>
      <c r="EI136" s="128"/>
      <c r="EJ136" s="128"/>
      <c r="EK136" s="128"/>
      <c r="EL136" s="128"/>
      <c r="EM136" s="128"/>
      <c r="EN136" s="128"/>
      <c r="EO136" s="128"/>
      <c r="EP136" s="128"/>
      <c r="EQ136" s="128"/>
      <c r="ER136" s="128"/>
      <c r="ES136" s="128"/>
      <c r="ET136" s="128"/>
      <c r="EU136" s="128"/>
      <c r="EV136" s="128"/>
      <c r="EW136" s="128"/>
      <c r="EX136" s="128"/>
      <c r="EY136" s="128"/>
      <c r="EZ136" s="128"/>
      <c r="FA136" s="128"/>
      <c r="FB136" s="128"/>
      <c r="FC136" s="128"/>
      <c r="FD136" s="128"/>
      <c r="FE136" s="128"/>
      <c r="FF136" s="128"/>
      <c r="FG136" s="128"/>
      <c r="FH136" s="128"/>
      <c r="FI136" s="128"/>
      <c r="FJ136" s="128"/>
      <c r="FK136" s="128"/>
      <c r="FL136" s="128"/>
      <c r="FM136" s="128"/>
      <c r="FN136" s="128"/>
      <c r="FO136" s="128"/>
      <c r="FP136" s="128"/>
      <c r="FQ136" s="128"/>
      <c r="FR136" s="128"/>
      <c r="FS136" s="128"/>
      <c r="FT136" s="128"/>
      <c r="FU136" s="128"/>
      <c r="FV136" s="128"/>
      <c r="FW136" s="128"/>
      <c r="FX136" s="128"/>
      <c r="FY136" s="128"/>
      <c r="FZ136" s="128"/>
      <c r="GA136" s="128"/>
      <c r="GB136" s="128"/>
      <c r="GC136" s="128"/>
      <c r="GD136" s="128"/>
      <c r="GE136" s="128"/>
      <c r="GF136" s="128"/>
      <c r="GG136" s="128"/>
      <c r="GH136" s="128"/>
      <c r="GI136" s="128"/>
      <c r="GJ136" s="128"/>
      <c r="GK136" s="128"/>
      <c r="GL136" s="128"/>
      <c r="GM136" s="128"/>
      <c r="GN136" s="128"/>
      <c r="GO136" s="128"/>
      <c r="GP136" s="128"/>
      <c r="GQ136" s="128"/>
      <c r="GR136" s="128"/>
      <c r="GS136" s="128"/>
      <c r="GT136" s="128"/>
      <c r="GU136" s="128"/>
      <c r="GV136" s="128"/>
      <c r="GW136" s="128"/>
      <c r="GX136" s="128"/>
      <c r="GY136" s="128"/>
      <c r="GZ136" s="128"/>
      <c r="HA136" s="128"/>
      <c r="HB136" s="128"/>
      <c r="HC136" s="128"/>
      <c r="HD136" s="128"/>
      <c r="HE136" s="128"/>
      <c r="HF136" s="128"/>
      <c r="HG136" s="128"/>
      <c r="HH136" s="128"/>
      <c r="HI136" s="128"/>
      <c r="HJ136" s="128"/>
      <c r="HK136" s="128"/>
      <c r="HL136" s="128"/>
      <c r="HM136" s="128"/>
      <c r="HN136" s="128"/>
      <c r="HO136" s="128"/>
      <c r="HP136" s="128"/>
      <c r="HQ136" s="128"/>
      <c r="HR136" s="128"/>
      <c r="HS136" s="128"/>
      <c r="HT136" s="128"/>
      <c r="HU136" s="128"/>
      <c r="HV136" s="128"/>
      <c r="HW136" s="128"/>
      <c r="HX136" s="128"/>
      <c r="HY136" s="128"/>
      <c r="HZ136" s="128"/>
      <c r="IA136" s="128"/>
      <c r="IB136" s="128"/>
      <c r="IC136" s="128"/>
      <c r="ID136" s="128"/>
      <c r="IE136" s="128"/>
      <c r="IF136" s="128"/>
      <c r="IG136" s="128"/>
      <c r="IH136" s="128"/>
      <c r="II136" s="128"/>
      <c r="IJ136" s="128"/>
      <c r="IK136" s="128"/>
      <c r="IL136" s="128"/>
      <c r="IM136" s="128"/>
      <c r="IN136" s="128"/>
      <c r="IO136" s="128"/>
      <c r="IP136" s="128"/>
      <c r="IQ136" s="128"/>
      <c r="IR136" s="128"/>
      <c r="IS136" s="128"/>
      <c r="IT136" s="128"/>
      <c r="IU136" s="128"/>
    </row>
    <row r="137" spans="1:255" ht="15" customHeight="1">
      <c r="A137" s="138" t="s">
        <v>410</v>
      </c>
      <c r="B137" s="152" t="s">
        <v>46</v>
      </c>
      <c r="C137" s="741">
        <f>D137+L137</f>
        <v>1421000</v>
      </c>
      <c r="D137" s="145">
        <f>E137+H137+I137+J137+K137</f>
        <v>16000</v>
      </c>
      <c r="E137" s="145">
        <f>F137+G137</f>
        <v>0</v>
      </c>
      <c r="F137" s="145">
        <v>0</v>
      </c>
      <c r="G137" s="145">
        <v>0</v>
      </c>
      <c r="H137" s="145">
        <v>0</v>
      </c>
      <c r="I137" s="145">
        <v>0</v>
      </c>
      <c r="J137" s="145">
        <f>16000</f>
        <v>16000</v>
      </c>
      <c r="K137" s="145">
        <v>0</v>
      </c>
      <c r="L137" s="145">
        <f>M137+O137</f>
        <v>1405000</v>
      </c>
      <c r="M137" s="145">
        <v>1405000</v>
      </c>
      <c r="N137" s="145">
        <v>1405000</v>
      </c>
      <c r="O137" s="145">
        <v>0</v>
      </c>
      <c r="P137" s="153"/>
      <c r="Q137" s="153"/>
      <c r="R137" s="153"/>
      <c r="S137" s="153"/>
      <c r="T137" s="153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8"/>
      <c r="AF137" s="128"/>
      <c r="AG137" s="128"/>
      <c r="AH137" s="128"/>
      <c r="AI137" s="128"/>
      <c r="AJ137" s="128"/>
      <c r="AK137" s="128"/>
      <c r="AL137" s="128"/>
      <c r="AM137" s="128"/>
      <c r="AN137" s="128"/>
      <c r="AO137" s="128"/>
      <c r="AP137" s="128"/>
      <c r="AQ137" s="128"/>
      <c r="AR137" s="128"/>
      <c r="AS137" s="128"/>
      <c r="AT137" s="128"/>
      <c r="AU137" s="128"/>
      <c r="AV137" s="128"/>
      <c r="AW137" s="128"/>
      <c r="AX137" s="128"/>
      <c r="AY137" s="128"/>
      <c r="AZ137" s="128"/>
      <c r="BA137" s="128"/>
      <c r="BB137" s="128"/>
      <c r="BC137" s="128"/>
      <c r="BD137" s="128"/>
      <c r="BE137" s="128"/>
      <c r="BF137" s="128"/>
      <c r="BG137" s="128"/>
      <c r="BH137" s="128"/>
      <c r="BI137" s="128"/>
      <c r="BJ137" s="128"/>
      <c r="BK137" s="128"/>
      <c r="BL137" s="128"/>
      <c r="BM137" s="128"/>
      <c r="BN137" s="128"/>
      <c r="BO137" s="128"/>
      <c r="BP137" s="128"/>
      <c r="BQ137" s="128"/>
      <c r="BR137" s="128"/>
      <c r="BS137" s="128"/>
      <c r="BT137" s="128"/>
      <c r="BU137" s="128"/>
      <c r="BV137" s="128"/>
      <c r="BW137" s="128"/>
      <c r="BX137" s="128"/>
      <c r="BY137" s="128"/>
      <c r="BZ137" s="128"/>
      <c r="CA137" s="128"/>
      <c r="CB137" s="128"/>
      <c r="CC137" s="128"/>
      <c r="CD137" s="128"/>
      <c r="CE137" s="128"/>
      <c r="CF137" s="128"/>
      <c r="CG137" s="128"/>
      <c r="CH137" s="128"/>
      <c r="CI137" s="128"/>
      <c r="CJ137" s="128"/>
      <c r="CK137" s="128"/>
      <c r="CL137" s="128"/>
      <c r="CM137" s="128"/>
      <c r="CN137" s="128"/>
      <c r="CO137" s="128"/>
      <c r="CP137" s="128"/>
      <c r="CQ137" s="128"/>
      <c r="CR137" s="128"/>
      <c r="CS137" s="128"/>
      <c r="CT137" s="128"/>
      <c r="CU137" s="128"/>
      <c r="CV137" s="128"/>
      <c r="CW137" s="128"/>
      <c r="CX137" s="128"/>
      <c r="CY137" s="128"/>
      <c r="CZ137" s="128"/>
      <c r="DA137" s="128"/>
      <c r="DB137" s="128"/>
      <c r="DC137" s="128"/>
      <c r="DD137" s="128"/>
      <c r="DE137" s="128"/>
      <c r="DF137" s="128"/>
      <c r="DG137" s="128"/>
      <c r="DH137" s="128"/>
      <c r="DI137" s="128"/>
      <c r="DJ137" s="128"/>
      <c r="DK137" s="128"/>
      <c r="DL137" s="128"/>
      <c r="DM137" s="128"/>
      <c r="DN137" s="128"/>
      <c r="DO137" s="128"/>
      <c r="DP137" s="128"/>
      <c r="DQ137" s="128"/>
      <c r="DR137" s="128"/>
      <c r="DS137" s="128"/>
      <c r="DT137" s="128"/>
      <c r="DU137" s="128"/>
      <c r="DV137" s="128"/>
      <c r="DW137" s="128"/>
      <c r="DX137" s="128"/>
      <c r="DY137" s="128"/>
      <c r="DZ137" s="128"/>
      <c r="EA137" s="128"/>
      <c r="EB137" s="128"/>
      <c r="EC137" s="128"/>
      <c r="ED137" s="128"/>
      <c r="EE137" s="128"/>
      <c r="EF137" s="128"/>
      <c r="EG137" s="128"/>
      <c r="EH137" s="128"/>
      <c r="EI137" s="128"/>
      <c r="EJ137" s="128"/>
      <c r="EK137" s="128"/>
      <c r="EL137" s="128"/>
      <c r="EM137" s="128"/>
      <c r="EN137" s="128"/>
      <c r="EO137" s="128"/>
      <c r="EP137" s="128"/>
      <c r="EQ137" s="128"/>
      <c r="ER137" s="128"/>
      <c r="ES137" s="128"/>
      <c r="ET137" s="128"/>
      <c r="EU137" s="128"/>
      <c r="EV137" s="128"/>
      <c r="EW137" s="128"/>
      <c r="EX137" s="128"/>
      <c r="EY137" s="128"/>
      <c r="EZ137" s="128"/>
      <c r="FA137" s="128"/>
      <c r="FB137" s="128"/>
      <c r="FC137" s="128"/>
      <c r="FD137" s="128"/>
      <c r="FE137" s="128"/>
      <c r="FF137" s="128"/>
      <c r="FG137" s="128"/>
      <c r="FH137" s="128"/>
      <c r="FI137" s="128"/>
      <c r="FJ137" s="128"/>
      <c r="FK137" s="128"/>
      <c r="FL137" s="128"/>
      <c r="FM137" s="128"/>
      <c r="FN137" s="128"/>
      <c r="FO137" s="128"/>
      <c r="FP137" s="128"/>
      <c r="FQ137" s="128"/>
      <c r="FR137" s="128"/>
      <c r="FS137" s="128"/>
      <c r="FT137" s="128"/>
      <c r="FU137" s="128"/>
      <c r="FV137" s="128"/>
      <c r="FW137" s="128"/>
      <c r="FX137" s="128"/>
      <c r="FY137" s="128"/>
      <c r="FZ137" s="128"/>
      <c r="GA137" s="128"/>
      <c r="GB137" s="128"/>
      <c r="GC137" s="128"/>
      <c r="GD137" s="128"/>
      <c r="GE137" s="128"/>
      <c r="GF137" s="128"/>
      <c r="GG137" s="128"/>
      <c r="GH137" s="128"/>
      <c r="GI137" s="128"/>
      <c r="GJ137" s="128"/>
      <c r="GK137" s="128"/>
      <c r="GL137" s="128"/>
      <c r="GM137" s="128"/>
      <c r="GN137" s="128"/>
      <c r="GO137" s="128"/>
      <c r="GP137" s="128"/>
      <c r="GQ137" s="128"/>
      <c r="GR137" s="128"/>
      <c r="GS137" s="128"/>
      <c r="GT137" s="128"/>
      <c r="GU137" s="128"/>
      <c r="GV137" s="128"/>
      <c r="GW137" s="128"/>
      <c r="GX137" s="128"/>
      <c r="GY137" s="128"/>
      <c r="GZ137" s="128"/>
      <c r="HA137" s="128"/>
      <c r="HB137" s="128"/>
      <c r="HC137" s="128"/>
      <c r="HD137" s="128"/>
      <c r="HE137" s="128"/>
      <c r="HF137" s="128"/>
      <c r="HG137" s="128"/>
      <c r="HH137" s="128"/>
      <c r="HI137" s="128"/>
      <c r="HJ137" s="128"/>
      <c r="HK137" s="128"/>
      <c r="HL137" s="128"/>
      <c r="HM137" s="128"/>
      <c r="HN137" s="128"/>
      <c r="HO137" s="128"/>
      <c r="HP137" s="128"/>
      <c r="HQ137" s="128"/>
      <c r="HR137" s="128"/>
      <c r="HS137" s="128"/>
      <c r="HT137" s="128"/>
      <c r="HU137" s="128"/>
      <c r="HV137" s="128"/>
      <c r="HW137" s="128"/>
      <c r="HX137" s="128"/>
      <c r="HY137" s="128"/>
      <c r="HZ137" s="128"/>
      <c r="IA137" s="128"/>
      <c r="IB137" s="128"/>
      <c r="IC137" s="128"/>
      <c r="ID137" s="128"/>
      <c r="IE137" s="128"/>
      <c r="IF137" s="128"/>
      <c r="IG137" s="128"/>
      <c r="IH137" s="128"/>
      <c r="II137" s="128"/>
      <c r="IJ137" s="128"/>
      <c r="IK137" s="128"/>
      <c r="IL137" s="128"/>
      <c r="IM137" s="128"/>
      <c r="IN137" s="128"/>
      <c r="IO137" s="128"/>
      <c r="IP137" s="128"/>
      <c r="IQ137" s="128"/>
      <c r="IR137" s="128"/>
      <c r="IS137" s="128"/>
      <c r="IT137" s="128"/>
      <c r="IU137" s="128"/>
    </row>
    <row r="138" spans="1:255" ht="9.9499999999999993" customHeight="1">
      <c r="A138" s="138"/>
      <c r="B138" s="144"/>
      <c r="C138" s="741"/>
      <c r="D138" s="145"/>
      <c r="E138" s="145"/>
      <c r="F138" s="145"/>
      <c r="G138" s="145"/>
      <c r="H138" s="145"/>
      <c r="I138" s="145"/>
      <c r="J138" s="145"/>
      <c r="K138" s="145"/>
      <c r="L138" s="145"/>
      <c r="M138" s="145"/>
      <c r="N138" s="145"/>
      <c r="O138" s="145"/>
      <c r="P138" s="146"/>
      <c r="Q138" s="146"/>
      <c r="R138" s="146"/>
      <c r="S138" s="146"/>
      <c r="T138" s="146"/>
      <c r="U138" s="141"/>
      <c r="V138" s="141"/>
      <c r="W138" s="141"/>
      <c r="X138" s="141"/>
      <c r="Y138" s="141"/>
      <c r="Z138" s="141"/>
      <c r="AA138" s="141"/>
      <c r="AB138" s="141"/>
      <c r="AC138" s="141"/>
      <c r="AD138" s="141"/>
      <c r="AE138" s="141"/>
      <c r="AF138" s="141"/>
      <c r="AG138" s="141"/>
      <c r="AH138" s="141"/>
      <c r="AI138" s="141"/>
      <c r="AJ138" s="141"/>
      <c r="AK138" s="141"/>
      <c r="AL138" s="141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/>
      <c r="BG138" s="141"/>
      <c r="BH138" s="141"/>
      <c r="BI138" s="141"/>
      <c r="BJ138" s="141"/>
      <c r="BK138" s="141"/>
      <c r="BL138" s="141"/>
      <c r="BM138" s="141"/>
      <c r="BN138" s="141"/>
      <c r="BO138" s="141"/>
      <c r="BP138" s="141"/>
      <c r="BQ138" s="141"/>
      <c r="BR138" s="141"/>
      <c r="BS138" s="141"/>
      <c r="BT138" s="141"/>
      <c r="BU138" s="141"/>
      <c r="BV138" s="141"/>
      <c r="BW138" s="141"/>
      <c r="BX138" s="141"/>
      <c r="BY138" s="141"/>
      <c r="BZ138" s="141"/>
      <c r="CA138" s="141"/>
      <c r="CB138" s="141"/>
      <c r="CC138" s="141"/>
      <c r="CD138" s="141"/>
      <c r="CE138" s="141"/>
      <c r="CF138" s="141"/>
      <c r="CG138" s="141"/>
      <c r="CH138" s="141"/>
      <c r="CI138" s="141"/>
      <c r="CJ138" s="141"/>
      <c r="CK138" s="141"/>
      <c r="CL138" s="141"/>
      <c r="CM138" s="141"/>
      <c r="CN138" s="141"/>
      <c r="CO138" s="141"/>
      <c r="CP138" s="141"/>
      <c r="CQ138" s="141"/>
      <c r="CR138" s="141"/>
      <c r="CS138" s="141"/>
      <c r="CT138" s="141"/>
      <c r="CU138" s="141"/>
      <c r="CV138" s="141"/>
      <c r="CW138" s="141"/>
      <c r="CX138" s="141"/>
      <c r="CY138" s="141"/>
      <c r="CZ138" s="141"/>
      <c r="DA138" s="141"/>
      <c r="DB138" s="141"/>
      <c r="DC138" s="141"/>
      <c r="DD138" s="141"/>
      <c r="DE138" s="141"/>
      <c r="DF138" s="141"/>
      <c r="DG138" s="141"/>
      <c r="DH138" s="141"/>
      <c r="DI138" s="141"/>
      <c r="DJ138" s="141"/>
      <c r="DK138" s="141"/>
      <c r="DL138" s="141"/>
      <c r="DM138" s="141"/>
      <c r="DN138" s="141"/>
      <c r="DO138" s="141"/>
      <c r="DP138" s="141"/>
      <c r="DQ138" s="141"/>
      <c r="DR138" s="141"/>
      <c r="DS138" s="141"/>
      <c r="DT138" s="141"/>
      <c r="DU138" s="141"/>
      <c r="DV138" s="141"/>
      <c r="DW138" s="141"/>
      <c r="DX138" s="141"/>
      <c r="DY138" s="141"/>
      <c r="DZ138" s="141"/>
      <c r="EA138" s="141"/>
      <c r="EB138" s="141"/>
      <c r="EC138" s="141"/>
      <c r="ED138" s="141"/>
      <c r="EE138" s="141"/>
      <c r="EF138" s="141"/>
      <c r="EG138" s="141"/>
      <c r="EH138" s="141"/>
      <c r="EI138" s="141"/>
      <c r="EJ138" s="141"/>
      <c r="EK138" s="141"/>
      <c r="EL138" s="141"/>
      <c r="EM138" s="141"/>
      <c r="EN138" s="141"/>
      <c r="EO138" s="141"/>
      <c r="EP138" s="141"/>
      <c r="EQ138" s="141"/>
      <c r="ER138" s="141"/>
      <c r="ES138" s="141"/>
      <c r="ET138" s="141"/>
      <c r="EU138" s="141"/>
      <c r="EV138" s="141"/>
      <c r="EW138" s="141"/>
      <c r="EX138" s="141"/>
      <c r="EY138" s="141"/>
      <c r="EZ138" s="141"/>
      <c r="FA138" s="141"/>
      <c r="FB138" s="141"/>
      <c r="FC138" s="141"/>
      <c r="FD138" s="141"/>
      <c r="FE138" s="141"/>
      <c r="FF138" s="141"/>
      <c r="FG138" s="141"/>
      <c r="FH138" s="141"/>
      <c r="FI138" s="141"/>
      <c r="FJ138" s="141"/>
      <c r="FK138" s="141"/>
      <c r="FL138" s="141"/>
      <c r="FM138" s="141"/>
      <c r="FN138" s="141"/>
      <c r="FO138" s="141"/>
      <c r="FP138" s="141"/>
      <c r="FQ138" s="141"/>
      <c r="FR138" s="141"/>
      <c r="FS138" s="141"/>
      <c r="FT138" s="141"/>
      <c r="FU138" s="141"/>
      <c r="FV138" s="141"/>
      <c r="FW138" s="141"/>
      <c r="FX138" s="141"/>
      <c r="FY138" s="141"/>
      <c r="FZ138" s="141"/>
      <c r="GA138" s="141"/>
      <c r="GB138" s="141"/>
      <c r="GC138" s="141"/>
      <c r="GD138" s="141"/>
      <c r="GE138" s="141"/>
      <c r="GF138" s="141"/>
      <c r="GG138" s="141"/>
      <c r="GH138" s="141"/>
      <c r="GI138" s="141"/>
      <c r="GJ138" s="141"/>
      <c r="GK138" s="141"/>
      <c r="GL138" s="141"/>
      <c r="GM138" s="141"/>
      <c r="GN138" s="141"/>
      <c r="GO138" s="141"/>
      <c r="GP138" s="141"/>
      <c r="GQ138" s="141"/>
      <c r="GR138" s="141"/>
      <c r="GS138" s="141"/>
      <c r="GT138" s="141"/>
      <c r="GU138" s="141"/>
      <c r="GV138" s="141"/>
      <c r="GW138" s="141"/>
      <c r="GX138" s="141"/>
      <c r="GY138" s="141"/>
      <c r="GZ138" s="141"/>
      <c r="HA138" s="141"/>
      <c r="HB138" s="141"/>
      <c r="HC138" s="141"/>
      <c r="HD138" s="141"/>
      <c r="HE138" s="141"/>
      <c r="HF138" s="141"/>
      <c r="HG138" s="141"/>
      <c r="HH138" s="141"/>
      <c r="HI138" s="141"/>
      <c r="HJ138" s="141"/>
      <c r="HK138" s="141"/>
      <c r="HL138" s="141"/>
      <c r="HM138" s="141"/>
      <c r="HN138" s="141"/>
      <c r="HO138" s="141"/>
      <c r="HP138" s="141"/>
      <c r="HQ138" s="141"/>
      <c r="HR138" s="141"/>
      <c r="HS138" s="141"/>
      <c r="HT138" s="141"/>
      <c r="HU138" s="141"/>
      <c r="HV138" s="141"/>
      <c r="HW138" s="141"/>
      <c r="HX138" s="141"/>
      <c r="HY138" s="141"/>
      <c r="HZ138" s="141"/>
      <c r="IA138" s="141"/>
      <c r="IB138" s="141"/>
      <c r="IC138" s="141"/>
      <c r="ID138" s="141"/>
      <c r="IE138" s="141"/>
      <c r="IF138" s="141"/>
      <c r="IG138" s="141"/>
      <c r="IH138" s="141"/>
      <c r="II138" s="141"/>
      <c r="IJ138" s="141"/>
      <c r="IK138" s="141"/>
      <c r="IL138" s="141"/>
      <c r="IM138" s="141"/>
      <c r="IN138" s="141"/>
      <c r="IO138" s="141"/>
      <c r="IP138" s="141"/>
      <c r="IQ138" s="141"/>
      <c r="IR138" s="141"/>
      <c r="IS138" s="141"/>
      <c r="IT138" s="141"/>
      <c r="IU138" s="141"/>
    </row>
    <row r="139" spans="1:255" ht="21.75" customHeight="1">
      <c r="A139" s="736"/>
      <c r="B139" s="745" t="s">
        <v>315</v>
      </c>
      <c r="C139" s="744">
        <f t="shared" ref="C139:O139" si="62">C13</f>
        <v>2505117669</v>
      </c>
      <c r="D139" s="744">
        <f t="shared" si="62"/>
        <v>1511339299</v>
      </c>
      <c r="E139" s="744">
        <f t="shared" si="62"/>
        <v>646461379</v>
      </c>
      <c r="F139" s="744">
        <f t="shared" si="62"/>
        <v>323186204</v>
      </c>
      <c r="G139" s="744">
        <f t="shared" si="62"/>
        <v>323275175</v>
      </c>
      <c r="H139" s="744">
        <f t="shared" si="62"/>
        <v>528946457</v>
      </c>
      <c r="I139" s="744">
        <f t="shared" si="62"/>
        <v>5313094</v>
      </c>
      <c r="J139" s="744">
        <f t="shared" si="62"/>
        <v>257771367</v>
      </c>
      <c r="K139" s="744">
        <f t="shared" si="62"/>
        <v>72847002</v>
      </c>
      <c r="L139" s="744">
        <f t="shared" si="62"/>
        <v>993778370</v>
      </c>
      <c r="M139" s="744">
        <f t="shared" si="62"/>
        <v>945959470</v>
      </c>
      <c r="N139" s="744">
        <f t="shared" si="62"/>
        <v>224716572</v>
      </c>
      <c r="O139" s="744">
        <f t="shared" si="62"/>
        <v>47818900</v>
      </c>
      <c r="P139" s="142"/>
      <c r="Q139" s="142"/>
      <c r="R139" s="142"/>
      <c r="S139" s="142"/>
      <c r="T139" s="142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  <c r="AI139" s="143"/>
      <c r="AJ139" s="143"/>
      <c r="AK139" s="143"/>
      <c r="AL139" s="143"/>
      <c r="AM139" s="143"/>
      <c r="AN139" s="143"/>
      <c r="AO139" s="143"/>
      <c r="AP139" s="143"/>
      <c r="AQ139" s="143"/>
      <c r="AR139" s="143"/>
      <c r="AS139" s="143"/>
      <c r="AT139" s="143"/>
      <c r="AU139" s="143"/>
      <c r="AV139" s="143"/>
      <c r="AW139" s="143"/>
      <c r="AX139" s="143"/>
      <c r="AY139" s="143"/>
      <c r="AZ139" s="143"/>
      <c r="BA139" s="143"/>
      <c r="BB139" s="143"/>
      <c r="BC139" s="143"/>
      <c r="BD139" s="143"/>
      <c r="BE139" s="143"/>
      <c r="BF139" s="143"/>
      <c r="BG139" s="143"/>
      <c r="BH139" s="143"/>
      <c r="BI139" s="143"/>
      <c r="BJ139" s="143"/>
      <c r="BK139" s="143"/>
      <c r="BL139" s="143"/>
      <c r="BM139" s="143"/>
      <c r="BN139" s="143"/>
      <c r="BO139" s="143"/>
      <c r="BP139" s="143"/>
      <c r="BQ139" s="143"/>
      <c r="BR139" s="143"/>
      <c r="BS139" s="143"/>
      <c r="BT139" s="143"/>
      <c r="BU139" s="143"/>
      <c r="BV139" s="143"/>
      <c r="BW139" s="143"/>
      <c r="BX139" s="143"/>
      <c r="BY139" s="143"/>
      <c r="BZ139" s="143"/>
      <c r="CA139" s="143"/>
      <c r="CB139" s="143"/>
      <c r="CC139" s="143"/>
      <c r="CD139" s="143"/>
      <c r="CE139" s="143"/>
      <c r="CF139" s="143"/>
      <c r="CG139" s="143"/>
      <c r="CH139" s="143"/>
      <c r="CI139" s="143"/>
      <c r="CJ139" s="143"/>
      <c r="CK139" s="143"/>
      <c r="CL139" s="143"/>
      <c r="CM139" s="143"/>
      <c r="CN139" s="143"/>
      <c r="CO139" s="143"/>
      <c r="CP139" s="143"/>
      <c r="CQ139" s="143"/>
      <c r="CR139" s="143"/>
      <c r="CS139" s="143"/>
      <c r="CT139" s="143"/>
      <c r="CU139" s="143"/>
      <c r="CV139" s="143"/>
      <c r="CW139" s="143"/>
      <c r="CX139" s="143"/>
      <c r="CY139" s="143"/>
      <c r="CZ139" s="143"/>
      <c r="DA139" s="143"/>
      <c r="DB139" s="143"/>
      <c r="DC139" s="143"/>
      <c r="DD139" s="143"/>
      <c r="DE139" s="143"/>
      <c r="DF139" s="143"/>
      <c r="DG139" s="143"/>
      <c r="DH139" s="143"/>
      <c r="DI139" s="143"/>
      <c r="DJ139" s="143"/>
      <c r="DK139" s="143"/>
      <c r="DL139" s="143"/>
      <c r="DM139" s="143"/>
      <c r="DN139" s="143"/>
      <c r="DO139" s="143"/>
      <c r="DP139" s="143"/>
      <c r="DQ139" s="143"/>
      <c r="DR139" s="143"/>
      <c r="DS139" s="143"/>
      <c r="DT139" s="143"/>
      <c r="DU139" s="143"/>
      <c r="DV139" s="143"/>
      <c r="DW139" s="143"/>
      <c r="DX139" s="143"/>
      <c r="DY139" s="143"/>
      <c r="DZ139" s="143"/>
      <c r="EA139" s="143"/>
      <c r="EB139" s="143"/>
      <c r="EC139" s="143"/>
      <c r="ED139" s="143"/>
      <c r="EE139" s="143"/>
      <c r="EF139" s="143"/>
      <c r="EG139" s="143"/>
      <c r="EH139" s="143"/>
      <c r="EI139" s="143"/>
      <c r="EJ139" s="143"/>
      <c r="EK139" s="143"/>
      <c r="EL139" s="143"/>
      <c r="EM139" s="143"/>
      <c r="EN139" s="143"/>
      <c r="EO139" s="143"/>
      <c r="EP139" s="143"/>
      <c r="EQ139" s="143"/>
      <c r="ER139" s="143"/>
      <c r="ES139" s="143"/>
      <c r="ET139" s="143"/>
      <c r="EU139" s="143"/>
      <c r="EV139" s="143"/>
      <c r="EW139" s="143"/>
      <c r="EX139" s="143"/>
      <c r="EY139" s="143"/>
      <c r="EZ139" s="143"/>
      <c r="FA139" s="143"/>
      <c r="FB139" s="143"/>
      <c r="FC139" s="143"/>
      <c r="FD139" s="143"/>
      <c r="FE139" s="143"/>
      <c r="FF139" s="143"/>
      <c r="FG139" s="143"/>
      <c r="FH139" s="143"/>
      <c r="FI139" s="143"/>
      <c r="FJ139" s="143"/>
      <c r="FK139" s="143"/>
      <c r="FL139" s="143"/>
      <c r="FM139" s="143"/>
      <c r="FN139" s="143"/>
      <c r="FO139" s="143"/>
      <c r="FP139" s="143"/>
      <c r="FQ139" s="143"/>
      <c r="FR139" s="143"/>
      <c r="FS139" s="143"/>
      <c r="FT139" s="143"/>
      <c r="FU139" s="143"/>
      <c r="FV139" s="143"/>
      <c r="FW139" s="143"/>
      <c r="FX139" s="143"/>
      <c r="FY139" s="143"/>
      <c r="FZ139" s="143"/>
      <c r="GA139" s="143"/>
      <c r="GB139" s="143"/>
      <c r="GC139" s="143"/>
      <c r="GD139" s="143"/>
      <c r="GE139" s="143"/>
      <c r="GF139" s="143"/>
      <c r="GG139" s="143"/>
      <c r="GH139" s="143"/>
      <c r="GI139" s="143"/>
      <c r="GJ139" s="143"/>
      <c r="GK139" s="143"/>
      <c r="GL139" s="143"/>
      <c r="GM139" s="143"/>
      <c r="GN139" s="143"/>
      <c r="GO139" s="143"/>
      <c r="GP139" s="143"/>
      <c r="GQ139" s="143"/>
      <c r="GR139" s="143"/>
      <c r="GS139" s="143"/>
      <c r="GT139" s="143"/>
      <c r="GU139" s="143"/>
      <c r="GV139" s="143"/>
      <c r="GW139" s="143"/>
      <c r="GX139" s="143"/>
      <c r="GY139" s="143"/>
      <c r="GZ139" s="143"/>
      <c r="HA139" s="143"/>
      <c r="HB139" s="143"/>
      <c r="HC139" s="143"/>
      <c r="HD139" s="143"/>
      <c r="HE139" s="143"/>
      <c r="HF139" s="143"/>
      <c r="HG139" s="143"/>
      <c r="HH139" s="143"/>
      <c r="HI139" s="143"/>
      <c r="HJ139" s="143"/>
      <c r="HK139" s="143"/>
      <c r="HL139" s="143"/>
      <c r="HM139" s="143"/>
      <c r="HN139" s="143"/>
      <c r="HO139" s="143"/>
      <c r="HP139" s="143"/>
      <c r="HQ139" s="143"/>
      <c r="HR139" s="143"/>
      <c r="HS139" s="143"/>
      <c r="HT139" s="143"/>
      <c r="HU139" s="143"/>
      <c r="HV139" s="143"/>
      <c r="HW139" s="143"/>
      <c r="HX139" s="143"/>
      <c r="HY139" s="143"/>
      <c r="HZ139" s="143"/>
      <c r="IA139" s="143"/>
      <c r="IB139" s="143"/>
      <c r="IC139" s="143"/>
      <c r="ID139" s="143"/>
      <c r="IE139" s="143"/>
      <c r="IF139" s="143"/>
      <c r="IG139" s="143"/>
      <c r="IH139" s="143"/>
      <c r="II139" s="143"/>
      <c r="IJ139" s="143"/>
      <c r="IK139" s="143"/>
      <c r="IL139" s="143"/>
      <c r="IM139" s="143"/>
      <c r="IN139" s="143"/>
      <c r="IO139" s="143"/>
      <c r="IP139" s="143"/>
      <c r="IQ139" s="143"/>
      <c r="IR139" s="143"/>
      <c r="IS139" s="143"/>
      <c r="IT139" s="143"/>
      <c r="IU139" s="143"/>
    </row>
  </sheetData>
  <sheetProtection algorithmName="SHA-512" hashValue="87I2f3F0lOXVUDoN40vVRJSy96nUX4EPz39yz4VoiKJXOkZuZQRg4agdcM2Kn85CITS6UKnBxhpVRf2jOBrR4w==" saltValue="JUh3BPxneg3pFf+6HFxqGQ==" spinCount="100000" sheet="1" objects="1" scenarios="1"/>
  <mergeCells count="18">
    <mergeCell ref="F9:G9"/>
    <mergeCell ref="H9:H10"/>
    <mergeCell ref="I9:I10"/>
    <mergeCell ref="J9:J10"/>
    <mergeCell ref="K9:K10"/>
    <mergeCell ref="A4:O4"/>
    <mergeCell ref="A5:O5"/>
    <mergeCell ref="A7:A10"/>
    <mergeCell ref="B7:B10"/>
    <mergeCell ref="C7:C10"/>
    <mergeCell ref="D7:O7"/>
    <mergeCell ref="D8:D10"/>
    <mergeCell ref="E8:K8"/>
    <mergeCell ref="L8:L10"/>
    <mergeCell ref="M8:O8"/>
    <mergeCell ref="M9:M10"/>
    <mergeCell ref="O9:O10"/>
    <mergeCell ref="E9:E10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1A872-33D8-413F-AFF8-0C9A3086F80D}">
  <dimension ref="A1:D1681"/>
  <sheetViews>
    <sheetView view="pageBreakPreview" topLeftCell="A362" zoomScaleNormal="100" zoomScaleSheetLayoutView="100" workbookViewId="0">
      <selection activeCell="I414" sqref="I414"/>
    </sheetView>
  </sheetViews>
  <sheetFormatPr defaultColWidth="9" defaultRowHeight="12.75"/>
  <cols>
    <col min="1" max="1" width="10.125" style="79" customWidth="1"/>
    <col min="2" max="2" width="9.375" style="41" customWidth="1"/>
    <col min="3" max="3" width="62.5" style="36" customWidth="1"/>
    <col min="4" max="4" width="15.625" style="67" customWidth="1"/>
    <col min="5" max="16384" width="9" style="64"/>
  </cols>
  <sheetData>
    <row r="1" spans="1:4" s="123" customFormat="1" ht="15" customHeight="1">
      <c r="A1" s="124"/>
      <c r="B1" s="125"/>
      <c r="C1" s="766" t="s">
        <v>411</v>
      </c>
      <c r="D1" s="766"/>
    </row>
    <row r="2" spans="1:4" s="123" customFormat="1" ht="15" customHeight="1">
      <c r="A2" s="124"/>
      <c r="B2" s="125"/>
      <c r="C2" s="766" t="s">
        <v>412</v>
      </c>
      <c r="D2" s="766"/>
    </row>
    <row r="3" spans="1:4" s="123" customFormat="1" ht="15" customHeight="1">
      <c r="A3" s="124"/>
      <c r="B3" s="125"/>
      <c r="C3" s="766" t="s">
        <v>413</v>
      </c>
      <c r="D3" s="766"/>
    </row>
    <row r="4" spans="1:4" s="123" customFormat="1" ht="18.75" customHeight="1">
      <c r="A4" s="767" t="s">
        <v>414</v>
      </c>
      <c r="B4" s="767"/>
      <c r="C4" s="767"/>
      <c r="D4" s="767"/>
    </row>
    <row r="5" spans="1:4" s="123" customFormat="1" ht="18.75" customHeight="1">
      <c r="A5" s="767" t="s">
        <v>281</v>
      </c>
      <c r="B5" s="767"/>
      <c r="C5" s="767"/>
      <c r="D5" s="767"/>
    </row>
    <row r="6" spans="1:4" s="123" customFormat="1" ht="15" customHeight="1">
      <c r="A6" s="121"/>
      <c r="B6" s="121"/>
      <c r="C6" s="121"/>
      <c r="D6" s="121" t="s">
        <v>15</v>
      </c>
    </row>
    <row r="7" spans="1:4" s="29" customFormat="1" ht="25.5">
      <c r="A7" s="46" t="s">
        <v>117</v>
      </c>
      <c r="B7" s="46" t="s">
        <v>118</v>
      </c>
      <c r="C7" s="47" t="s">
        <v>16</v>
      </c>
      <c r="D7" s="45" t="s">
        <v>119</v>
      </c>
    </row>
    <row r="8" spans="1:4" s="33" customFormat="1" ht="13.5" customHeight="1">
      <c r="A8" s="30" t="s">
        <v>18</v>
      </c>
      <c r="B8" s="30" t="s">
        <v>19</v>
      </c>
      <c r="C8" s="31">
        <v>3</v>
      </c>
      <c r="D8" s="32">
        <v>4</v>
      </c>
    </row>
    <row r="9" spans="1:4" s="167" customFormat="1" ht="16.5" customHeight="1">
      <c r="A9" s="163"/>
      <c r="B9" s="164"/>
      <c r="C9" s="165" t="s">
        <v>415</v>
      </c>
      <c r="D9" s="166">
        <f>D10+D97+D136+D144+D238+D316+D334+D348+D390+D422+D429+D631+D635+D645+D651+D655+D942+D1024+D1121+D1289+D1384+D1448+D1532+D1608+D1663</f>
        <v>2505117669</v>
      </c>
    </row>
    <row r="10" spans="1:4" s="173" customFormat="1" ht="15" customHeight="1">
      <c r="A10" s="168" t="s">
        <v>60</v>
      </c>
      <c r="B10" s="169" t="s">
        <v>121</v>
      </c>
      <c r="C10" s="170" t="s">
        <v>61</v>
      </c>
      <c r="D10" s="171">
        <f>D11+D13+D24+D69</f>
        <v>39044729</v>
      </c>
    </row>
    <row r="11" spans="1:4" s="173" customFormat="1" ht="15" customHeight="1">
      <c r="A11" s="174" t="s">
        <v>316</v>
      </c>
      <c r="B11" s="175" t="s">
        <v>121</v>
      </c>
      <c r="C11" s="172" t="s">
        <v>317</v>
      </c>
      <c r="D11" s="176">
        <f>D12</f>
        <v>1800000</v>
      </c>
    </row>
    <row r="12" spans="1:4" ht="30" customHeight="1">
      <c r="A12" s="177" t="s">
        <v>121</v>
      </c>
      <c r="B12" s="178">
        <v>2710</v>
      </c>
      <c r="C12" s="179" t="s">
        <v>416</v>
      </c>
      <c r="D12" s="180">
        <v>1800000</v>
      </c>
    </row>
    <row r="13" spans="1:4" s="173" customFormat="1" ht="15" customHeight="1">
      <c r="A13" s="174" t="s">
        <v>62</v>
      </c>
      <c r="B13" s="175" t="s">
        <v>121</v>
      </c>
      <c r="C13" s="172" t="s">
        <v>63</v>
      </c>
      <c r="D13" s="176">
        <f>SUM(D14:D23)</f>
        <v>9500000</v>
      </c>
    </row>
    <row r="14" spans="1:4" ht="15" customHeight="1">
      <c r="A14" s="177" t="s">
        <v>121</v>
      </c>
      <c r="B14" s="178">
        <v>4010</v>
      </c>
      <c r="C14" s="179" t="s">
        <v>173</v>
      </c>
      <c r="D14" s="180">
        <v>306724</v>
      </c>
    </row>
    <row r="15" spans="1:4" ht="15" customHeight="1">
      <c r="A15" s="177" t="s">
        <v>121</v>
      </c>
      <c r="B15" s="178">
        <v>4040</v>
      </c>
      <c r="C15" s="179" t="s">
        <v>174</v>
      </c>
      <c r="D15" s="180">
        <v>26010</v>
      </c>
    </row>
    <row r="16" spans="1:4" ht="15" customHeight="1">
      <c r="A16" s="177" t="s">
        <v>121</v>
      </c>
      <c r="B16" s="178">
        <v>4110</v>
      </c>
      <c r="C16" s="179" t="s">
        <v>175</v>
      </c>
      <c r="D16" s="180">
        <v>56331</v>
      </c>
    </row>
    <row r="17" spans="1:4" ht="15" customHeight="1">
      <c r="A17" s="177" t="s">
        <v>121</v>
      </c>
      <c r="B17" s="178">
        <v>4120</v>
      </c>
      <c r="C17" s="179" t="s">
        <v>176</v>
      </c>
      <c r="D17" s="180">
        <v>8152</v>
      </c>
    </row>
    <row r="18" spans="1:4" ht="15" customHeight="1">
      <c r="A18" s="177" t="s">
        <v>121</v>
      </c>
      <c r="B18" s="178">
        <v>4210</v>
      </c>
      <c r="C18" s="179" t="s">
        <v>179</v>
      </c>
      <c r="D18" s="180">
        <v>8000</v>
      </c>
    </row>
    <row r="19" spans="1:4" ht="15" customHeight="1">
      <c r="A19" s="177" t="s">
        <v>121</v>
      </c>
      <c r="B19" s="178">
        <v>4300</v>
      </c>
      <c r="C19" s="179" t="s">
        <v>182</v>
      </c>
      <c r="D19" s="180">
        <v>65283</v>
      </c>
    </row>
    <row r="20" spans="1:4" ht="15" customHeight="1">
      <c r="A20" s="177" t="s">
        <v>121</v>
      </c>
      <c r="B20" s="178">
        <v>4610</v>
      </c>
      <c r="C20" s="179" t="s">
        <v>184</v>
      </c>
      <c r="D20" s="180">
        <v>1500</v>
      </c>
    </row>
    <row r="21" spans="1:4" ht="15" customHeight="1">
      <c r="A21" s="177" t="s">
        <v>121</v>
      </c>
      <c r="B21" s="178">
        <v>4700</v>
      </c>
      <c r="C21" s="179" t="s">
        <v>417</v>
      </c>
      <c r="D21" s="180">
        <v>3000</v>
      </c>
    </row>
    <row r="22" spans="1:4" ht="30" customHeight="1">
      <c r="A22" s="177" t="s">
        <v>121</v>
      </c>
      <c r="B22" s="178">
        <v>6230</v>
      </c>
      <c r="C22" s="179" t="s">
        <v>418</v>
      </c>
      <c r="D22" s="180">
        <v>300000</v>
      </c>
    </row>
    <row r="23" spans="1:4" ht="30" customHeight="1">
      <c r="A23" s="177" t="s">
        <v>121</v>
      </c>
      <c r="B23" s="178">
        <v>6610</v>
      </c>
      <c r="C23" s="179" t="s">
        <v>186</v>
      </c>
      <c r="D23" s="180">
        <v>8725000</v>
      </c>
    </row>
    <row r="24" spans="1:4" s="173" customFormat="1" ht="15" customHeight="1">
      <c r="A24" s="174" t="s">
        <v>262</v>
      </c>
      <c r="B24" s="175" t="s">
        <v>121</v>
      </c>
      <c r="C24" s="172" t="s">
        <v>263</v>
      </c>
      <c r="D24" s="176">
        <f>SUM(D25:D68)</f>
        <v>9225000</v>
      </c>
    </row>
    <row r="25" spans="1:4" ht="45" customHeight="1">
      <c r="A25" s="177" t="s">
        <v>121</v>
      </c>
      <c r="B25" s="178">
        <v>2910</v>
      </c>
      <c r="C25" s="179" t="s">
        <v>419</v>
      </c>
      <c r="D25" s="180">
        <v>20000</v>
      </c>
    </row>
    <row r="26" spans="1:4" ht="15" customHeight="1">
      <c r="A26" s="177" t="s">
        <v>121</v>
      </c>
      <c r="B26" s="178">
        <v>4018</v>
      </c>
      <c r="C26" s="179" t="s">
        <v>173</v>
      </c>
      <c r="D26" s="180">
        <v>2951376</v>
      </c>
    </row>
    <row r="27" spans="1:4" ht="15" customHeight="1">
      <c r="A27" s="177" t="s">
        <v>121</v>
      </c>
      <c r="B27" s="178">
        <v>4019</v>
      </c>
      <c r="C27" s="179" t="s">
        <v>173</v>
      </c>
      <c r="D27" s="180">
        <v>2414762</v>
      </c>
    </row>
    <row r="28" spans="1:4" ht="15" customHeight="1">
      <c r="A28" s="177" t="s">
        <v>121</v>
      </c>
      <c r="B28" s="178">
        <v>4048</v>
      </c>
      <c r="C28" s="179" t="s">
        <v>174</v>
      </c>
      <c r="D28" s="180">
        <v>235950</v>
      </c>
    </row>
    <row r="29" spans="1:4" ht="15" customHeight="1">
      <c r="A29" s="177" t="s">
        <v>121</v>
      </c>
      <c r="B29" s="178">
        <v>4049</v>
      </c>
      <c r="C29" s="179" t="s">
        <v>174</v>
      </c>
      <c r="D29" s="180">
        <v>193050</v>
      </c>
    </row>
    <row r="30" spans="1:4" ht="15" customHeight="1">
      <c r="A30" s="177" t="s">
        <v>121</v>
      </c>
      <c r="B30" s="178">
        <v>4118</v>
      </c>
      <c r="C30" s="179" t="s">
        <v>175</v>
      </c>
      <c r="D30" s="180">
        <v>544796</v>
      </c>
    </row>
    <row r="31" spans="1:4" ht="15" customHeight="1">
      <c r="A31" s="177" t="s">
        <v>121</v>
      </c>
      <c r="B31" s="178">
        <v>4119</v>
      </c>
      <c r="C31" s="179" t="s">
        <v>175</v>
      </c>
      <c r="D31" s="180">
        <v>445742</v>
      </c>
    </row>
    <row r="32" spans="1:4" ht="15" customHeight="1">
      <c r="A32" s="177" t="s">
        <v>121</v>
      </c>
      <c r="B32" s="178">
        <v>4128</v>
      </c>
      <c r="C32" s="179" t="s">
        <v>176</v>
      </c>
      <c r="D32" s="180">
        <v>78873</v>
      </c>
    </row>
    <row r="33" spans="1:4" ht="15" customHeight="1">
      <c r="A33" s="177" t="s">
        <v>121</v>
      </c>
      <c r="B33" s="178">
        <v>4129</v>
      </c>
      <c r="C33" s="179" t="s">
        <v>176</v>
      </c>
      <c r="D33" s="180">
        <v>64533</v>
      </c>
    </row>
    <row r="34" spans="1:4" ht="15" customHeight="1">
      <c r="A34" s="177" t="s">
        <v>121</v>
      </c>
      <c r="B34" s="178">
        <v>4178</v>
      </c>
      <c r="C34" s="179" t="s">
        <v>177</v>
      </c>
      <c r="D34" s="180">
        <v>45125</v>
      </c>
    </row>
    <row r="35" spans="1:4" ht="15" customHeight="1">
      <c r="A35" s="177" t="s">
        <v>121</v>
      </c>
      <c r="B35" s="178">
        <v>4179</v>
      </c>
      <c r="C35" s="179" t="s">
        <v>177</v>
      </c>
      <c r="D35" s="180">
        <v>36920</v>
      </c>
    </row>
    <row r="36" spans="1:4" ht="15" customHeight="1">
      <c r="A36" s="177" t="s">
        <v>121</v>
      </c>
      <c r="B36" s="178">
        <v>4198</v>
      </c>
      <c r="C36" s="179" t="s">
        <v>178</v>
      </c>
      <c r="D36" s="180">
        <v>11000</v>
      </c>
    </row>
    <row r="37" spans="1:4" ht="15" customHeight="1">
      <c r="A37" s="177" t="s">
        <v>121</v>
      </c>
      <c r="B37" s="178">
        <v>4199</v>
      </c>
      <c r="C37" s="179" t="s">
        <v>178</v>
      </c>
      <c r="D37" s="180">
        <v>9000</v>
      </c>
    </row>
    <row r="38" spans="1:4" ht="15" customHeight="1">
      <c r="A38" s="177" t="s">
        <v>121</v>
      </c>
      <c r="B38" s="178">
        <v>4218</v>
      </c>
      <c r="C38" s="179" t="s">
        <v>179</v>
      </c>
      <c r="D38" s="180">
        <v>60500</v>
      </c>
    </row>
    <row r="39" spans="1:4" ht="15" customHeight="1">
      <c r="A39" s="177" t="s">
        <v>121</v>
      </c>
      <c r="B39" s="178">
        <v>4219</v>
      </c>
      <c r="C39" s="179" t="s">
        <v>179</v>
      </c>
      <c r="D39" s="180">
        <v>49500</v>
      </c>
    </row>
    <row r="40" spans="1:4" ht="15" customHeight="1">
      <c r="A40" s="177" t="s">
        <v>121</v>
      </c>
      <c r="B40" s="178">
        <v>4228</v>
      </c>
      <c r="C40" s="179" t="s">
        <v>180</v>
      </c>
      <c r="D40" s="180">
        <v>12100</v>
      </c>
    </row>
    <row r="41" spans="1:4" ht="15" customHeight="1">
      <c r="A41" s="177" t="s">
        <v>121</v>
      </c>
      <c r="B41" s="178">
        <v>4229</v>
      </c>
      <c r="C41" s="179" t="s">
        <v>180</v>
      </c>
      <c r="D41" s="180">
        <v>9900</v>
      </c>
    </row>
    <row r="42" spans="1:4" ht="15" customHeight="1">
      <c r="A42" s="177" t="s">
        <v>121</v>
      </c>
      <c r="B42" s="178">
        <v>4268</v>
      </c>
      <c r="C42" s="179" t="s">
        <v>420</v>
      </c>
      <c r="D42" s="180">
        <v>86900</v>
      </c>
    </row>
    <row r="43" spans="1:4" ht="15" customHeight="1">
      <c r="A43" s="177" t="s">
        <v>121</v>
      </c>
      <c r="B43" s="178">
        <v>4269</v>
      </c>
      <c r="C43" s="179" t="s">
        <v>420</v>
      </c>
      <c r="D43" s="180">
        <v>71100</v>
      </c>
    </row>
    <row r="44" spans="1:4" ht="15" customHeight="1">
      <c r="A44" s="177" t="s">
        <v>121</v>
      </c>
      <c r="B44" s="178">
        <v>4278</v>
      </c>
      <c r="C44" s="179" t="s">
        <v>181</v>
      </c>
      <c r="D44" s="180">
        <v>8800</v>
      </c>
    </row>
    <row r="45" spans="1:4" ht="15" customHeight="1">
      <c r="A45" s="177" t="s">
        <v>121</v>
      </c>
      <c r="B45" s="178">
        <v>4279</v>
      </c>
      <c r="C45" s="179" t="s">
        <v>181</v>
      </c>
      <c r="D45" s="180">
        <v>7200</v>
      </c>
    </row>
    <row r="46" spans="1:4" ht="15" customHeight="1">
      <c r="A46" s="177" t="s">
        <v>121</v>
      </c>
      <c r="B46" s="178">
        <v>4308</v>
      </c>
      <c r="C46" s="179" t="s">
        <v>182</v>
      </c>
      <c r="D46" s="180">
        <v>635030</v>
      </c>
    </row>
    <row r="47" spans="1:4" ht="15" customHeight="1">
      <c r="A47" s="177" t="s">
        <v>121</v>
      </c>
      <c r="B47" s="178">
        <v>4309</v>
      </c>
      <c r="C47" s="179" t="s">
        <v>182</v>
      </c>
      <c r="D47" s="180">
        <v>519570</v>
      </c>
    </row>
    <row r="48" spans="1:4" ht="15" customHeight="1">
      <c r="A48" s="177" t="s">
        <v>121</v>
      </c>
      <c r="B48" s="178">
        <v>4368</v>
      </c>
      <c r="C48" s="179" t="s">
        <v>421</v>
      </c>
      <c r="D48" s="180">
        <v>5775</v>
      </c>
    </row>
    <row r="49" spans="1:4" ht="15" customHeight="1">
      <c r="A49" s="177" t="s">
        <v>121</v>
      </c>
      <c r="B49" s="178">
        <v>4369</v>
      </c>
      <c r="C49" s="179" t="s">
        <v>421</v>
      </c>
      <c r="D49" s="180">
        <v>4725</v>
      </c>
    </row>
    <row r="50" spans="1:4" ht="15" customHeight="1">
      <c r="A50" s="177" t="s">
        <v>121</v>
      </c>
      <c r="B50" s="178">
        <v>4388</v>
      </c>
      <c r="C50" s="179" t="s">
        <v>422</v>
      </c>
      <c r="D50" s="180">
        <v>3300</v>
      </c>
    </row>
    <row r="51" spans="1:4" ht="15" customHeight="1">
      <c r="A51" s="177" t="s">
        <v>121</v>
      </c>
      <c r="B51" s="178">
        <v>4389</v>
      </c>
      <c r="C51" s="179" t="s">
        <v>422</v>
      </c>
      <c r="D51" s="180">
        <v>2700</v>
      </c>
    </row>
    <row r="52" spans="1:4" ht="15" customHeight="1">
      <c r="A52" s="177" t="s">
        <v>121</v>
      </c>
      <c r="B52" s="178">
        <v>4398</v>
      </c>
      <c r="C52" s="179" t="s">
        <v>423</v>
      </c>
      <c r="D52" s="180">
        <v>2750</v>
      </c>
    </row>
    <row r="53" spans="1:4" ht="15" customHeight="1">
      <c r="A53" s="177" t="s">
        <v>121</v>
      </c>
      <c r="B53" s="178">
        <v>4399</v>
      </c>
      <c r="C53" s="179" t="s">
        <v>423</v>
      </c>
      <c r="D53" s="180">
        <v>2250</v>
      </c>
    </row>
    <row r="54" spans="1:4" ht="15" customHeight="1">
      <c r="A54" s="177" t="s">
        <v>121</v>
      </c>
      <c r="B54" s="178">
        <v>4408</v>
      </c>
      <c r="C54" s="179" t="s">
        <v>424</v>
      </c>
      <c r="D54" s="180">
        <v>194761</v>
      </c>
    </row>
    <row r="55" spans="1:4" ht="15" customHeight="1">
      <c r="A55" s="177" t="s">
        <v>121</v>
      </c>
      <c r="B55" s="178">
        <v>4409</v>
      </c>
      <c r="C55" s="179" t="s">
        <v>424</v>
      </c>
      <c r="D55" s="180">
        <v>159804</v>
      </c>
    </row>
    <row r="56" spans="1:4" ht="15" customHeight="1">
      <c r="A56" s="177" t="s">
        <v>121</v>
      </c>
      <c r="B56" s="178">
        <v>4418</v>
      </c>
      <c r="C56" s="179" t="s">
        <v>183</v>
      </c>
      <c r="D56" s="180">
        <v>12650</v>
      </c>
    </row>
    <row r="57" spans="1:4" ht="15" customHeight="1">
      <c r="A57" s="177" t="s">
        <v>121</v>
      </c>
      <c r="B57" s="178">
        <v>4419</v>
      </c>
      <c r="C57" s="179" t="s">
        <v>183</v>
      </c>
      <c r="D57" s="180">
        <v>10350</v>
      </c>
    </row>
    <row r="58" spans="1:4" ht="15" customHeight="1">
      <c r="A58" s="177" t="s">
        <v>121</v>
      </c>
      <c r="B58" s="178">
        <v>4428</v>
      </c>
      <c r="C58" s="179" t="s">
        <v>425</v>
      </c>
      <c r="D58" s="180">
        <v>9900</v>
      </c>
    </row>
    <row r="59" spans="1:4" ht="15" customHeight="1">
      <c r="A59" s="177" t="s">
        <v>121</v>
      </c>
      <c r="B59" s="178">
        <v>4429</v>
      </c>
      <c r="C59" s="179" t="s">
        <v>425</v>
      </c>
      <c r="D59" s="180">
        <v>8100</v>
      </c>
    </row>
    <row r="60" spans="1:4" ht="15" customHeight="1">
      <c r="A60" s="181" t="s">
        <v>121</v>
      </c>
      <c r="B60" s="182">
        <v>4438</v>
      </c>
      <c r="C60" s="183" t="s">
        <v>426</v>
      </c>
      <c r="D60" s="184">
        <v>3410</v>
      </c>
    </row>
    <row r="61" spans="1:4" ht="15" customHeight="1">
      <c r="A61" s="177" t="s">
        <v>121</v>
      </c>
      <c r="B61" s="178">
        <v>4439</v>
      </c>
      <c r="C61" s="179" t="s">
        <v>426</v>
      </c>
      <c r="D61" s="180">
        <v>2790</v>
      </c>
    </row>
    <row r="62" spans="1:4" ht="15" customHeight="1">
      <c r="A62" s="177" t="s">
        <v>121</v>
      </c>
      <c r="B62" s="178">
        <v>4708</v>
      </c>
      <c r="C62" s="179" t="s">
        <v>417</v>
      </c>
      <c r="D62" s="180">
        <v>28875</v>
      </c>
    </row>
    <row r="63" spans="1:4" ht="15" customHeight="1">
      <c r="A63" s="177" t="s">
        <v>121</v>
      </c>
      <c r="B63" s="178">
        <v>4709</v>
      </c>
      <c r="C63" s="179" t="s">
        <v>417</v>
      </c>
      <c r="D63" s="180">
        <v>23625</v>
      </c>
    </row>
    <row r="64" spans="1:4" ht="15" customHeight="1">
      <c r="A64" s="177" t="s">
        <v>121</v>
      </c>
      <c r="B64" s="178">
        <v>4718</v>
      </c>
      <c r="C64" s="179" t="s">
        <v>189</v>
      </c>
      <c r="D64" s="180">
        <v>48129</v>
      </c>
    </row>
    <row r="65" spans="1:4" ht="15" customHeight="1">
      <c r="A65" s="177" t="s">
        <v>121</v>
      </c>
      <c r="B65" s="178">
        <v>4719</v>
      </c>
      <c r="C65" s="179" t="s">
        <v>189</v>
      </c>
      <c r="D65" s="180">
        <v>39379</v>
      </c>
    </row>
    <row r="66" spans="1:4" ht="15" customHeight="1">
      <c r="A66" s="177" t="s">
        <v>121</v>
      </c>
      <c r="B66" s="178">
        <v>6068</v>
      </c>
      <c r="C66" s="179" t="s">
        <v>427</v>
      </c>
      <c r="D66" s="180">
        <v>80000</v>
      </c>
    </row>
    <row r="67" spans="1:4" ht="15" customHeight="1">
      <c r="A67" s="177" t="s">
        <v>121</v>
      </c>
      <c r="B67" s="178">
        <v>6069</v>
      </c>
      <c r="C67" s="179" t="s">
        <v>427</v>
      </c>
      <c r="D67" s="180">
        <v>65000</v>
      </c>
    </row>
    <row r="68" spans="1:4" ht="45" customHeight="1">
      <c r="A68" s="177" t="s">
        <v>121</v>
      </c>
      <c r="B68" s="178">
        <v>6660</v>
      </c>
      <c r="C68" s="179" t="s">
        <v>428</v>
      </c>
      <c r="D68" s="180">
        <v>5000</v>
      </c>
    </row>
    <row r="69" spans="1:4" s="173" customFormat="1" ht="15" customHeight="1">
      <c r="A69" s="174" t="s">
        <v>318</v>
      </c>
      <c r="B69" s="175" t="s">
        <v>121</v>
      </c>
      <c r="C69" s="172" t="s">
        <v>46</v>
      </c>
      <c r="D69" s="176">
        <f>SUM(D70:D96)</f>
        <v>18519729</v>
      </c>
    </row>
    <row r="70" spans="1:4" ht="30" customHeight="1">
      <c r="A70" s="177" t="s">
        <v>121</v>
      </c>
      <c r="B70" s="178">
        <v>2310</v>
      </c>
      <c r="C70" s="179" t="s">
        <v>429</v>
      </c>
      <c r="D70" s="180">
        <v>80000</v>
      </c>
    </row>
    <row r="71" spans="1:4" ht="45" customHeight="1">
      <c r="A71" s="177" t="s">
        <v>121</v>
      </c>
      <c r="B71" s="178">
        <v>2360</v>
      </c>
      <c r="C71" s="179" t="s">
        <v>278</v>
      </c>
      <c r="D71" s="180">
        <v>500000</v>
      </c>
    </row>
    <row r="72" spans="1:4" ht="15" customHeight="1">
      <c r="A72" s="177" t="s">
        <v>121</v>
      </c>
      <c r="B72" s="178">
        <v>4017</v>
      </c>
      <c r="C72" s="179" t="s">
        <v>173</v>
      </c>
      <c r="D72" s="180">
        <v>529479</v>
      </c>
    </row>
    <row r="73" spans="1:4" ht="15" customHeight="1">
      <c r="A73" s="177" t="s">
        <v>121</v>
      </c>
      <c r="B73" s="178">
        <v>4019</v>
      </c>
      <c r="C73" s="179" t="s">
        <v>173</v>
      </c>
      <c r="D73" s="180">
        <v>137679</v>
      </c>
    </row>
    <row r="74" spans="1:4" ht="15" customHeight="1">
      <c r="A74" s="177" t="s">
        <v>121</v>
      </c>
      <c r="B74" s="178">
        <v>4117</v>
      </c>
      <c r="C74" s="179" t="s">
        <v>175</v>
      </c>
      <c r="D74" s="180">
        <v>89641</v>
      </c>
    </row>
    <row r="75" spans="1:4" ht="15" customHeight="1">
      <c r="A75" s="177" t="s">
        <v>121</v>
      </c>
      <c r="B75" s="178">
        <v>4119</v>
      </c>
      <c r="C75" s="179" t="s">
        <v>175</v>
      </c>
      <c r="D75" s="180">
        <v>23309</v>
      </c>
    </row>
    <row r="76" spans="1:4" ht="15" customHeight="1">
      <c r="A76" s="177" t="s">
        <v>121</v>
      </c>
      <c r="B76" s="178">
        <v>4127</v>
      </c>
      <c r="C76" s="179" t="s">
        <v>176</v>
      </c>
      <c r="D76" s="180">
        <v>13502</v>
      </c>
    </row>
    <row r="77" spans="1:4" ht="15" customHeight="1">
      <c r="A77" s="177" t="s">
        <v>121</v>
      </c>
      <c r="B77" s="178">
        <v>4129</v>
      </c>
      <c r="C77" s="179" t="s">
        <v>176</v>
      </c>
      <c r="D77" s="180">
        <v>3511</v>
      </c>
    </row>
    <row r="78" spans="1:4" ht="15" customHeight="1">
      <c r="A78" s="177" t="s">
        <v>121</v>
      </c>
      <c r="B78" s="178">
        <v>4190</v>
      </c>
      <c r="C78" s="179" t="s">
        <v>178</v>
      </c>
      <c r="D78" s="180">
        <v>260000</v>
      </c>
    </row>
    <row r="79" spans="1:4" ht="15" customHeight="1">
      <c r="A79" s="177" t="s">
        <v>121</v>
      </c>
      <c r="B79" s="178">
        <v>4210</v>
      </c>
      <c r="C79" s="179" t="s">
        <v>179</v>
      </c>
      <c r="D79" s="180">
        <v>90000</v>
      </c>
    </row>
    <row r="80" spans="1:4" ht="15" customHeight="1">
      <c r="A80" s="177" t="s">
        <v>121</v>
      </c>
      <c r="B80" s="178">
        <v>4217</v>
      </c>
      <c r="C80" s="179" t="s">
        <v>179</v>
      </c>
      <c r="D80" s="180">
        <v>397</v>
      </c>
    </row>
    <row r="81" spans="1:4" ht="15" customHeight="1">
      <c r="A81" s="177" t="s">
        <v>121</v>
      </c>
      <c r="B81" s="178">
        <v>4219</v>
      </c>
      <c r="C81" s="179" t="s">
        <v>179</v>
      </c>
      <c r="D81" s="180">
        <v>103</v>
      </c>
    </row>
    <row r="82" spans="1:4" ht="15" customHeight="1">
      <c r="A82" s="177" t="s">
        <v>121</v>
      </c>
      <c r="B82" s="178">
        <v>4220</v>
      </c>
      <c r="C82" s="179" t="s">
        <v>180</v>
      </c>
      <c r="D82" s="180">
        <v>17500</v>
      </c>
    </row>
    <row r="83" spans="1:4" ht="15" customHeight="1">
      <c r="A83" s="177" t="s">
        <v>121</v>
      </c>
      <c r="B83" s="178">
        <v>4267</v>
      </c>
      <c r="C83" s="179" t="s">
        <v>420</v>
      </c>
      <c r="D83" s="180">
        <v>1190</v>
      </c>
    </row>
    <row r="84" spans="1:4" ht="15" customHeight="1">
      <c r="A84" s="177" t="s">
        <v>121</v>
      </c>
      <c r="B84" s="178">
        <v>4269</v>
      </c>
      <c r="C84" s="179" t="s">
        <v>420</v>
      </c>
      <c r="D84" s="180">
        <v>310</v>
      </c>
    </row>
    <row r="85" spans="1:4" ht="15" customHeight="1">
      <c r="A85" s="177" t="s">
        <v>121</v>
      </c>
      <c r="B85" s="178">
        <v>4300</v>
      </c>
      <c r="C85" s="179" t="s">
        <v>182</v>
      </c>
      <c r="D85" s="180">
        <v>2791500</v>
      </c>
    </row>
    <row r="86" spans="1:4" ht="15" customHeight="1">
      <c r="A86" s="177" t="s">
        <v>121</v>
      </c>
      <c r="B86" s="178">
        <v>4307</v>
      </c>
      <c r="C86" s="179" t="s">
        <v>182</v>
      </c>
      <c r="D86" s="180">
        <v>819508</v>
      </c>
    </row>
    <row r="87" spans="1:4" ht="15" customHeight="1">
      <c r="A87" s="177" t="s">
        <v>121</v>
      </c>
      <c r="B87" s="178">
        <v>4309</v>
      </c>
      <c r="C87" s="179" t="s">
        <v>182</v>
      </c>
      <c r="D87" s="180">
        <v>213093</v>
      </c>
    </row>
    <row r="88" spans="1:4" ht="15" customHeight="1">
      <c r="A88" s="177" t="s">
        <v>121</v>
      </c>
      <c r="B88" s="178">
        <v>4380</v>
      </c>
      <c r="C88" s="179" t="s">
        <v>422</v>
      </c>
      <c r="D88" s="180">
        <v>20000</v>
      </c>
    </row>
    <row r="89" spans="1:4" ht="15" customHeight="1">
      <c r="A89" s="177" t="s">
        <v>121</v>
      </c>
      <c r="B89" s="178">
        <v>4407</v>
      </c>
      <c r="C89" s="179" t="s">
        <v>424</v>
      </c>
      <c r="D89" s="180">
        <v>2381</v>
      </c>
    </row>
    <row r="90" spans="1:4" ht="15" customHeight="1">
      <c r="A90" s="177" t="s">
        <v>121</v>
      </c>
      <c r="B90" s="178">
        <v>4409</v>
      </c>
      <c r="C90" s="179" t="s">
        <v>424</v>
      </c>
      <c r="D90" s="180">
        <v>619</v>
      </c>
    </row>
    <row r="91" spans="1:4" ht="15" customHeight="1">
      <c r="A91" s="177" t="s">
        <v>121</v>
      </c>
      <c r="B91" s="178">
        <v>4420</v>
      </c>
      <c r="C91" s="179" t="s">
        <v>425</v>
      </c>
      <c r="D91" s="180">
        <v>6000</v>
      </c>
    </row>
    <row r="92" spans="1:4" ht="15" customHeight="1">
      <c r="A92" s="177" t="s">
        <v>121</v>
      </c>
      <c r="B92" s="178">
        <v>4530</v>
      </c>
      <c r="C92" s="179" t="s">
        <v>430</v>
      </c>
      <c r="D92" s="180">
        <v>10000</v>
      </c>
    </row>
    <row r="93" spans="1:4" ht="15" customHeight="1">
      <c r="A93" s="177" t="s">
        <v>121</v>
      </c>
      <c r="B93" s="178">
        <v>4717</v>
      </c>
      <c r="C93" s="179" t="s">
        <v>189</v>
      </c>
      <c r="D93" s="180">
        <v>7942</v>
      </c>
    </row>
    <row r="94" spans="1:4" ht="15" customHeight="1">
      <c r="A94" s="177" t="s">
        <v>121</v>
      </c>
      <c r="B94" s="178">
        <v>4719</v>
      </c>
      <c r="C94" s="179" t="s">
        <v>189</v>
      </c>
      <c r="D94" s="180">
        <v>2065</v>
      </c>
    </row>
    <row r="95" spans="1:4" ht="56.1" customHeight="1">
      <c r="A95" s="177" t="s">
        <v>121</v>
      </c>
      <c r="B95" s="178">
        <v>6207</v>
      </c>
      <c r="C95" s="179" t="s">
        <v>431</v>
      </c>
      <c r="D95" s="180">
        <v>6450000</v>
      </c>
    </row>
    <row r="96" spans="1:4" ht="48.75" customHeight="1">
      <c r="A96" s="177" t="s">
        <v>121</v>
      </c>
      <c r="B96" s="178">
        <v>6257</v>
      </c>
      <c r="C96" s="179" t="s">
        <v>123</v>
      </c>
      <c r="D96" s="180">
        <v>6450000</v>
      </c>
    </row>
    <row r="97" spans="1:4" s="173" customFormat="1" ht="15" customHeight="1">
      <c r="A97" s="168" t="s">
        <v>21</v>
      </c>
      <c r="B97" s="169" t="s">
        <v>121</v>
      </c>
      <c r="C97" s="170" t="s">
        <v>22</v>
      </c>
      <c r="D97" s="171">
        <f>D98+D132</f>
        <v>254000</v>
      </c>
    </row>
    <row r="98" spans="1:4" s="173" customFormat="1" ht="45" customHeight="1">
      <c r="A98" s="174" t="s">
        <v>64</v>
      </c>
      <c r="B98" s="175" t="s">
        <v>121</v>
      </c>
      <c r="C98" s="172" t="s">
        <v>253</v>
      </c>
      <c r="D98" s="176">
        <f>SUM(D99:D131)</f>
        <v>145000</v>
      </c>
    </row>
    <row r="99" spans="1:4" ht="45" customHeight="1">
      <c r="A99" s="177" t="s">
        <v>121</v>
      </c>
      <c r="B99" s="178">
        <v>2910</v>
      </c>
      <c r="C99" s="179" t="s">
        <v>419</v>
      </c>
      <c r="D99" s="180">
        <v>5000</v>
      </c>
    </row>
    <row r="100" spans="1:4" ht="15" customHeight="1">
      <c r="A100" s="177" t="s">
        <v>121</v>
      </c>
      <c r="B100" s="178">
        <v>4018</v>
      </c>
      <c r="C100" s="179" t="s">
        <v>173</v>
      </c>
      <c r="D100" s="180">
        <v>59945</v>
      </c>
    </row>
    <row r="101" spans="1:4" ht="15" customHeight="1">
      <c r="A101" s="177" t="s">
        <v>121</v>
      </c>
      <c r="B101" s="178">
        <v>4019</v>
      </c>
      <c r="C101" s="179" t="s">
        <v>173</v>
      </c>
      <c r="D101" s="180">
        <v>25691</v>
      </c>
    </row>
    <row r="102" spans="1:4" ht="15" customHeight="1">
      <c r="A102" s="177" t="s">
        <v>121</v>
      </c>
      <c r="B102" s="178">
        <v>4048</v>
      </c>
      <c r="C102" s="179" t="s">
        <v>174</v>
      </c>
      <c r="D102" s="180">
        <v>5600</v>
      </c>
    </row>
    <row r="103" spans="1:4" ht="15" customHeight="1">
      <c r="A103" s="177" t="s">
        <v>121</v>
      </c>
      <c r="B103" s="178">
        <v>4049</v>
      </c>
      <c r="C103" s="179" t="s">
        <v>174</v>
      </c>
      <c r="D103" s="180">
        <v>2400</v>
      </c>
    </row>
    <row r="104" spans="1:4" ht="15" customHeight="1">
      <c r="A104" s="177" t="s">
        <v>121</v>
      </c>
      <c r="B104" s="178">
        <v>4118</v>
      </c>
      <c r="C104" s="179" t="s">
        <v>175</v>
      </c>
      <c r="D104" s="180">
        <v>11275</v>
      </c>
    </row>
    <row r="105" spans="1:4" ht="15" customHeight="1">
      <c r="A105" s="177" t="s">
        <v>121</v>
      </c>
      <c r="B105" s="178">
        <v>4119</v>
      </c>
      <c r="C105" s="179" t="s">
        <v>175</v>
      </c>
      <c r="D105" s="180">
        <v>4832</v>
      </c>
    </row>
    <row r="106" spans="1:4" ht="15" customHeight="1">
      <c r="A106" s="177" t="s">
        <v>121</v>
      </c>
      <c r="B106" s="178">
        <v>4128</v>
      </c>
      <c r="C106" s="179" t="s">
        <v>176</v>
      </c>
      <c r="D106" s="180">
        <v>1632</v>
      </c>
    </row>
    <row r="107" spans="1:4" ht="15" customHeight="1">
      <c r="A107" s="177" t="s">
        <v>121</v>
      </c>
      <c r="B107" s="178">
        <v>4129</v>
      </c>
      <c r="C107" s="179" t="s">
        <v>176</v>
      </c>
      <c r="D107" s="180">
        <v>699</v>
      </c>
    </row>
    <row r="108" spans="1:4" ht="15" customHeight="1">
      <c r="A108" s="177" t="s">
        <v>121</v>
      </c>
      <c r="B108" s="178">
        <v>4178</v>
      </c>
      <c r="C108" s="179" t="s">
        <v>177</v>
      </c>
      <c r="D108" s="180">
        <v>1050</v>
      </c>
    </row>
    <row r="109" spans="1:4" ht="15" customHeight="1">
      <c r="A109" s="181" t="s">
        <v>121</v>
      </c>
      <c r="B109" s="182">
        <v>4179</v>
      </c>
      <c r="C109" s="183" t="s">
        <v>177</v>
      </c>
      <c r="D109" s="184">
        <v>450</v>
      </c>
    </row>
    <row r="110" spans="1:4" ht="15" customHeight="1">
      <c r="A110" s="177" t="s">
        <v>121</v>
      </c>
      <c r="B110" s="178">
        <v>4218</v>
      </c>
      <c r="C110" s="179" t="s">
        <v>179</v>
      </c>
      <c r="D110" s="180">
        <v>2450</v>
      </c>
    </row>
    <row r="111" spans="1:4" ht="15" customHeight="1">
      <c r="A111" s="177" t="s">
        <v>121</v>
      </c>
      <c r="B111" s="178">
        <v>4219</v>
      </c>
      <c r="C111" s="179" t="s">
        <v>179</v>
      </c>
      <c r="D111" s="180">
        <v>1050</v>
      </c>
    </row>
    <row r="112" spans="1:4" ht="15" customHeight="1">
      <c r="A112" s="177" t="s">
        <v>121</v>
      </c>
      <c r="B112" s="178">
        <v>4268</v>
      </c>
      <c r="C112" s="179" t="s">
        <v>420</v>
      </c>
      <c r="D112" s="180">
        <v>2800</v>
      </c>
    </row>
    <row r="113" spans="1:4" ht="15" customHeight="1">
      <c r="A113" s="177" t="s">
        <v>121</v>
      </c>
      <c r="B113" s="178">
        <v>4269</v>
      </c>
      <c r="C113" s="179" t="s">
        <v>420</v>
      </c>
      <c r="D113" s="180">
        <v>1200</v>
      </c>
    </row>
    <row r="114" spans="1:4" ht="15" customHeight="1">
      <c r="A114" s="177" t="s">
        <v>121</v>
      </c>
      <c r="B114" s="178">
        <v>4278</v>
      </c>
      <c r="C114" s="179" t="s">
        <v>181</v>
      </c>
      <c r="D114" s="180">
        <v>700</v>
      </c>
    </row>
    <row r="115" spans="1:4" ht="15" customHeight="1">
      <c r="A115" s="177" t="s">
        <v>121</v>
      </c>
      <c r="B115" s="178">
        <v>4279</v>
      </c>
      <c r="C115" s="179" t="s">
        <v>181</v>
      </c>
      <c r="D115" s="180">
        <v>300</v>
      </c>
    </row>
    <row r="116" spans="1:4" ht="15" customHeight="1">
      <c r="A116" s="177" t="s">
        <v>121</v>
      </c>
      <c r="B116" s="178">
        <v>4308</v>
      </c>
      <c r="C116" s="179" t="s">
        <v>182</v>
      </c>
      <c r="D116" s="180">
        <v>2450</v>
      </c>
    </row>
    <row r="117" spans="1:4" ht="15" customHeight="1">
      <c r="A117" s="177" t="s">
        <v>121</v>
      </c>
      <c r="B117" s="178">
        <v>4309</v>
      </c>
      <c r="C117" s="179" t="s">
        <v>182</v>
      </c>
      <c r="D117" s="180">
        <v>1050</v>
      </c>
    </row>
    <row r="118" spans="1:4" ht="15" customHeight="1">
      <c r="A118" s="177" t="s">
        <v>121</v>
      </c>
      <c r="B118" s="178">
        <v>4368</v>
      </c>
      <c r="C118" s="179" t="s">
        <v>421</v>
      </c>
      <c r="D118" s="180">
        <v>700</v>
      </c>
    </row>
    <row r="119" spans="1:4" ht="15" customHeight="1">
      <c r="A119" s="177" t="s">
        <v>121</v>
      </c>
      <c r="B119" s="178">
        <v>4369</v>
      </c>
      <c r="C119" s="179" t="s">
        <v>421</v>
      </c>
      <c r="D119" s="180">
        <v>300</v>
      </c>
    </row>
    <row r="120" spans="1:4" ht="15" customHeight="1">
      <c r="A120" s="177" t="s">
        <v>121</v>
      </c>
      <c r="B120" s="178">
        <v>4408</v>
      </c>
      <c r="C120" s="179" t="s">
        <v>424</v>
      </c>
      <c r="D120" s="180">
        <v>4900</v>
      </c>
    </row>
    <row r="121" spans="1:4" ht="15" customHeight="1">
      <c r="A121" s="177" t="s">
        <v>121</v>
      </c>
      <c r="B121" s="178">
        <v>4409</v>
      </c>
      <c r="C121" s="179" t="s">
        <v>424</v>
      </c>
      <c r="D121" s="180">
        <v>2100</v>
      </c>
    </row>
    <row r="122" spans="1:4" ht="15" customHeight="1">
      <c r="A122" s="177" t="s">
        <v>121</v>
      </c>
      <c r="B122" s="178">
        <v>4418</v>
      </c>
      <c r="C122" s="179" t="s">
        <v>183</v>
      </c>
      <c r="D122" s="180">
        <v>1050</v>
      </c>
    </row>
    <row r="123" spans="1:4" ht="15" customHeight="1">
      <c r="A123" s="177" t="s">
        <v>121</v>
      </c>
      <c r="B123" s="178">
        <v>4419</v>
      </c>
      <c r="C123" s="179" t="s">
        <v>183</v>
      </c>
      <c r="D123" s="180">
        <v>450</v>
      </c>
    </row>
    <row r="124" spans="1:4" ht="15" customHeight="1">
      <c r="A124" s="177" t="s">
        <v>121</v>
      </c>
      <c r="B124" s="178">
        <v>4428</v>
      </c>
      <c r="C124" s="179" t="s">
        <v>425</v>
      </c>
      <c r="D124" s="180">
        <v>1050</v>
      </c>
    </row>
    <row r="125" spans="1:4" ht="15" customHeight="1">
      <c r="A125" s="177" t="s">
        <v>121</v>
      </c>
      <c r="B125" s="178">
        <v>4429</v>
      </c>
      <c r="C125" s="179" t="s">
        <v>425</v>
      </c>
      <c r="D125" s="180">
        <v>450</v>
      </c>
    </row>
    <row r="126" spans="1:4" ht="15" customHeight="1">
      <c r="A126" s="177" t="s">
        <v>121</v>
      </c>
      <c r="B126" s="178">
        <v>4438</v>
      </c>
      <c r="C126" s="179" t="s">
        <v>426</v>
      </c>
      <c r="D126" s="180">
        <v>350</v>
      </c>
    </row>
    <row r="127" spans="1:4" ht="15" customHeight="1">
      <c r="A127" s="177" t="s">
        <v>121</v>
      </c>
      <c r="B127" s="178">
        <v>4439</v>
      </c>
      <c r="C127" s="179" t="s">
        <v>426</v>
      </c>
      <c r="D127" s="180">
        <v>150</v>
      </c>
    </row>
    <row r="128" spans="1:4" ht="15" customHeight="1">
      <c r="A128" s="177" t="s">
        <v>121</v>
      </c>
      <c r="B128" s="178">
        <v>4708</v>
      </c>
      <c r="C128" s="179" t="s">
        <v>417</v>
      </c>
      <c r="D128" s="180">
        <v>1050</v>
      </c>
    </row>
    <row r="129" spans="1:4" ht="15" customHeight="1">
      <c r="A129" s="177" t="s">
        <v>121</v>
      </c>
      <c r="B129" s="178">
        <v>4709</v>
      </c>
      <c r="C129" s="179" t="s">
        <v>417</v>
      </c>
      <c r="D129" s="180">
        <v>450</v>
      </c>
    </row>
    <row r="130" spans="1:4" ht="15" customHeight="1">
      <c r="A130" s="177" t="s">
        <v>121</v>
      </c>
      <c r="B130" s="178">
        <v>4718</v>
      </c>
      <c r="C130" s="179" t="s">
        <v>189</v>
      </c>
      <c r="D130" s="180">
        <v>998</v>
      </c>
    </row>
    <row r="131" spans="1:4" ht="15" customHeight="1">
      <c r="A131" s="177" t="s">
        <v>121</v>
      </c>
      <c r="B131" s="178">
        <v>4719</v>
      </c>
      <c r="C131" s="179" t="s">
        <v>189</v>
      </c>
      <c r="D131" s="180">
        <v>428</v>
      </c>
    </row>
    <row r="132" spans="1:4" s="173" customFormat="1" ht="15" customHeight="1">
      <c r="A132" s="174" t="s">
        <v>59</v>
      </c>
      <c r="B132" s="175" t="s">
        <v>121</v>
      </c>
      <c r="C132" s="172" t="s">
        <v>46</v>
      </c>
      <c r="D132" s="176">
        <f>SUM(D133:D135)</f>
        <v>109000</v>
      </c>
    </row>
    <row r="133" spans="1:4" ht="15" customHeight="1">
      <c r="A133" s="177" t="s">
        <v>121</v>
      </c>
      <c r="B133" s="178">
        <v>4010</v>
      </c>
      <c r="C133" s="179" t="s">
        <v>173</v>
      </c>
      <c r="D133" s="180">
        <v>91305</v>
      </c>
    </row>
    <row r="134" spans="1:4" ht="15" customHeight="1">
      <c r="A134" s="177" t="s">
        <v>121</v>
      </c>
      <c r="B134" s="178">
        <v>4110</v>
      </c>
      <c r="C134" s="179" t="s">
        <v>175</v>
      </c>
      <c r="D134" s="180">
        <v>15458</v>
      </c>
    </row>
    <row r="135" spans="1:4" ht="15" customHeight="1">
      <c r="A135" s="177" t="s">
        <v>121</v>
      </c>
      <c r="B135" s="178">
        <v>4120</v>
      </c>
      <c r="C135" s="179" t="s">
        <v>176</v>
      </c>
      <c r="D135" s="180">
        <v>2237</v>
      </c>
    </row>
    <row r="136" spans="1:4" s="173" customFormat="1" ht="15" customHeight="1">
      <c r="A136" s="168" t="s">
        <v>258</v>
      </c>
      <c r="B136" s="169" t="s">
        <v>121</v>
      </c>
      <c r="C136" s="170" t="s">
        <v>259</v>
      </c>
      <c r="D136" s="171">
        <f>D137</f>
        <v>432000</v>
      </c>
    </row>
    <row r="137" spans="1:4" s="173" customFormat="1" ht="15" customHeight="1">
      <c r="A137" s="174">
        <v>10095</v>
      </c>
      <c r="B137" s="175" t="s">
        <v>121</v>
      </c>
      <c r="C137" s="172" t="s">
        <v>46</v>
      </c>
      <c r="D137" s="176">
        <f>SUM(D138:D143)</f>
        <v>432000</v>
      </c>
    </row>
    <row r="138" spans="1:4" ht="15" customHeight="1">
      <c r="A138" s="177" t="s">
        <v>121</v>
      </c>
      <c r="B138" s="178">
        <v>4010</v>
      </c>
      <c r="C138" s="179" t="s">
        <v>173</v>
      </c>
      <c r="D138" s="180">
        <v>353243</v>
      </c>
    </row>
    <row r="139" spans="1:4" ht="15" customHeight="1">
      <c r="A139" s="177" t="s">
        <v>121</v>
      </c>
      <c r="B139" s="178">
        <v>4110</v>
      </c>
      <c r="C139" s="179" t="s">
        <v>175</v>
      </c>
      <c r="D139" s="180">
        <v>59804</v>
      </c>
    </row>
    <row r="140" spans="1:4" ht="15" customHeight="1">
      <c r="A140" s="177" t="s">
        <v>121</v>
      </c>
      <c r="B140" s="178">
        <v>4120</v>
      </c>
      <c r="C140" s="179" t="s">
        <v>176</v>
      </c>
      <c r="D140" s="180">
        <v>8654</v>
      </c>
    </row>
    <row r="141" spans="1:4" ht="15" customHeight="1">
      <c r="A141" s="177" t="s">
        <v>121</v>
      </c>
      <c r="B141" s="178">
        <v>4210</v>
      </c>
      <c r="C141" s="179" t="s">
        <v>179</v>
      </c>
      <c r="D141" s="180">
        <v>3000</v>
      </c>
    </row>
    <row r="142" spans="1:4" ht="15" customHeight="1">
      <c r="A142" s="177" t="s">
        <v>121</v>
      </c>
      <c r="B142" s="178">
        <v>4700</v>
      </c>
      <c r="C142" s="179" t="s">
        <v>417</v>
      </c>
      <c r="D142" s="180">
        <v>2000</v>
      </c>
    </row>
    <row r="143" spans="1:4" ht="15" customHeight="1">
      <c r="A143" s="177" t="s">
        <v>121</v>
      </c>
      <c r="B143" s="178">
        <v>4710</v>
      </c>
      <c r="C143" s="179" t="s">
        <v>189</v>
      </c>
      <c r="D143" s="180">
        <v>5299</v>
      </c>
    </row>
    <row r="144" spans="1:4" s="173" customFormat="1" ht="15" customHeight="1">
      <c r="A144" s="168" t="s">
        <v>260</v>
      </c>
      <c r="B144" s="169" t="s">
        <v>121</v>
      </c>
      <c r="C144" s="170" t="s">
        <v>261</v>
      </c>
      <c r="D144" s="171">
        <f>D145+D169+D212</f>
        <v>39459083</v>
      </c>
    </row>
    <row r="145" spans="1:4" s="173" customFormat="1" ht="15" customHeight="1">
      <c r="A145" s="174">
        <v>15011</v>
      </c>
      <c r="B145" s="175" t="s">
        <v>121</v>
      </c>
      <c r="C145" s="172" t="s">
        <v>279</v>
      </c>
      <c r="D145" s="176">
        <f>SUM(D146:D168)</f>
        <v>4989399</v>
      </c>
    </row>
    <row r="146" spans="1:4" ht="56.1" customHeight="1">
      <c r="A146" s="177" t="s">
        <v>121</v>
      </c>
      <c r="B146" s="178">
        <v>2007</v>
      </c>
      <c r="C146" s="179" t="s">
        <v>432</v>
      </c>
      <c r="D146" s="180">
        <v>1443315</v>
      </c>
    </row>
    <row r="147" spans="1:4" ht="15" customHeight="1">
      <c r="A147" s="177" t="s">
        <v>121</v>
      </c>
      <c r="B147" s="178">
        <v>4017</v>
      </c>
      <c r="C147" s="179" t="s">
        <v>173</v>
      </c>
      <c r="D147" s="180">
        <v>874342</v>
      </c>
    </row>
    <row r="148" spans="1:4" ht="15" customHeight="1">
      <c r="A148" s="177" t="s">
        <v>121</v>
      </c>
      <c r="B148" s="178">
        <v>4019</v>
      </c>
      <c r="C148" s="179" t="s">
        <v>173</v>
      </c>
      <c r="D148" s="180">
        <v>208886</v>
      </c>
    </row>
    <row r="149" spans="1:4" ht="15" customHeight="1">
      <c r="A149" s="177" t="s">
        <v>121</v>
      </c>
      <c r="B149" s="178">
        <v>4047</v>
      </c>
      <c r="C149" s="179" t="s">
        <v>174</v>
      </c>
      <c r="D149" s="180">
        <v>38707</v>
      </c>
    </row>
    <row r="150" spans="1:4" ht="15" customHeight="1">
      <c r="A150" s="177" t="s">
        <v>121</v>
      </c>
      <c r="B150" s="178">
        <v>4049</v>
      </c>
      <c r="C150" s="179" t="s">
        <v>174</v>
      </c>
      <c r="D150" s="180">
        <v>11693</v>
      </c>
    </row>
    <row r="151" spans="1:4" ht="15" customHeight="1">
      <c r="A151" s="177" t="s">
        <v>121</v>
      </c>
      <c r="B151" s="178">
        <v>4117</v>
      </c>
      <c r="C151" s="179" t="s">
        <v>175</v>
      </c>
      <c r="D151" s="180">
        <v>141282</v>
      </c>
    </row>
    <row r="152" spans="1:4" ht="15" customHeight="1">
      <c r="A152" s="177" t="s">
        <v>121</v>
      </c>
      <c r="B152" s="178">
        <v>4119</v>
      </c>
      <c r="C152" s="179" t="s">
        <v>175</v>
      </c>
      <c r="D152" s="180">
        <v>37519</v>
      </c>
    </row>
    <row r="153" spans="1:4" ht="15" customHeight="1">
      <c r="A153" s="177" t="s">
        <v>121</v>
      </c>
      <c r="B153" s="178">
        <v>4127</v>
      </c>
      <c r="C153" s="179" t="s">
        <v>176</v>
      </c>
      <c r="D153" s="180">
        <v>20695</v>
      </c>
    </row>
    <row r="154" spans="1:4" ht="15" customHeight="1">
      <c r="A154" s="177" t="s">
        <v>121</v>
      </c>
      <c r="B154" s="178">
        <v>4129</v>
      </c>
      <c r="C154" s="179" t="s">
        <v>176</v>
      </c>
      <c r="D154" s="180">
        <v>1896</v>
      </c>
    </row>
    <row r="155" spans="1:4" ht="15" customHeight="1">
      <c r="A155" s="177" t="s">
        <v>121</v>
      </c>
      <c r="B155" s="178">
        <v>4217</v>
      </c>
      <c r="C155" s="179" t="s">
        <v>179</v>
      </c>
      <c r="D155" s="180">
        <v>8500</v>
      </c>
    </row>
    <row r="156" spans="1:4" ht="15" customHeight="1">
      <c r="A156" s="177" t="s">
        <v>121</v>
      </c>
      <c r="B156" s="178">
        <v>4219</v>
      </c>
      <c r="C156" s="179" t="s">
        <v>179</v>
      </c>
      <c r="D156" s="180">
        <v>1500</v>
      </c>
    </row>
    <row r="157" spans="1:4" ht="15" customHeight="1">
      <c r="A157" s="177" t="s">
        <v>121</v>
      </c>
      <c r="B157" s="178">
        <v>4227</v>
      </c>
      <c r="C157" s="179" t="s">
        <v>180</v>
      </c>
      <c r="D157" s="180">
        <v>850</v>
      </c>
    </row>
    <row r="158" spans="1:4" ht="15" customHeight="1">
      <c r="A158" s="177" t="s">
        <v>121</v>
      </c>
      <c r="B158" s="178">
        <v>4229</v>
      </c>
      <c r="C158" s="179" t="s">
        <v>180</v>
      </c>
      <c r="D158" s="180">
        <v>150</v>
      </c>
    </row>
    <row r="159" spans="1:4" ht="15" customHeight="1">
      <c r="A159" s="177" t="s">
        <v>121</v>
      </c>
      <c r="B159" s="178">
        <v>4307</v>
      </c>
      <c r="C159" s="179" t="s">
        <v>182</v>
      </c>
      <c r="D159" s="180">
        <v>1616758</v>
      </c>
    </row>
    <row r="160" spans="1:4" ht="15" customHeight="1">
      <c r="A160" s="177" t="s">
        <v>121</v>
      </c>
      <c r="B160" s="178">
        <v>4309</v>
      </c>
      <c r="C160" s="179" t="s">
        <v>182</v>
      </c>
      <c r="D160" s="180">
        <v>543472</v>
      </c>
    </row>
    <row r="161" spans="1:4" ht="15" customHeight="1">
      <c r="A161" s="177" t="s">
        <v>121</v>
      </c>
      <c r="B161" s="178">
        <v>4417</v>
      </c>
      <c r="C161" s="179" t="s">
        <v>183</v>
      </c>
      <c r="D161" s="180">
        <v>768</v>
      </c>
    </row>
    <row r="162" spans="1:4" ht="15" customHeight="1">
      <c r="A162" s="177" t="s">
        <v>121</v>
      </c>
      <c r="B162" s="178">
        <v>4419</v>
      </c>
      <c r="C162" s="179" t="s">
        <v>183</v>
      </c>
      <c r="D162" s="180">
        <v>232</v>
      </c>
    </row>
    <row r="163" spans="1:4" ht="15" customHeight="1">
      <c r="A163" s="177" t="s">
        <v>121</v>
      </c>
      <c r="B163" s="178">
        <v>4427</v>
      </c>
      <c r="C163" s="179" t="s">
        <v>425</v>
      </c>
      <c r="D163" s="180">
        <v>3840</v>
      </c>
    </row>
    <row r="164" spans="1:4" ht="15" customHeight="1">
      <c r="A164" s="177" t="s">
        <v>121</v>
      </c>
      <c r="B164" s="178">
        <v>4429</v>
      </c>
      <c r="C164" s="179" t="s">
        <v>425</v>
      </c>
      <c r="D164" s="180">
        <v>1160</v>
      </c>
    </row>
    <row r="165" spans="1:4" ht="15" customHeight="1">
      <c r="A165" s="177" t="s">
        <v>121</v>
      </c>
      <c r="B165" s="178">
        <v>4537</v>
      </c>
      <c r="C165" s="179" t="s">
        <v>430</v>
      </c>
      <c r="D165" s="180">
        <v>23040</v>
      </c>
    </row>
    <row r="166" spans="1:4" ht="15" customHeight="1">
      <c r="A166" s="177" t="s">
        <v>121</v>
      </c>
      <c r="B166" s="178">
        <v>4539</v>
      </c>
      <c r="C166" s="179" t="s">
        <v>430</v>
      </c>
      <c r="D166" s="180">
        <v>6960</v>
      </c>
    </row>
    <row r="167" spans="1:4" ht="15" customHeight="1">
      <c r="A167" s="177" t="s">
        <v>121</v>
      </c>
      <c r="B167" s="178">
        <v>4717</v>
      </c>
      <c r="C167" s="179" t="s">
        <v>189</v>
      </c>
      <c r="D167" s="180">
        <v>3117</v>
      </c>
    </row>
    <row r="168" spans="1:4" ht="15" customHeight="1">
      <c r="A168" s="177" t="s">
        <v>121</v>
      </c>
      <c r="B168" s="178">
        <v>4719</v>
      </c>
      <c r="C168" s="179" t="s">
        <v>189</v>
      </c>
      <c r="D168" s="180">
        <v>717</v>
      </c>
    </row>
    <row r="169" spans="1:4" s="173" customFormat="1" ht="15" customHeight="1">
      <c r="A169" s="185">
        <v>15013</v>
      </c>
      <c r="B169" s="186" t="s">
        <v>121</v>
      </c>
      <c r="C169" s="187" t="s">
        <v>322</v>
      </c>
      <c r="D169" s="188">
        <f>SUM(D170:D211)</f>
        <v>33740507</v>
      </c>
    </row>
    <row r="170" spans="1:4" ht="15" customHeight="1">
      <c r="A170" s="177" t="s">
        <v>121</v>
      </c>
      <c r="B170" s="178">
        <v>4017</v>
      </c>
      <c r="C170" s="179" t="s">
        <v>173</v>
      </c>
      <c r="D170" s="180">
        <v>3825931</v>
      </c>
    </row>
    <row r="171" spans="1:4" ht="15" customHeight="1">
      <c r="A171" s="177" t="s">
        <v>121</v>
      </c>
      <c r="B171" s="178">
        <v>4019</v>
      </c>
      <c r="C171" s="179" t="s">
        <v>173</v>
      </c>
      <c r="D171" s="180">
        <v>450287</v>
      </c>
    </row>
    <row r="172" spans="1:4" ht="15" customHeight="1">
      <c r="A172" s="177" t="s">
        <v>121</v>
      </c>
      <c r="B172" s="178">
        <v>4047</v>
      </c>
      <c r="C172" s="179" t="s">
        <v>174</v>
      </c>
      <c r="D172" s="180">
        <v>314153</v>
      </c>
    </row>
    <row r="173" spans="1:4" ht="15" customHeight="1">
      <c r="A173" s="177" t="s">
        <v>121</v>
      </c>
      <c r="B173" s="178">
        <v>4049</v>
      </c>
      <c r="C173" s="179" t="s">
        <v>174</v>
      </c>
      <c r="D173" s="180">
        <v>36973</v>
      </c>
    </row>
    <row r="174" spans="1:4" ht="15" customHeight="1">
      <c r="A174" s="177" t="s">
        <v>121</v>
      </c>
      <c r="B174" s="178">
        <v>4117</v>
      </c>
      <c r="C174" s="179" t="s">
        <v>175</v>
      </c>
      <c r="D174" s="180">
        <v>723448</v>
      </c>
    </row>
    <row r="175" spans="1:4" ht="15" customHeight="1">
      <c r="A175" s="177" t="s">
        <v>121</v>
      </c>
      <c r="B175" s="178">
        <v>4119</v>
      </c>
      <c r="C175" s="179" t="s">
        <v>175</v>
      </c>
      <c r="D175" s="180">
        <v>85146</v>
      </c>
    </row>
    <row r="176" spans="1:4" ht="15" customHeight="1">
      <c r="A176" s="177" t="s">
        <v>121</v>
      </c>
      <c r="B176" s="178">
        <v>4127</v>
      </c>
      <c r="C176" s="179" t="s">
        <v>176</v>
      </c>
      <c r="D176" s="180">
        <v>104693</v>
      </c>
    </row>
    <row r="177" spans="1:4" ht="15" customHeight="1">
      <c r="A177" s="177" t="s">
        <v>121</v>
      </c>
      <c r="B177" s="178">
        <v>4129</v>
      </c>
      <c r="C177" s="179" t="s">
        <v>176</v>
      </c>
      <c r="D177" s="180">
        <v>12321</v>
      </c>
    </row>
    <row r="178" spans="1:4" ht="15" customHeight="1">
      <c r="A178" s="177" t="s">
        <v>121</v>
      </c>
      <c r="B178" s="178">
        <v>4170</v>
      </c>
      <c r="C178" s="179" t="s">
        <v>177</v>
      </c>
      <c r="D178" s="180">
        <v>10000</v>
      </c>
    </row>
    <row r="179" spans="1:4" ht="15" customHeight="1">
      <c r="A179" s="177" t="s">
        <v>121</v>
      </c>
      <c r="B179" s="178">
        <v>4177</v>
      </c>
      <c r="C179" s="179" t="s">
        <v>177</v>
      </c>
      <c r="D179" s="180">
        <v>133228</v>
      </c>
    </row>
    <row r="180" spans="1:4" ht="15" customHeight="1">
      <c r="A180" s="177" t="s">
        <v>121</v>
      </c>
      <c r="B180" s="178">
        <v>4179</v>
      </c>
      <c r="C180" s="179" t="s">
        <v>177</v>
      </c>
      <c r="D180" s="180">
        <v>15680</v>
      </c>
    </row>
    <row r="181" spans="1:4" ht="15" customHeight="1">
      <c r="A181" s="177" t="s">
        <v>121</v>
      </c>
      <c r="B181" s="178">
        <v>4217</v>
      </c>
      <c r="C181" s="179" t="s">
        <v>179</v>
      </c>
      <c r="D181" s="180">
        <v>165020</v>
      </c>
    </row>
    <row r="182" spans="1:4" ht="15" customHeight="1">
      <c r="A182" s="177" t="s">
        <v>121</v>
      </c>
      <c r="B182" s="178">
        <v>4219</v>
      </c>
      <c r="C182" s="179" t="s">
        <v>179</v>
      </c>
      <c r="D182" s="180">
        <v>19423</v>
      </c>
    </row>
    <row r="183" spans="1:4" ht="15" customHeight="1">
      <c r="A183" s="177" t="s">
        <v>121</v>
      </c>
      <c r="B183" s="178">
        <v>4227</v>
      </c>
      <c r="C183" s="179" t="s">
        <v>180</v>
      </c>
      <c r="D183" s="180">
        <v>13421</v>
      </c>
    </row>
    <row r="184" spans="1:4" ht="15" customHeight="1">
      <c r="A184" s="177" t="s">
        <v>121</v>
      </c>
      <c r="B184" s="178">
        <v>4229</v>
      </c>
      <c r="C184" s="179" t="s">
        <v>180</v>
      </c>
      <c r="D184" s="180">
        <v>1579</v>
      </c>
    </row>
    <row r="185" spans="1:4" ht="15" customHeight="1">
      <c r="A185" s="177" t="s">
        <v>121</v>
      </c>
      <c r="B185" s="178">
        <v>4267</v>
      </c>
      <c r="C185" s="179" t="s">
        <v>420</v>
      </c>
      <c r="D185" s="180">
        <v>98446</v>
      </c>
    </row>
    <row r="186" spans="1:4" ht="15" customHeight="1">
      <c r="A186" s="177" t="s">
        <v>121</v>
      </c>
      <c r="B186" s="178">
        <v>4269</v>
      </c>
      <c r="C186" s="179" t="s">
        <v>420</v>
      </c>
      <c r="D186" s="180">
        <v>11590</v>
      </c>
    </row>
    <row r="187" spans="1:4" ht="15" customHeight="1">
      <c r="A187" s="177" t="s">
        <v>121</v>
      </c>
      <c r="B187" s="178">
        <v>4277</v>
      </c>
      <c r="C187" s="179" t="s">
        <v>181</v>
      </c>
      <c r="D187" s="180">
        <v>17894</v>
      </c>
    </row>
    <row r="188" spans="1:4" ht="15" customHeight="1">
      <c r="A188" s="177" t="s">
        <v>121</v>
      </c>
      <c r="B188" s="178">
        <v>4279</v>
      </c>
      <c r="C188" s="179" t="s">
        <v>181</v>
      </c>
      <c r="D188" s="180">
        <v>2106</v>
      </c>
    </row>
    <row r="189" spans="1:4" ht="15" customHeight="1">
      <c r="A189" s="177" t="s">
        <v>121</v>
      </c>
      <c r="B189" s="178">
        <v>4287</v>
      </c>
      <c r="C189" s="179" t="s">
        <v>433</v>
      </c>
      <c r="D189" s="180">
        <v>4474</v>
      </c>
    </row>
    <row r="190" spans="1:4" ht="15" customHeight="1">
      <c r="A190" s="177" t="s">
        <v>121</v>
      </c>
      <c r="B190" s="178">
        <v>4289</v>
      </c>
      <c r="C190" s="179" t="s">
        <v>433</v>
      </c>
      <c r="D190" s="180">
        <v>526</v>
      </c>
    </row>
    <row r="191" spans="1:4" ht="15" customHeight="1">
      <c r="A191" s="177" t="s">
        <v>121</v>
      </c>
      <c r="B191" s="178">
        <v>4300</v>
      </c>
      <c r="C191" s="179" t="s">
        <v>182</v>
      </c>
      <c r="D191" s="180">
        <v>15000</v>
      </c>
    </row>
    <row r="192" spans="1:4" ht="15" customHeight="1">
      <c r="A192" s="177" t="s">
        <v>121</v>
      </c>
      <c r="B192" s="178">
        <v>4307</v>
      </c>
      <c r="C192" s="179" t="s">
        <v>182</v>
      </c>
      <c r="D192" s="180">
        <v>24146271</v>
      </c>
    </row>
    <row r="193" spans="1:4" ht="15" customHeight="1">
      <c r="A193" s="177" t="s">
        <v>121</v>
      </c>
      <c r="B193" s="178">
        <v>4309</v>
      </c>
      <c r="C193" s="179" t="s">
        <v>182</v>
      </c>
      <c r="D193" s="180">
        <v>2841847</v>
      </c>
    </row>
    <row r="194" spans="1:4" ht="15" customHeight="1">
      <c r="A194" s="177" t="s">
        <v>121</v>
      </c>
      <c r="B194" s="178">
        <v>4367</v>
      </c>
      <c r="C194" s="179" t="s">
        <v>421</v>
      </c>
      <c r="D194" s="180">
        <v>26619</v>
      </c>
    </row>
    <row r="195" spans="1:4" ht="15" customHeight="1">
      <c r="A195" s="177" t="s">
        <v>121</v>
      </c>
      <c r="B195" s="178">
        <v>4369</v>
      </c>
      <c r="C195" s="179" t="s">
        <v>421</v>
      </c>
      <c r="D195" s="180">
        <v>3024</v>
      </c>
    </row>
    <row r="196" spans="1:4" ht="15" customHeight="1">
      <c r="A196" s="177" t="s">
        <v>121</v>
      </c>
      <c r="B196" s="178">
        <v>4397</v>
      </c>
      <c r="C196" s="179" t="s">
        <v>423</v>
      </c>
      <c r="D196" s="180">
        <v>31315</v>
      </c>
    </row>
    <row r="197" spans="1:4" ht="15" customHeight="1">
      <c r="A197" s="177" t="s">
        <v>121</v>
      </c>
      <c r="B197" s="178">
        <v>4399</v>
      </c>
      <c r="C197" s="179" t="s">
        <v>423</v>
      </c>
      <c r="D197" s="180">
        <v>3685</v>
      </c>
    </row>
    <row r="198" spans="1:4" ht="15" customHeight="1">
      <c r="A198" s="177" t="s">
        <v>121</v>
      </c>
      <c r="B198" s="178">
        <v>4407</v>
      </c>
      <c r="C198" s="179" t="s">
        <v>424</v>
      </c>
      <c r="D198" s="180">
        <v>260607</v>
      </c>
    </row>
    <row r="199" spans="1:4" ht="15" customHeight="1">
      <c r="A199" s="177" t="s">
        <v>121</v>
      </c>
      <c r="B199" s="178">
        <v>4409</v>
      </c>
      <c r="C199" s="179" t="s">
        <v>424</v>
      </c>
      <c r="D199" s="180">
        <v>30673</v>
      </c>
    </row>
    <row r="200" spans="1:4" ht="15" customHeight="1">
      <c r="A200" s="177" t="s">
        <v>121</v>
      </c>
      <c r="B200" s="178">
        <v>4417</v>
      </c>
      <c r="C200" s="179" t="s">
        <v>183</v>
      </c>
      <c r="D200" s="180">
        <v>63064</v>
      </c>
    </row>
    <row r="201" spans="1:4" ht="15" customHeight="1">
      <c r="A201" s="177" t="s">
        <v>121</v>
      </c>
      <c r="B201" s="178">
        <v>4419</v>
      </c>
      <c r="C201" s="179" t="s">
        <v>183</v>
      </c>
      <c r="D201" s="180">
        <v>7422</v>
      </c>
    </row>
    <row r="202" spans="1:4" ht="15" customHeight="1">
      <c r="A202" s="177" t="s">
        <v>121</v>
      </c>
      <c r="B202" s="178">
        <v>4437</v>
      </c>
      <c r="C202" s="179" t="s">
        <v>426</v>
      </c>
      <c r="D202" s="180">
        <v>12486</v>
      </c>
    </row>
    <row r="203" spans="1:4" ht="15" customHeight="1">
      <c r="A203" s="177" t="s">
        <v>121</v>
      </c>
      <c r="B203" s="178">
        <v>4439</v>
      </c>
      <c r="C203" s="179" t="s">
        <v>426</v>
      </c>
      <c r="D203" s="180">
        <v>1468</v>
      </c>
    </row>
    <row r="204" spans="1:4" ht="15" customHeight="1">
      <c r="A204" s="177" t="s">
        <v>121</v>
      </c>
      <c r="B204" s="178">
        <v>4447</v>
      </c>
      <c r="C204" s="179" t="s">
        <v>434</v>
      </c>
      <c r="D204" s="180">
        <v>96856</v>
      </c>
    </row>
    <row r="205" spans="1:4" ht="15" customHeight="1">
      <c r="A205" s="177" t="s">
        <v>121</v>
      </c>
      <c r="B205" s="178">
        <v>4449</v>
      </c>
      <c r="C205" s="179" t="s">
        <v>434</v>
      </c>
      <c r="D205" s="180">
        <v>11399</v>
      </c>
    </row>
    <row r="206" spans="1:4" ht="15" customHeight="1">
      <c r="A206" s="177" t="s">
        <v>121</v>
      </c>
      <c r="B206" s="178">
        <v>4487</v>
      </c>
      <c r="C206" s="179" t="s">
        <v>435</v>
      </c>
      <c r="D206" s="180">
        <v>8806</v>
      </c>
    </row>
    <row r="207" spans="1:4" ht="15" customHeight="1">
      <c r="A207" s="177" t="s">
        <v>121</v>
      </c>
      <c r="B207" s="178">
        <v>4489</v>
      </c>
      <c r="C207" s="179" t="s">
        <v>435</v>
      </c>
      <c r="D207" s="180">
        <v>1144</v>
      </c>
    </row>
    <row r="208" spans="1:4" ht="15" customHeight="1">
      <c r="A208" s="177" t="s">
        <v>121</v>
      </c>
      <c r="B208" s="178">
        <v>4707</v>
      </c>
      <c r="C208" s="179" t="s">
        <v>417</v>
      </c>
      <c r="D208" s="180">
        <v>54435</v>
      </c>
    </row>
    <row r="209" spans="1:4" ht="15" customHeight="1">
      <c r="A209" s="177" t="s">
        <v>121</v>
      </c>
      <c r="B209" s="178">
        <v>4709</v>
      </c>
      <c r="C209" s="179" t="s">
        <v>417</v>
      </c>
      <c r="D209" s="180">
        <v>6407</v>
      </c>
    </row>
    <row r="210" spans="1:4" ht="15" customHeight="1">
      <c r="A210" s="177" t="s">
        <v>121</v>
      </c>
      <c r="B210" s="178">
        <v>4717</v>
      </c>
      <c r="C210" s="179" t="s">
        <v>189</v>
      </c>
      <c r="D210" s="180">
        <v>64097</v>
      </c>
    </row>
    <row r="211" spans="1:4" ht="15" customHeight="1">
      <c r="A211" s="177" t="s">
        <v>121</v>
      </c>
      <c r="B211" s="178">
        <v>4719</v>
      </c>
      <c r="C211" s="179" t="s">
        <v>189</v>
      </c>
      <c r="D211" s="180">
        <v>7543</v>
      </c>
    </row>
    <row r="212" spans="1:4" s="173" customFormat="1" ht="15" customHeight="1">
      <c r="A212" s="174">
        <v>15095</v>
      </c>
      <c r="B212" s="175" t="s">
        <v>121</v>
      </c>
      <c r="C212" s="172" t="s">
        <v>46</v>
      </c>
      <c r="D212" s="176">
        <f>SUM(D213:D237)</f>
        <v>729177</v>
      </c>
    </row>
    <row r="213" spans="1:4" ht="56.1" customHeight="1">
      <c r="A213" s="177" t="s">
        <v>121</v>
      </c>
      <c r="B213" s="178">
        <v>2009</v>
      </c>
      <c r="C213" s="179" t="s">
        <v>432</v>
      </c>
      <c r="D213" s="180">
        <v>421000</v>
      </c>
    </row>
    <row r="214" spans="1:4" ht="15" customHeight="1">
      <c r="A214" s="177" t="s">
        <v>121</v>
      </c>
      <c r="B214" s="178">
        <v>3038</v>
      </c>
      <c r="C214" s="179" t="s">
        <v>436</v>
      </c>
      <c r="D214" s="180">
        <v>8000</v>
      </c>
    </row>
    <row r="215" spans="1:4" ht="15" customHeight="1">
      <c r="A215" s="177" t="s">
        <v>121</v>
      </c>
      <c r="B215" s="178">
        <v>3039</v>
      </c>
      <c r="C215" s="179" t="s">
        <v>436</v>
      </c>
      <c r="D215" s="180">
        <v>2000</v>
      </c>
    </row>
    <row r="216" spans="1:4" ht="15" customHeight="1">
      <c r="A216" s="177" t="s">
        <v>121</v>
      </c>
      <c r="B216" s="178">
        <v>4018</v>
      </c>
      <c r="C216" s="179" t="s">
        <v>173</v>
      </c>
      <c r="D216" s="180">
        <v>86400</v>
      </c>
    </row>
    <row r="217" spans="1:4" ht="15" customHeight="1">
      <c r="A217" s="177" t="s">
        <v>121</v>
      </c>
      <c r="B217" s="178">
        <v>4019</v>
      </c>
      <c r="C217" s="179" t="s">
        <v>173</v>
      </c>
      <c r="D217" s="180">
        <v>21600</v>
      </c>
    </row>
    <row r="218" spans="1:4" ht="15" customHeight="1">
      <c r="A218" s="177" t="s">
        <v>121</v>
      </c>
      <c r="B218" s="178">
        <v>4048</v>
      </c>
      <c r="C218" s="179" t="s">
        <v>174</v>
      </c>
      <c r="D218" s="180">
        <v>7200</v>
      </c>
    </row>
    <row r="219" spans="1:4" ht="15" customHeight="1">
      <c r="A219" s="177" t="s">
        <v>121</v>
      </c>
      <c r="B219" s="178">
        <v>4049</v>
      </c>
      <c r="C219" s="179" t="s">
        <v>174</v>
      </c>
      <c r="D219" s="180">
        <v>1800</v>
      </c>
    </row>
    <row r="220" spans="1:4" ht="15" customHeight="1">
      <c r="A220" s="177" t="s">
        <v>121</v>
      </c>
      <c r="B220" s="178">
        <v>4118</v>
      </c>
      <c r="C220" s="179" t="s">
        <v>175</v>
      </c>
      <c r="D220" s="180">
        <v>15846</v>
      </c>
    </row>
    <row r="221" spans="1:4" ht="15" customHeight="1">
      <c r="A221" s="177" t="s">
        <v>121</v>
      </c>
      <c r="B221" s="178">
        <v>4119</v>
      </c>
      <c r="C221" s="179" t="s">
        <v>175</v>
      </c>
      <c r="D221" s="180">
        <v>3962</v>
      </c>
    </row>
    <row r="222" spans="1:4" ht="15" customHeight="1">
      <c r="A222" s="177" t="s">
        <v>121</v>
      </c>
      <c r="B222" s="178">
        <v>4128</v>
      </c>
      <c r="C222" s="179" t="s">
        <v>176</v>
      </c>
      <c r="D222" s="180">
        <v>2293</v>
      </c>
    </row>
    <row r="223" spans="1:4" ht="15" customHeight="1">
      <c r="A223" s="177" t="s">
        <v>121</v>
      </c>
      <c r="B223" s="178">
        <v>4129</v>
      </c>
      <c r="C223" s="179" t="s">
        <v>176</v>
      </c>
      <c r="D223" s="180">
        <v>573</v>
      </c>
    </row>
    <row r="224" spans="1:4" ht="15" customHeight="1">
      <c r="A224" s="177" t="s">
        <v>121</v>
      </c>
      <c r="B224" s="178">
        <v>4218</v>
      </c>
      <c r="C224" s="179" t="s">
        <v>179</v>
      </c>
      <c r="D224" s="180">
        <v>16000</v>
      </c>
    </row>
    <row r="225" spans="1:4" ht="15" customHeight="1">
      <c r="A225" s="177" t="s">
        <v>121</v>
      </c>
      <c r="B225" s="178">
        <v>4219</v>
      </c>
      <c r="C225" s="179" t="s">
        <v>179</v>
      </c>
      <c r="D225" s="180">
        <v>4000</v>
      </c>
    </row>
    <row r="226" spans="1:4" ht="15" customHeight="1">
      <c r="A226" s="177" t="s">
        <v>121</v>
      </c>
      <c r="B226" s="178">
        <v>4228</v>
      </c>
      <c r="C226" s="179" t="s">
        <v>180</v>
      </c>
      <c r="D226" s="180">
        <v>1600</v>
      </c>
    </row>
    <row r="227" spans="1:4" ht="15" customHeight="1">
      <c r="A227" s="177" t="s">
        <v>121</v>
      </c>
      <c r="B227" s="178">
        <v>4229</v>
      </c>
      <c r="C227" s="179" t="s">
        <v>180</v>
      </c>
      <c r="D227" s="180">
        <v>400</v>
      </c>
    </row>
    <row r="228" spans="1:4" ht="15" customHeight="1">
      <c r="A228" s="177" t="s">
        <v>121</v>
      </c>
      <c r="B228" s="178">
        <v>4308</v>
      </c>
      <c r="C228" s="179" t="s">
        <v>182</v>
      </c>
      <c r="D228" s="180">
        <v>81560</v>
      </c>
    </row>
    <row r="229" spans="1:4" ht="15" customHeight="1">
      <c r="A229" s="181" t="s">
        <v>121</v>
      </c>
      <c r="B229" s="182">
        <v>4309</v>
      </c>
      <c r="C229" s="183" t="s">
        <v>182</v>
      </c>
      <c r="D229" s="184">
        <v>20388</v>
      </c>
    </row>
    <row r="230" spans="1:4" ht="15" customHeight="1">
      <c r="A230" s="177" t="s">
        <v>121</v>
      </c>
      <c r="B230" s="178">
        <v>4418</v>
      </c>
      <c r="C230" s="179" t="s">
        <v>183</v>
      </c>
      <c r="D230" s="180">
        <v>1600</v>
      </c>
    </row>
    <row r="231" spans="1:4" ht="15" customHeight="1">
      <c r="A231" s="177" t="s">
        <v>121</v>
      </c>
      <c r="B231" s="178">
        <v>4419</v>
      </c>
      <c r="C231" s="179" t="s">
        <v>183</v>
      </c>
      <c r="D231" s="180">
        <v>400</v>
      </c>
    </row>
    <row r="232" spans="1:4" ht="15" customHeight="1">
      <c r="A232" s="177" t="s">
        <v>121</v>
      </c>
      <c r="B232" s="178">
        <v>4428</v>
      </c>
      <c r="C232" s="179" t="s">
        <v>425</v>
      </c>
      <c r="D232" s="180">
        <v>24000</v>
      </c>
    </row>
    <row r="233" spans="1:4" ht="15" customHeight="1">
      <c r="A233" s="177" t="s">
        <v>121</v>
      </c>
      <c r="B233" s="178">
        <v>4429</v>
      </c>
      <c r="C233" s="179" t="s">
        <v>425</v>
      </c>
      <c r="D233" s="180">
        <v>6000</v>
      </c>
    </row>
    <row r="234" spans="1:4" ht="15" customHeight="1">
      <c r="A234" s="177" t="s">
        <v>121</v>
      </c>
      <c r="B234" s="178">
        <v>4438</v>
      </c>
      <c r="C234" s="179" t="s">
        <v>426</v>
      </c>
      <c r="D234" s="180">
        <v>640</v>
      </c>
    </row>
    <row r="235" spans="1:4" ht="15" customHeight="1">
      <c r="A235" s="177" t="s">
        <v>121</v>
      </c>
      <c r="B235" s="178">
        <v>4439</v>
      </c>
      <c r="C235" s="179" t="s">
        <v>426</v>
      </c>
      <c r="D235" s="180">
        <v>160</v>
      </c>
    </row>
    <row r="236" spans="1:4" ht="15" customHeight="1">
      <c r="A236" s="177" t="s">
        <v>121</v>
      </c>
      <c r="B236" s="178">
        <v>4718</v>
      </c>
      <c r="C236" s="179" t="s">
        <v>189</v>
      </c>
      <c r="D236" s="180">
        <v>1404</v>
      </c>
    </row>
    <row r="237" spans="1:4" ht="15" customHeight="1">
      <c r="A237" s="177" t="s">
        <v>121</v>
      </c>
      <c r="B237" s="178">
        <v>4719</v>
      </c>
      <c r="C237" s="179" t="s">
        <v>189</v>
      </c>
      <c r="D237" s="180">
        <v>351</v>
      </c>
    </row>
    <row r="238" spans="1:4" s="173" customFormat="1" ht="15" customHeight="1">
      <c r="A238" s="168" t="s">
        <v>23</v>
      </c>
      <c r="B238" s="169" t="s">
        <v>121</v>
      </c>
      <c r="C238" s="170" t="s">
        <v>24</v>
      </c>
      <c r="D238" s="171">
        <f>D239+D243+D246+D251+D253+D277+D280+D282</f>
        <v>1008885615</v>
      </c>
    </row>
    <row r="239" spans="1:4" s="173" customFormat="1" ht="15" customHeight="1">
      <c r="A239" s="174">
        <v>60001</v>
      </c>
      <c r="B239" s="175" t="s">
        <v>121</v>
      </c>
      <c r="C239" s="172" t="s">
        <v>65</v>
      </c>
      <c r="D239" s="176">
        <f>SUM(D240:D242)</f>
        <v>266942000</v>
      </c>
    </row>
    <row r="240" spans="1:4" ht="30" customHeight="1">
      <c r="A240" s="177" t="s">
        <v>121</v>
      </c>
      <c r="B240" s="178">
        <v>2630</v>
      </c>
      <c r="C240" s="179" t="s">
        <v>437</v>
      </c>
      <c r="D240" s="180">
        <v>266842000</v>
      </c>
    </row>
    <row r="241" spans="1:4" ht="15" customHeight="1">
      <c r="A241" s="177" t="s">
        <v>121</v>
      </c>
      <c r="B241" s="178">
        <v>4220</v>
      </c>
      <c r="C241" s="179" t="s">
        <v>180</v>
      </c>
      <c r="D241" s="180">
        <v>2000</v>
      </c>
    </row>
    <row r="242" spans="1:4" ht="15" customHeight="1">
      <c r="A242" s="177" t="s">
        <v>121</v>
      </c>
      <c r="B242" s="178">
        <v>4300</v>
      </c>
      <c r="C242" s="179" t="s">
        <v>182</v>
      </c>
      <c r="D242" s="180">
        <v>98000</v>
      </c>
    </row>
    <row r="243" spans="1:4" s="173" customFormat="1" ht="15" customHeight="1">
      <c r="A243" s="174">
        <v>60002</v>
      </c>
      <c r="B243" s="175" t="s">
        <v>121</v>
      </c>
      <c r="C243" s="172" t="s">
        <v>325</v>
      </c>
      <c r="D243" s="176">
        <f>SUM(D244:D245)</f>
        <v>65000</v>
      </c>
    </row>
    <row r="244" spans="1:4" ht="15" customHeight="1">
      <c r="A244" s="177" t="s">
        <v>121</v>
      </c>
      <c r="B244" s="178">
        <v>4270</v>
      </c>
      <c r="C244" s="179" t="s">
        <v>181</v>
      </c>
      <c r="D244" s="180">
        <v>49000</v>
      </c>
    </row>
    <row r="245" spans="1:4" ht="15" customHeight="1">
      <c r="A245" s="177" t="s">
        <v>121</v>
      </c>
      <c r="B245" s="178">
        <v>4300</v>
      </c>
      <c r="C245" s="179" t="s">
        <v>182</v>
      </c>
      <c r="D245" s="180">
        <v>16000</v>
      </c>
    </row>
    <row r="246" spans="1:4" s="173" customFormat="1" ht="15" customHeight="1">
      <c r="A246" s="174">
        <v>60003</v>
      </c>
      <c r="B246" s="175" t="s">
        <v>121</v>
      </c>
      <c r="C246" s="172" t="s">
        <v>49</v>
      </c>
      <c r="D246" s="176">
        <f>SUM(D247:D250)</f>
        <v>119781776</v>
      </c>
    </row>
    <row r="247" spans="1:4" ht="30" customHeight="1">
      <c r="A247" s="177" t="s">
        <v>121</v>
      </c>
      <c r="B247" s="178">
        <v>2830</v>
      </c>
      <c r="C247" s="179" t="s">
        <v>438</v>
      </c>
      <c r="D247" s="180">
        <v>44984000</v>
      </c>
    </row>
    <row r="248" spans="1:4" ht="15" customHeight="1">
      <c r="A248" s="177" t="s">
        <v>121</v>
      </c>
      <c r="B248" s="178">
        <v>6060</v>
      </c>
      <c r="C248" s="179" t="s">
        <v>427</v>
      </c>
      <c r="D248" s="180">
        <v>13986576</v>
      </c>
    </row>
    <row r="249" spans="1:4" ht="15" customHeight="1">
      <c r="A249" s="177" t="s">
        <v>121</v>
      </c>
      <c r="B249" s="178">
        <v>6067</v>
      </c>
      <c r="C249" s="179" t="s">
        <v>427</v>
      </c>
      <c r="D249" s="180">
        <v>54730080</v>
      </c>
    </row>
    <row r="250" spans="1:4" ht="15" customHeight="1">
      <c r="A250" s="177" t="s">
        <v>121</v>
      </c>
      <c r="B250" s="178">
        <v>6069</v>
      </c>
      <c r="C250" s="179" t="s">
        <v>427</v>
      </c>
      <c r="D250" s="180">
        <v>6081120</v>
      </c>
    </row>
    <row r="251" spans="1:4" s="173" customFormat="1" ht="15" customHeight="1">
      <c r="A251" s="174">
        <v>60004</v>
      </c>
      <c r="B251" s="175" t="s">
        <v>121</v>
      </c>
      <c r="C251" s="172" t="s">
        <v>327</v>
      </c>
      <c r="D251" s="176">
        <f>D252</f>
        <v>9850000</v>
      </c>
    </row>
    <row r="252" spans="1:4" ht="30" customHeight="1">
      <c r="A252" s="177" t="s">
        <v>121</v>
      </c>
      <c r="B252" s="178">
        <v>2830</v>
      </c>
      <c r="C252" s="179" t="s">
        <v>438</v>
      </c>
      <c r="D252" s="180">
        <v>9850000</v>
      </c>
    </row>
    <row r="253" spans="1:4" s="173" customFormat="1" ht="15" customHeight="1">
      <c r="A253" s="174">
        <v>60013</v>
      </c>
      <c r="B253" s="175" t="s">
        <v>121</v>
      </c>
      <c r="C253" s="172" t="s">
        <v>66</v>
      </c>
      <c r="D253" s="176">
        <f>SUM(D254:D276)</f>
        <v>593842072</v>
      </c>
    </row>
    <row r="254" spans="1:4" ht="15" customHeight="1">
      <c r="A254" s="177" t="s">
        <v>121</v>
      </c>
      <c r="B254" s="178">
        <v>4017</v>
      </c>
      <c r="C254" s="179" t="s">
        <v>173</v>
      </c>
      <c r="D254" s="180">
        <v>696620</v>
      </c>
    </row>
    <row r="255" spans="1:4" ht="15" customHeight="1">
      <c r="A255" s="177" t="s">
        <v>121</v>
      </c>
      <c r="B255" s="178">
        <v>4019</v>
      </c>
      <c r="C255" s="179" t="s">
        <v>173</v>
      </c>
      <c r="D255" s="180">
        <v>122935</v>
      </c>
    </row>
    <row r="256" spans="1:4" ht="15" customHeight="1">
      <c r="A256" s="177" t="s">
        <v>121</v>
      </c>
      <c r="B256" s="178">
        <v>4117</v>
      </c>
      <c r="C256" s="179" t="s">
        <v>175</v>
      </c>
      <c r="D256" s="180">
        <v>122147</v>
      </c>
    </row>
    <row r="257" spans="1:4" ht="15" customHeight="1">
      <c r="A257" s="177" t="s">
        <v>121</v>
      </c>
      <c r="B257" s="178">
        <v>4119</v>
      </c>
      <c r="C257" s="179" t="s">
        <v>175</v>
      </c>
      <c r="D257" s="180">
        <v>21554</v>
      </c>
    </row>
    <row r="258" spans="1:4" ht="15" customHeight="1">
      <c r="A258" s="177" t="s">
        <v>121</v>
      </c>
      <c r="B258" s="178">
        <v>4127</v>
      </c>
      <c r="C258" s="179" t="s">
        <v>176</v>
      </c>
      <c r="D258" s="180">
        <v>17067</v>
      </c>
    </row>
    <row r="259" spans="1:4" ht="15" customHeight="1">
      <c r="A259" s="177" t="s">
        <v>121</v>
      </c>
      <c r="B259" s="178">
        <v>4129</v>
      </c>
      <c r="C259" s="179" t="s">
        <v>176</v>
      </c>
      <c r="D259" s="180">
        <v>3013</v>
      </c>
    </row>
    <row r="260" spans="1:4" ht="15" customHeight="1">
      <c r="A260" s="177" t="s">
        <v>121</v>
      </c>
      <c r="B260" s="178">
        <v>4210</v>
      </c>
      <c r="C260" s="179" t="s">
        <v>179</v>
      </c>
      <c r="D260" s="180">
        <v>6800000</v>
      </c>
    </row>
    <row r="261" spans="1:4" ht="15" customHeight="1">
      <c r="A261" s="177" t="s">
        <v>121</v>
      </c>
      <c r="B261" s="178">
        <v>4260</v>
      </c>
      <c r="C261" s="179" t="s">
        <v>420</v>
      </c>
      <c r="D261" s="180">
        <v>570548</v>
      </c>
    </row>
    <row r="262" spans="1:4" ht="15" customHeight="1">
      <c r="A262" s="177" t="s">
        <v>121</v>
      </c>
      <c r="B262" s="178">
        <v>4270</v>
      </c>
      <c r="C262" s="179" t="s">
        <v>181</v>
      </c>
      <c r="D262" s="180">
        <v>47294600</v>
      </c>
    </row>
    <row r="263" spans="1:4" ht="15" customHeight="1">
      <c r="A263" s="177" t="s">
        <v>121</v>
      </c>
      <c r="B263" s="178">
        <v>4300</v>
      </c>
      <c r="C263" s="179" t="s">
        <v>182</v>
      </c>
      <c r="D263" s="180">
        <v>32000000</v>
      </c>
    </row>
    <row r="264" spans="1:4" ht="15" customHeight="1">
      <c r="A264" s="177" t="s">
        <v>121</v>
      </c>
      <c r="B264" s="178">
        <v>4307</v>
      </c>
      <c r="C264" s="179" t="s">
        <v>182</v>
      </c>
      <c r="D264" s="180">
        <v>144605</v>
      </c>
    </row>
    <row r="265" spans="1:4" ht="15" customHeight="1">
      <c r="A265" s="177" t="s">
        <v>121</v>
      </c>
      <c r="B265" s="178">
        <v>4309</v>
      </c>
      <c r="C265" s="179" t="s">
        <v>182</v>
      </c>
      <c r="D265" s="180">
        <v>25518</v>
      </c>
    </row>
    <row r="266" spans="1:4" ht="15" customHeight="1">
      <c r="A266" s="177" t="s">
        <v>121</v>
      </c>
      <c r="B266" s="178">
        <v>4390</v>
      </c>
      <c r="C266" s="179" t="s">
        <v>423</v>
      </c>
      <c r="D266" s="180">
        <v>470000</v>
      </c>
    </row>
    <row r="267" spans="1:4" ht="15" customHeight="1">
      <c r="A267" s="177" t="s">
        <v>121</v>
      </c>
      <c r="B267" s="178">
        <v>4430</v>
      </c>
      <c r="C267" s="179" t="s">
        <v>426</v>
      </c>
      <c r="D267" s="180">
        <v>1370000</v>
      </c>
    </row>
    <row r="268" spans="1:4" ht="15" customHeight="1">
      <c r="A268" s="177" t="s">
        <v>121</v>
      </c>
      <c r="B268" s="178">
        <v>4520</v>
      </c>
      <c r="C268" s="179" t="s">
        <v>439</v>
      </c>
      <c r="D268" s="180">
        <v>750000</v>
      </c>
    </row>
    <row r="269" spans="1:4" ht="15" customHeight="1">
      <c r="A269" s="177" t="s">
        <v>121</v>
      </c>
      <c r="B269" s="178">
        <v>4610</v>
      </c>
      <c r="C269" s="179" t="s">
        <v>184</v>
      </c>
      <c r="D269" s="180">
        <v>150000</v>
      </c>
    </row>
    <row r="270" spans="1:4" ht="15" customHeight="1">
      <c r="A270" s="177" t="s">
        <v>121</v>
      </c>
      <c r="B270" s="178">
        <v>4717</v>
      </c>
      <c r="C270" s="179" t="s">
        <v>189</v>
      </c>
      <c r="D270" s="180">
        <v>10425</v>
      </c>
    </row>
    <row r="271" spans="1:4" ht="15" customHeight="1">
      <c r="A271" s="177" t="s">
        <v>121</v>
      </c>
      <c r="B271" s="178">
        <v>4719</v>
      </c>
      <c r="C271" s="179" t="s">
        <v>189</v>
      </c>
      <c r="D271" s="180">
        <v>1838</v>
      </c>
    </row>
    <row r="272" spans="1:4" ht="15" customHeight="1">
      <c r="A272" s="177" t="s">
        <v>121</v>
      </c>
      <c r="B272" s="178">
        <v>6050</v>
      </c>
      <c r="C272" s="179" t="s">
        <v>188</v>
      </c>
      <c r="D272" s="180">
        <v>361216724</v>
      </c>
    </row>
    <row r="273" spans="1:4" ht="15" customHeight="1">
      <c r="A273" s="177" t="s">
        <v>121</v>
      </c>
      <c r="B273" s="178">
        <v>6057</v>
      </c>
      <c r="C273" s="179" t="s">
        <v>188</v>
      </c>
      <c r="D273" s="180">
        <v>75123945</v>
      </c>
    </row>
    <row r="274" spans="1:4" ht="15" customHeight="1">
      <c r="A274" s="177" t="s">
        <v>121</v>
      </c>
      <c r="B274" s="178">
        <v>6059</v>
      </c>
      <c r="C274" s="179" t="s">
        <v>188</v>
      </c>
      <c r="D274" s="180">
        <v>13257167</v>
      </c>
    </row>
    <row r="275" spans="1:4" ht="15" customHeight="1">
      <c r="A275" s="177" t="s">
        <v>121</v>
      </c>
      <c r="B275" s="178">
        <v>6060</v>
      </c>
      <c r="C275" s="179" t="s">
        <v>427</v>
      </c>
      <c r="D275" s="180">
        <v>4400000</v>
      </c>
    </row>
    <row r="276" spans="1:4" ht="30" customHeight="1">
      <c r="A276" s="177" t="s">
        <v>121</v>
      </c>
      <c r="B276" s="178">
        <v>6370</v>
      </c>
      <c r="C276" s="179" t="s">
        <v>273</v>
      </c>
      <c r="D276" s="180">
        <v>49273366</v>
      </c>
    </row>
    <row r="277" spans="1:4" s="173" customFormat="1" ht="15" customHeight="1">
      <c r="A277" s="174">
        <v>60017</v>
      </c>
      <c r="B277" s="175" t="s">
        <v>121</v>
      </c>
      <c r="C277" s="172" t="s">
        <v>329</v>
      </c>
      <c r="D277" s="176">
        <f>SUM(D278:D279)</f>
        <v>13035802</v>
      </c>
    </row>
    <row r="278" spans="1:4" ht="15" customHeight="1">
      <c r="A278" s="177" t="s">
        <v>121</v>
      </c>
      <c r="B278" s="178">
        <v>6050</v>
      </c>
      <c r="C278" s="179" t="s">
        <v>188</v>
      </c>
      <c r="D278" s="180">
        <v>300000</v>
      </c>
    </row>
    <row r="279" spans="1:4" ht="30" customHeight="1">
      <c r="A279" s="177" t="s">
        <v>121</v>
      </c>
      <c r="B279" s="178">
        <v>6220</v>
      </c>
      <c r="C279" s="179" t="s">
        <v>241</v>
      </c>
      <c r="D279" s="180">
        <v>12735802</v>
      </c>
    </row>
    <row r="280" spans="1:4" s="173" customFormat="1" ht="15" customHeight="1">
      <c r="A280" s="174">
        <v>60041</v>
      </c>
      <c r="B280" s="175" t="s">
        <v>121</v>
      </c>
      <c r="C280" s="172" t="s">
        <v>330</v>
      </c>
      <c r="D280" s="176">
        <f>D281</f>
        <v>4500000</v>
      </c>
    </row>
    <row r="281" spans="1:4" ht="15" customHeight="1">
      <c r="A281" s="177" t="s">
        <v>121</v>
      </c>
      <c r="B281" s="178">
        <v>6010</v>
      </c>
      <c r="C281" s="179" t="s">
        <v>440</v>
      </c>
      <c r="D281" s="180">
        <v>4500000</v>
      </c>
    </row>
    <row r="282" spans="1:4" s="173" customFormat="1" ht="15" customHeight="1">
      <c r="A282" s="174">
        <v>60095</v>
      </c>
      <c r="B282" s="175" t="s">
        <v>121</v>
      </c>
      <c r="C282" s="172" t="s">
        <v>46</v>
      </c>
      <c r="D282" s="176">
        <f>SUM(D283:D315)</f>
        <v>868965</v>
      </c>
    </row>
    <row r="283" spans="1:4" ht="30" customHeight="1">
      <c r="A283" s="177" t="s">
        <v>121</v>
      </c>
      <c r="B283" s="178">
        <v>2330</v>
      </c>
      <c r="C283" s="179" t="s">
        <v>441</v>
      </c>
      <c r="D283" s="180">
        <v>50000</v>
      </c>
    </row>
    <row r="284" spans="1:4" ht="15" customHeight="1">
      <c r="A284" s="177" t="s">
        <v>121</v>
      </c>
      <c r="B284" s="178">
        <v>3038</v>
      </c>
      <c r="C284" s="179" t="s">
        <v>436</v>
      </c>
      <c r="D284" s="180">
        <v>8000</v>
      </c>
    </row>
    <row r="285" spans="1:4" ht="15" customHeight="1">
      <c r="A285" s="177" t="s">
        <v>121</v>
      </c>
      <c r="B285" s="178">
        <v>3039</v>
      </c>
      <c r="C285" s="179" t="s">
        <v>436</v>
      </c>
      <c r="D285" s="180">
        <v>2000</v>
      </c>
    </row>
    <row r="286" spans="1:4" ht="15" customHeight="1">
      <c r="A286" s="181" t="s">
        <v>121</v>
      </c>
      <c r="B286" s="182">
        <v>4010</v>
      </c>
      <c r="C286" s="183" t="s">
        <v>173</v>
      </c>
      <c r="D286" s="184">
        <v>204590</v>
      </c>
    </row>
    <row r="287" spans="1:4" ht="15" customHeight="1">
      <c r="A287" s="177" t="s">
        <v>121</v>
      </c>
      <c r="B287" s="178">
        <v>4018</v>
      </c>
      <c r="C287" s="179" t="s">
        <v>173</v>
      </c>
      <c r="D287" s="180">
        <v>96000</v>
      </c>
    </row>
    <row r="288" spans="1:4" ht="15" customHeight="1">
      <c r="A288" s="177" t="s">
        <v>121</v>
      </c>
      <c r="B288" s="178">
        <v>4019</v>
      </c>
      <c r="C288" s="179" t="s">
        <v>173</v>
      </c>
      <c r="D288" s="180">
        <v>24000</v>
      </c>
    </row>
    <row r="289" spans="1:4" ht="15" customHeight="1">
      <c r="A289" s="177" t="s">
        <v>121</v>
      </c>
      <c r="B289" s="178">
        <v>4040</v>
      </c>
      <c r="C289" s="179" t="s">
        <v>174</v>
      </c>
      <c r="D289" s="180">
        <v>17390</v>
      </c>
    </row>
    <row r="290" spans="1:4" ht="15" customHeight="1">
      <c r="A290" s="177" t="s">
        <v>121</v>
      </c>
      <c r="B290" s="178">
        <v>4048</v>
      </c>
      <c r="C290" s="179" t="s">
        <v>174</v>
      </c>
      <c r="D290" s="180">
        <v>8000</v>
      </c>
    </row>
    <row r="291" spans="1:4" ht="15" customHeight="1">
      <c r="A291" s="177" t="s">
        <v>121</v>
      </c>
      <c r="B291" s="178">
        <v>4049</v>
      </c>
      <c r="C291" s="179" t="s">
        <v>174</v>
      </c>
      <c r="D291" s="180">
        <v>2000</v>
      </c>
    </row>
    <row r="292" spans="1:4" ht="15" customHeight="1">
      <c r="A292" s="177" t="s">
        <v>121</v>
      </c>
      <c r="B292" s="178">
        <v>4110</v>
      </c>
      <c r="C292" s="179" t="s">
        <v>175</v>
      </c>
      <c r="D292" s="180">
        <v>37581</v>
      </c>
    </row>
    <row r="293" spans="1:4" ht="15" customHeight="1">
      <c r="A293" s="177" t="s">
        <v>121</v>
      </c>
      <c r="B293" s="178">
        <v>4118</v>
      </c>
      <c r="C293" s="179" t="s">
        <v>175</v>
      </c>
      <c r="D293" s="180">
        <v>17607</v>
      </c>
    </row>
    <row r="294" spans="1:4" ht="15" customHeight="1">
      <c r="A294" s="177" t="s">
        <v>121</v>
      </c>
      <c r="B294" s="178">
        <v>4119</v>
      </c>
      <c r="C294" s="179" t="s">
        <v>175</v>
      </c>
      <c r="D294" s="180">
        <v>4402</v>
      </c>
    </row>
    <row r="295" spans="1:4" ht="15" customHeight="1">
      <c r="A295" s="177" t="s">
        <v>121</v>
      </c>
      <c r="B295" s="178">
        <v>4120</v>
      </c>
      <c r="C295" s="179" t="s">
        <v>176</v>
      </c>
      <c r="D295" s="180">
        <v>5439</v>
      </c>
    </row>
    <row r="296" spans="1:4" ht="15" customHeight="1">
      <c r="A296" s="177" t="s">
        <v>121</v>
      </c>
      <c r="B296" s="178">
        <v>4128</v>
      </c>
      <c r="C296" s="179" t="s">
        <v>176</v>
      </c>
      <c r="D296" s="180">
        <v>2548</v>
      </c>
    </row>
    <row r="297" spans="1:4" ht="15" customHeight="1">
      <c r="A297" s="177" t="s">
        <v>121</v>
      </c>
      <c r="B297" s="178">
        <v>4129</v>
      </c>
      <c r="C297" s="179" t="s">
        <v>176</v>
      </c>
      <c r="D297" s="180">
        <v>637</v>
      </c>
    </row>
    <row r="298" spans="1:4" ht="15" customHeight="1">
      <c r="A298" s="177" t="s">
        <v>121</v>
      </c>
      <c r="B298" s="178">
        <v>4210</v>
      </c>
      <c r="C298" s="179" t="s">
        <v>179</v>
      </c>
      <c r="D298" s="180">
        <v>1000</v>
      </c>
    </row>
    <row r="299" spans="1:4" ht="15" customHeight="1">
      <c r="A299" s="177" t="s">
        <v>121</v>
      </c>
      <c r="B299" s="178">
        <v>4218</v>
      </c>
      <c r="C299" s="179" t="s">
        <v>179</v>
      </c>
      <c r="D299" s="180">
        <v>12000</v>
      </c>
    </row>
    <row r="300" spans="1:4" ht="15" customHeight="1">
      <c r="A300" s="177" t="s">
        <v>121</v>
      </c>
      <c r="B300" s="178">
        <v>4219</v>
      </c>
      <c r="C300" s="179" t="s">
        <v>179</v>
      </c>
      <c r="D300" s="180">
        <v>3000</v>
      </c>
    </row>
    <row r="301" spans="1:4" ht="15" customHeight="1">
      <c r="A301" s="177" t="s">
        <v>121</v>
      </c>
      <c r="B301" s="178">
        <v>4300</v>
      </c>
      <c r="C301" s="179" t="s">
        <v>182</v>
      </c>
      <c r="D301" s="180">
        <v>140000</v>
      </c>
    </row>
    <row r="302" spans="1:4" ht="15" customHeight="1">
      <c r="A302" s="177" t="s">
        <v>121</v>
      </c>
      <c r="B302" s="178">
        <v>4308</v>
      </c>
      <c r="C302" s="179" t="s">
        <v>182</v>
      </c>
      <c r="D302" s="180">
        <v>90257</v>
      </c>
    </row>
    <row r="303" spans="1:4" ht="15" customHeight="1">
      <c r="A303" s="177" t="s">
        <v>121</v>
      </c>
      <c r="B303" s="178">
        <v>4309</v>
      </c>
      <c r="C303" s="179" t="s">
        <v>182</v>
      </c>
      <c r="D303" s="180">
        <v>22564</v>
      </c>
    </row>
    <row r="304" spans="1:4" ht="15" customHeight="1">
      <c r="A304" s="177" t="s">
        <v>121</v>
      </c>
      <c r="B304" s="178">
        <v>4410</v>
      </c>
      <c r="C304" s="179" t="s">
        <v>183</v>
      </c>
      <c r="D304" s="180">
        <v>4500</v>
      </c>
    </row>
    <row r="305" spans="1:4" ht="15" customHeight="1">
      <c r="A305" s="177" t="s">
        <v>121</v>
      </c>
      <c r="B305" s="178">
        <v>4418</v>
      </c>
      <c r="C305" s="179" t="s">
        <v>183</v>
      </c>
      <c r="D305" s="180">
        <v>1600</v>
      </c>
    </row>
    <row r="306" spans="1:4" ht="15" customHeight="1">
      <c r="A306" s="177" t="s">
        <v>121</v>
      </c>
      <c r="B306" s="178">
        <v>4419</v>
      </c>
      <c r="C306" s="179" t="s">
        <v>183</v>
      </c>
      <c r="D306" s="180">
        <v>400</v>
      </c>
    </row>
    <row r="307" spans="1:4" ht="15" customHeight="1">
      <c r="A307" s="177" t="s">
        <v>121</v>
      </c>
      <c r="B307" s="178">
        <v>4420</v>
      </c>
      <c r="C307" s="179" t="s">
        <v>425</v>
      </c>
      <c r="D307" s="180">
        <v>10000</v>
      </c>
    </row>
    <row r="308" spans="1:4" ht="15" customHeight="1">
      <c r="A308" s="177" t="s">
        <v>121</v>
      </c>
      <c r="B308" s="178">
        <v>4428</v>
      </c>
      <c r="C308" s="179" t="s">
        <v>425</v>
      </c>
      <c r="D308" s="180">
        <v>48000</v>
      </c>
    </row>
    <row r="309" spans="1:4" ht="15" customHeight="1">
      <c r="A309" s="177" t="s">
        <v>121</v>
      </c>
      <c r="B309" s="178">
        <v>4429</v>
      </c>
      <c r="C309" s="179" t="s">
        <v>425</v>
      </c>
      <c r="D309" s="180">
        <v>12000</v>
      </c>
    </row>
    <row r="310" spans="1:4" ht="15" customHeight="1">
      <c r="A310" s="177" t="s">
        <v>121</v>
      </c>
      <c r="B310" s="178">
        <v>4430</v>
      </c>
      <c r="C310" s="179" t="s">
        <v>426</v>
      </c>
      <c r="D310" s="180">
        <v>40000</v>
      </c>
    </row>
    <row r="311" spans="1:4" ht="15" customHeight="1">
      <c r="A311" s="177" t="s">
        <v>121</v>
      </c>
      <c r="B311" s="178">
        <v>4438</v>
      </c>
      <c r="C311" s="179" t="s">
        <v>426</v>
      </c>
      <c r="D311" s="180">
        <v>800</v>
      </c>
    </row>
    <row r="312" spans="1:4" ht="15" customHeight="1">
      <c r="A312" s="177" t="s">
        <v>121</v>
      </c>
      <c r="B312" s="178">
        <v>4439</v>
      </c>
      <c r="C312" s="179" t="s">
        <v>426</v>
      </c>
      <c r="D312" s="180">
        <v>200</v>
      </c>
    </row>
    <row r="313" spans="1:4" ht="15" customHeight="1">
      <c r="A313" s="177" t="s">
        <v>121</v>
      </c>
      <c r="B313" s="178">
        <v>4510</v>
      </c>
      <c r="C313" s="179" t="s">
        <v>442</v>
      </c>
      <c r="D313" s="180">
        <v>500</v>
      </c>
    </row>
    <row r="314" spans="1:4" ht="15" customHeight="1">
      <c r="A314" s="177" t="s">
        <v>121</v>
      </c>
      <c r="B314" s="178">
        <v>4718</v>
      </c>
      <c r="C314" s="179" t="s">
        <v>189</v>
      </c>
      <c r="D314" s="180">
        <v>1560</v>
      </c>
    </row>
    <row r="315" spans="1:4" ht="15" customHeight="1">
      <c r="A315" s="177" t="s">
        <v>121</v>
      </c>
      <c r="B315" s="178">
        <v>4719</v>
      </c>
      <c r="C315" s="179" t="s">
        <v>189</v>
      </c>
      <c r="D315" s="180">
        <v>390</v>
      </c>
    </row>
    <row r="316" spans="1:4" s="173" customFormat="1" ht="15" customHeight="1">
      <c r="A316" s="168" t="s">
        <v>54</v>
      </c>
      <c r="B316" s="169" t="s">
        <v>121</v>
      </c>
      <c r="C316" s="170" t="s">
        <v>55</v>
      </c>
      <c r="D316" s="171">
        <f>D317</f>
        <v>3842630</v>
      </c>
    </row>
    <row r="317" spans="1:4" s="173" customFormat="1" ht="15" customHeight="1">
      <c r="A317" s="174">
        <v>63095</v>
      </c>
      <c r="B317" s="175" t="s">
        <v>121</v>
      </c>
      <c r="C317" s="172" t="s">
        <v>46</v>
      </c>
      <c r="D317" s="176">
        <f>SUM(D318:D333)</f>
        <v>3842630</v>
      </c>
    </row>
    <row r="318" spans="1:4" ht="45" customHeight="1">
      <c r="A318" s="177" t="s">
        <v>121</v>
      </c>
      <c r="B318" s="178">
        <v>2360</v>
      </c>
      <c r="C318" s="179" t="s">
        <v>278</v>
      </c>
      <c r="D318" s="180">
        <v>400000</v>
      </c>
    </row>
    <row r="319" spans="1:4" ht="15" customHeight="1">
      <c r="A319" s="177" t="s">
        <v>121</v>
      </c>
      <c r="B319" s="178">
        <v>4010</v>
      </c>
      <c r="C319" s="179" t="s">
        <v>173</v>
      </c>
      <c r="D319" s="180">
        <v>213688</v>
      </c>
    </row>
    <row r="320" spans="1:4" ht="15" customHeight="1">
      <c r="A320" s="177" t="s">
        <v>121</v>
      </c>
      <c r="B320" s="178">
        <v>4110</v>
      </c>
      <c r="C320" s="179" t="s">
        <v>175</v>
      </c>
      <c r="D320" s="180">
        <v>36177</v>
      </c>
    </row>
    <row r="321" spans="1:4" ht="15" customHeight="1">
      <c r="A321" s="177" t="s">
        <v>121</v>
      </c>
      <c r="B321" s="178">
        <v>4111</v>
      </c>
      <c r="C321" s="179" t="s">
        <v>175</v>
      </c>
      <c r="D321" s="180">
        <v>1693</v>
      </c>
    </row>
    <row r="322" spans="1:4" ht="15" customHeight="1">
      <c r="A322" s="177" t="s">
        <v>121</v>
      </c>
      <c r="B322" s="178">
        <v>4120</v>
      </c>
      <c r="C322" s="179" t="s">
        <v>176</v>
      </c>
      <c r="D322" s="180">
        <v>5235</v>
      </c>
    </row>
    <row r="323" spans="1:4" ht="15" customHeight="1">
      <c r="A323" s="177" t="s">
        <v>121</v>
      </c>
      <c r="B323" s="178">
        <v>4121</v>
      </c>
      <c r="C323" s="179" t="s">
        <v>176</v>
      </c>
      <c r="D323" s="180">
        <v>245</v>
      </c>
    </row>
    <row r="324" spans="1:4" ht="15" customHeight="1">
      <c r="A324" s="177" t="s">
        <v>121</v>
      </c>
      <c r="B324" s="178">
        <v>4170</v>
      </c>
      <c r="C324" s="179" t="s">
        <v>177</v>
      </c>
      <c r="D324" s="180">
        <v>10000</v>
      </c>
    </row>
    <row r="325" spans="1:4" ht="15" customHeight="1">
      <c r="A325" s="177" t="s">
        <v>121</v>
      </c>
      <c r="B325" s="178">
        <v>4171</v>
      </c>
      <c r="C325" s="179" t="s">
        <v>177</v>
      </c>
      <c r="D325" s="180">
        <v>10000</v>
      </c>
    </row>
    <row r="326" spans="1:4" ht="15" customHeight="1">
      <c r="A326" s="177" t="s">
        <v>121</v>
      </c>
      <c r="B326" s="178">
        <v>4300</v>
      </c>
      <c r="C326" s="179" t="s">
        <v>182</v>
      </c>
      <c r="D326" s="180">
        <v>930000</v>
      </c>
    </row>
    <row r="327" spans="1:4" ht="15" customHeight="1">
      <c r="A327" s="177" t="s">
        <v>121</v>
      </c>
      <c r="B327" s="178">
        <v>4301</v>
      </c>
      <c r="C327" s="179" t="s">
        <v>182</v>
      </c>
      <c r="D327" s="180">
        <v>69116</v>
      </c>
    </row>
    <row r="328" spans="1:4" ht="15" customHeight="1">
      <c r="A328" s="177" t="s">
        <v>121</v>
      </c>
      <c r="B328" s="178">
        <v>4421</v>
      </c>
      <c r="C328" s="179" t="s">
        <v>425</v>
      </c>
      <c r="D328" s="180">
        <v>30000</v>
      </c>
    </row>
    <row r="329" spans="1:4" ht="15" customHeight="1">
      <c r="A329" s="177" t="s">
        <v>121</v>
      </c>
      <c r="B329" s="178">
        <v>4430</v>
      </c>
      <c r="C329" s="179" t="s">
        <v>426</v>
      </c>
      <c r="D329" s="180">
        <v>1200000</v>
      </c>
    </row>
    <row r="330" spans="1:4" ht="15" customHeight="1">
      <c r="A330" s="177" t="s">
        <v>121</v>
      </c>
      <c r="B330" s="178">
        <v>4431</v>
      </c>
      <c r="C330" s="179" t="s">
        <v>426</v>
      </c>
      <c r="D330" s="180">
        <v>400</v>
      </c>
    </row>
    <row r="331" spans="1:4" ht="15" customHeight="1">
      <c r="A331" s="177" t="s">
        <v>121</v>
      </c>
      <c r="B331" s="178">
        <v>4540</v>
      </c>
      <c r="C331" s="179" t="s">
        <v>443</v>
      </c>
      <c r="D331" s="180">
        <v>9000</v>
      </c>
    </row>
    <row r="332" spans="1:4" ht="15" customHeight="1">
      <c r="A332" s="177" t="s">
        <v>121</v>
      </c>
      <c r="B332" s="178">
        <v>4710</v>
      </c>
      <c r="C332" s="179" t="s">
        <v>189</v>
      </c>
      <c r="D332" s="180">
        <v>2900</v>
      </c>
    </row>
    <row r="333" spans="1:4" ht="15" customHeight="1">
      <c r="A333" s="177" t="s">
        <v>121</v>
      </c>
      <c r="B333" s="178">
        <v>6060</v>
      </c>
      <c r="C333" s="179" t="s">
        <v>427</v>
      </c>
      <c r="D333" s="180">
        <v>924176</v>
      </c>
    </row>
    <row r="334" spans="1:4" s="173" customFormat="1" ht="15" customHeight="1">
      <c r="A334" s="168" t="s">
        <v>25</v>
      </c>
      <c r="B334" s="169" t="s">
        <v>121</v>
      </c>
      <c r="C334" s="170" t="s">
        <v>26</v>
      </c>
      <c r="D334" s="171">
        <f>D335</f>
        <v>1056140</v>
      </c>
    </row>
    <row r="335" spans="1:4" s="173" customFormat="1" ht="15" customHeight="1">
      <c r="A335" s="174">
        <v>70005</v>
      </c>
      <c r="B335" s="175" t="s">
        <v>121</v>
      </c>
      <c r="C335" s="172" t="s">
        <v>67</v>
      </c>
      <c r="D335" s="176">
        <f>SUM(D336:D347)</f>
        <v>1056140</v>
      </c>
    </row>
    <row r="336" spans="1:4" ht="15" customHeight="1">
      <c r="A336" s="177" t="s">
        <v>121</v>
      </c>
      <c r="B336" s="178">
        <v>4210</v>
      </c>
      <c r="C336" s="179" t="s">
        <v>179</v>
      </c>
      <c r="D336" s="180">
        <v>3000</v>
      </c>
    </row>
    <row r="337" spans="1:4" ht="15" customHeight="1">
      <c r="A337" s="177" t="s">
        <v>121</v>
      </c>
      <c r="B337" s="178">
        <v>4260</v>
      </c>
      <c r="C337" s="179" t="s">
        <v>420</v>
      </c>
      <c r="D337" s="180">
        <v>184600</v>
      </c>
    </row>
    <row r="338" spans="1:4" ht="15" customHeight="1">
      <c r="A338" s="177" t="s">
        <v>121</v>
      </c>
      <c r="B338" s="178">
        <v>4270</v>
      </c>
      <c r="C338" s="179" t="s">
        <v>181</v>
      </c>
      <c r="D338" s="180">
        <v>22500</v>
      </c>
    </row>
    <row r="339" spans="1:4" ht="15" customHeight="1">
      <c r="A339" s="177" t="s">
        <v>121</v>
      </c>
      <c r="B339" s="178">
        <v>4300</v>
      </c>
      <c r="C339" s="179" t="s">
        <v>182</v>
      </c>
      <c r="D339" s="180">
        <v>300000</v>
      </c>
    </row>
    <row r="340" spans="1:4" ht="15" customHeight="1">
      <c r="A340" s="177" t="s">
        <v>121</v>
      </c>
      <c r="B340" s="178">
        <v>4390</v>
      </c>
      <c r="C340" s="179" t="s">
        <v>423</v>
      </c>
      <c r="D340" s="180">
        <v>5000</v>
      </c>
    </row>
    <row r="341" spans="1:4" ht="15" customHeight="1">
      <c r="A341" s="177" t="s">
        <v>121</v>
      </c>
      <c r="B341" s="178">
        <v>4430</v>
      </c>
      <c r="C341" s="179" t="s">
        <v>426</v>
      </c>
      <c r="D341" s="180">
        <v>82000</v>
      </c>
    </row>
    <row r="342" spans="1:4" ht="15" customHeight="1">
      <c r="A342" s="177" t="s">
        <v>121</v>
      </c>
      <c r="B342" s="178">
        <v>4480</v>
      </c>
      <c r="C342" s="179" t="s">
        <v>435</v>
      </c>
      <c r="D342" s="180">
        <v>200000</v>
      </c>
    </row>
    <row r="343" spans="1:4" ht="15" customHeight="1">
      <c r="A343" s="177" t="s">
        <v>121</v>
      </c>
      <c r="B343" s="178">
        <v>4500</v>
      </c>
      <c r="C343" s="179" t="s">
        <v>444</v>
      </c>
      <c r="D343" s="180">
        <v>10000</v>
      </c>
    </row>
    <row r="344" spans="1:4" ht="15" customHeight="1">
      <c r="A344" s="177" t="s">
        <v>121</v>
      </c>
      <c r="B344" s="178">
        <v>4510</v>
      </c>
      <c r="C344" s="179" t="s">
        <v>442</v>
      </c>
      <c r="D344" s="180">
        <v>50000</v>
      </c>
    </row>
    <row r="345" spans="1:4" ht="15" customHeight="1">
      <c r="A345" s="177" t="s">
        <v>121</v>
      </c>
      <c r="B345" s="178">
        <v>4520</v>
      </c>
      <c r="C345" s="179" t="s">
        <v>439</v>
      </c>
      <c r="D345" s="180">
        <v>15000</v>
      </c>
    </row>
    <row r="346" spans="1:4" ht="15" customHeight="1">
      <c r="A346" s="177" t="s">
        <v>121</v>
      </c>
      <c r="B346" s="178">
        <v>4530</v>
      </c>
      <c r="C346" s="179" t="s">
        <v>430</v>
      </c>
      <c r="D346" s="180">
        <v>30400</v>
      </c>
    </row>
    <row r="347" spans="1:4" ht="15" customHeight="1">
      <c r="A347" s="181" t="s">
        <v>121</v>
      </c>
      <c r="B347" s="182">
        <v>6050</v>
      </c>
      <c r="C347" s="183" t="s">
        <v>188</v>
      </c>
      <c r="D347" s="184">
        <v>153640</v>
      </c>
    </row>
    <row r="348" spans="1:4" s="173" customFormat="1" ht="15" customHeight="1">
      <c r="A348" s="168" t="s">
        <v>27</v>
      </c>
      <c r="B348" s="169" t="s">
        <v>121</v>
      </c>
      <c r="C348" s="170" t="s">
        <v>28</v>
      </c>
      <c r="D348" s="171">
        <f>D349+D372+D383+D385</f>
        <v>8555728</v>
      </c>
    </row>
    <row r="349" spans="1:4" s="173" customFormat="1" ht="15" customHeight="1">
      <c r="A349" s="174">
        <v>71003</v>
      </c>
      <c r="B349" s="175" t="s">
        <v>121</v>
      </c>
      <c r="C349" s="172" t="s">
        <v>68</v>
      </c>
      <c r="D349" s="176">
        <f>SUM(D350:D371)</f>
        <v>8038728</v>
      </c>
    </row>
    <row r="350" spans="1:4" ht="15" customHeight="1">
      <c r="A350" s="177" t="s">
        <v>121</v>
      </c>
      <c r="B350" s="178">
        <v>3020</v>
      </c>
      <c r="C350" s="179" t="s">
        <v>445</v>
      </c>
      <c r="D350" s="180">
        <v>8000</v>
      </c>
    </row>
    <row r="351" spans="1:4" ht="15" customHeight="1">
      <c r="A351" s="177" t="s">
        <v>121</v>
      </c>
      <c r="B351" s="178">
        <v>4010</v>
      </c>
      <c r="C351" s="179" t="s">
        <v>173</v>
      </c>
      <c r="D351" s="180">
        <v>5375287</v>
      </c>
    </row>
    <row r="352" spans="1:4" ht="15" customHeight="1">
      <c r="A352" s="177" t="s">
        <v>121</v>
      </c>
      <c r="B352" s="178">
        <v>4040</v>
      </c>
      <c r="C352" s="179" t="s">
        <v>174</v>
      </c>
      <c r="D352" s="180">
        <v>422841</v>
      </c>
    </row>
    <row r="353" spans="1:4" ht="15" customHeight="1">
      <c r="A353" s="177" t="s">
        <v>121</v>
      </c>
      <c r="B353" s="178">
        <v>4110</v>
      </c>
      <c r="C353" s="179" t="s">
        <v>175</v>
      </c>
      <c r="D353" s="180">
        <v>962492</v>
      </c>
    </row>
    <row r="354" spans="1:4" ht="15" customHeight="1">
      <c r="A354" s="177" t="s">
        <v>121</v>
      </c>
      <c r="B354" s="178">
        <v>4120</v>
      </c>
      <c r="C354" s="179" t="s">
        <v>176</v>
      </c>
      <c r="D354" s="180">
        <v>127351</v>
      </c>
    </row>
    <row r="355" spans="1:4" ht="15" customHeight="1">
      <c r="A355" s="177" t="s">
        <v>121</v>
      </c>
      <c r="B355" s="178">
        <v>4140</v>
      </c>
      <c r="C355" s="179" t="s">
        <v>446</v>
      </c>
      <c r="D355" s="180">
        <v>120000</v>
      </c>
    </row>
    <row r="356" spans="1:4" ht="15" customHeight="1">
      <c r="A356" s="177" t="s">
        <v>121</v>
      </c>
      <c r="B356" s="178">
        <v>4170</v>
      </c>
      <c r="C356" s="179" t="s">
        <v>177</v>
      </c>
      <c r="D356" s="180">
        <v>10000</v>
      </c>
    </row>
    <row r="357" spans="1:4" ht="15" customHeight="1">
      <c r="A357" s="177" t="s">
        <v>121</v>
      </c>
      <c r="B357" s="178">
        <v>4210</v>
      </c>
      <c r="C357" s="179" t="s">
        <v>179</v>
      </c>
      <c r="D357" s="180">
        <v>172000</v>
      </c>
    </row>
    <row r="358" spans="1:4" ht="15" customHeight="1">
      <c r="A358" s="177" t="s">
        <v>121</v>
      </c>
      <c r="B358" s="178">
        <v>4220</v>
      </c>
      <c r="C358" s="179" t="s">
        <v>180</v>
      </c>
      <c r="D358" s="180">
        <v>1500</v>
      </c>
    </row>
    <row r="359" spans="1:4" ht="15" customHeight="1">
      <c r="A359" s="177" t="s">
        <v>121</v>
      </c>
      <c r="B359" s="178">
        <v>4260</v>
      </c>
      <c r="C359" s="179" t="s">
        <v>420</v>
      </c>
      <c r="D359" s="180">
        <v>160000</v>
      </c>
    </row>
    <row r="360" spans="1:4" ht="15" customHeight="1">
      <c r="A360" s="177" t="s">
        <v>121</v>
      </c>
      <c r="B360" s="178">
        <v>4270</v>
      </c>
      <c r="C360" s="179" t="s">
        <v>181</v>
      </c>
      <c r="D360" s="180">
        <v>90000</v>
      </c>
    </row>
    <row r="361" spans="1:4" ht="15" customHeight="1">
      <c r="A361" s="177" t="s">
        <v>121</v>
      </c>
      <c r="B361" s="178">
        <v>4280</v>
      </c>
      <c r="C361" s="179" t="s">
        <v>433</v>
      </c>
      <c r="D361" s="180">
        <v>5000</v>
      </c>
    </row>
    <row r="362" spans="1:4" ht="15" customHeight="1">
      <c r="A362" s="177" t="s">
        <v>121</v>
      </c>
      <c r="B362" s="178">
        <v>4300</v>
      </c>
      <c r="C362" s="179" t="s">
        <v>182</v>
      </c>
      <c r="D362" s="180">
        <v>192000</v>
      </c>
    </row>
    <row r="363" spans="1:4" ht="15" customHeight="1">
      <c r="A363" s="177" t="s">
        <v>121</v>
      </c>
      <c r="B363" s="178">
        <v>4360</v>
      </c>
      <c r="C363" s="179" t="s">
        <v>421</v>
      </c>
      <c r="D363" s="180">
        <v>80000</v>
      </c>
    </row>
    <row r="364" spans="1:4" ht="15" customHeight="1">
      <c r="A364" s="177" t="s">
        <v>121</v>
      </c>
      <c r="B364" s="178">
        <v>4410</v>
      </c>
      <c r="C364" s="179" t="s">
        <v>183</v>
      </c>
      <c r="D364" s="180">
        <v>11000</v>
      </c>
    </row>
    <row r="365" spans="1:4" ht="15" customHeight="1">
      <c r="A365" s="177" t="s">
        <v>121</v>
      </c>
      <c r="B365" s="178">
        <v>4430</v>
      </c>
      <c r="C365" s="179" t="s">
        <v>426</v>
      </c>
      <c r="D365" s="180">
        <v>11000</v>
      </c>
    </row>
    <row r="366" spans="1:4" ht="15" customHeight="1">
      <c r="A366" s="177" t="s">
        <v>121</v>
      </c>
      <c r="B366" s="178">
        <v>4440</v>
      </c>
      <c r="C366" s="179" t="s">
        <v>434</v>
      </c>
      <c r="D366" s="180">
        <v>152511</v>
      </c>
    </row>
    <row r="367" spans="1:4" ht="15" customHeight="1">
      <c r="A367" s="177" t="s">
        <v>121</v>
      </c>
      <c r="B367" s="178">
        <v>4480</v>
      </c>
      <c r="C367" s="179" t="s">
        <v>435</v>
      </c>
      <c r="D367" s="180">
        <v>15600</v>
      </c>
    </row>
    <row r="368" spans="1:4" ht="15" customHeight="1">
      <c r="A368" s="177" t="s">
        <v>121</v>
      </c>
      <c r="B368" s="178">
        <v>4520</v>
      </c>
      <c r="C368" s="179" t="s">
        <v>439</v>
      </c>
      <c r="D368" s="180">
        <v>17300</v>
      </c>
    </row>
    <row r="369" spans="1:4" ht="15" customHeight="1">
      <c r="A369" s="177" t="s">
        <v>121</v>
      </c>
      <c r="B369" s="178">
        <v>4700</v>
      </c>
      <c r="C369" s="179" t="s">
        <v>417</v>
      </c>
      <c r="D369" s="180">
        <v>12000</v>
      </c>
    </row>
    <row r="370" spans="1:4" ht="15" customHeight="1">
      <c r="A370" s="177" t="s">
        <v>121</v>
      </c>
      <c r="B370" s="178">
        <v>4710</v>
      </c>
      <c r="C370" s="179" t="s">
        <v>189</v>
      </c>
      <c r="D370" s="180">
        <v>42846</v>
      </c>
    </row>
    <row r="371" spans="1:4" ht="15" customHeight="1">
      <c r="A371" s="177" t="s">
        <v>121</v>
      </c>
      <c r="B371" s="178">
        <v>6060</v>
      </c>
      <c r="C371" s="179" t="s">
        <v>427</v>
      </c>
      <c r="D371" s="180">
        <v>50000</v>
      </c>
    </row>
    <row r="372" spans="1:4" s="173" customFormat="1" ht="15" customHeight="1">
      <c r="A372" s="174">
        <v>71012</v>
      </c>
      <c r="B372" s="175" t="s">
        <v>121</v>
      </c>
      <c r="C372" s="172" t="s">
        <v>50</v>
      </c>
      <c r="D372" s="176">
        <f>SUM(D373:D382)</f>
        <v>237000</v>
      </c>
    </row>
    <row r="373" spans="1:4" ht="15" customHeight="1">
      <c r="A373" s="177" t="s">
        <v>121</v>
      </c>
      <c r="B373" s="178">
        <v>4010</v>
      </c>
      <c r="C373" s="179" t="s">
        <v>173</v>
      </c>
      <c r="D373" s="180">
        <v>138154</v>
      </c>
    </row>
    <row r="374" spans="1:4" ht="15" customHeight="1">
      <c r="A374" s="177" t="s">
        <v>121</v>
      </c>
      <c r="B374" s="178">
        <v>4110</v>
      </c>
      <c r="C374" s="179" t="s">
        <v>175</v>
      </c>
      <c r="D374" s="180">
        <v>23389</v>
      </c>
    </row>
    <row r="375" spans="1:4" ht="15" customHeight="1">
      <c r="A375" s="177" t="s">
        <v>121</v>
      </c>
      <c r="B375" s="178">
        <v>4120</v>
      </c>
      <c r="C375" s="179" t="s">
        <v>176</v>
      </c>
      <c r="D375" s="180">
        <v>3385</v>
      </c>
    </row>
    <row r="376" spans="1:4" ht="15" customHeight="1">
      <c r="A376" s="177" t="s">
        <v>121</v>
      </c>
      <c r="B376" s="178">
        <v>4210</v>
      </c>
      <c r="C376" s="179" t="s">
        <v>179</v>
      </c>
      <c r="D376" s="180">
        <v>18000</v>
      </c>
    </row>
    <row r="377" spans="1:4" ht="15" customHeight="1">
      <c r="A377" s="177" t="s">
        <v>121</v>
      </c>
      <c r="B377" s="178">
        <v>4270</v>
      </c>
      <c r="C377" s="179" t="s">
        <v>181</v>
      </c>
      <c r="D377" s="180">
        <v>2000</v>
      </c>
    </row>
    <row r="378" spans="1:4" ht="15" customHeight="1">
      <c r="A378" s="177" t="s">
        <v>121</v>
      </c>
      <c r="B378" s="178">
        <v>4300</v>
      </c>
      <c r="C378" s="179" t="s">
        <v>182</v>
      </c>
      <c r="D378" s="180">
        <v>8000</v>
      </c>
    </row>
    <row r="379" spans="1:4" ht="15" customHeight="1">
      <c r="A379" s="177" t="s">
        <v>121</v>
      </c>
      <c r="B379" s="178">
        <v>4410</v>
      </c>
      <c r="C379" s="179" t="s">
        <v>183</v>
      </c>
      <c r="D379" s="180">
        <v>3000</v>
      </c>
    </row>
    <row r="380" spans="1:4" ht="15" customHeight="1">
      <c r="A380" s="177" t="s">
        <v>121</v>
      </c>
      <c r="B380" s="178">
        <v>4700</v>
      </c>
      <c r="C380" s="179" t="s">
        <v>417</v>
      </c>
      <c r="D380" s="180">
        <v>4000</v>
      </c>
    </row>
    <row r="381" spans="1:4" ht="15" customHeight="1">
      <c r="A381" s="177" t="s">
        <v>121</v>
      </c>
      <c r="B381" s="178">
        <v>4710</v>
      </c>
      <c r="C381" s="179" t="s">
        <v>189</v>
      </c>
      <c r="D381" s="180">
        <v>2072</v>
      </c>
    </row>
    <row r="382" spans="1:4" ht="15" customHeight="1">
      <c r="A382" s="177" t="s">
        <v>121</v>
      </c>
      <c r="B382" s="178">
        <v>6060</v>
      </c>
      <c r="C382" s="179" t="s">
        <v>427</v>
      </c>
      <c r="D382" s="180">
        <v>35000</v>
      </c>
    </row>
    <row r="383" spans="1:4" s="173" customFormat="1" ht="30" customHeight="1">
      <c r="A383" s="174">
        <v>71013</v>
      </c>
      <c r="B383" s="175" t="s">
        <v>121</v>
      </c>
      <c r="C383" s="172" t="s">
        <v>289</v>
      </c>
      <c r="D383" s="176">
        <f>D384</f>
        <v>100000</v>
      </c>
    </row>
    <row r="384" spans="1:4" ht="15" customHeight="1">
      <c r="A384" s="177" t="s">
        <v>121</v>
      </c>
      <c r="B384" s="178">
        <v>4300</v>
      </c>
      <c r="C384" s="179" t="s">
        <v>182</v>
      </c>
      <c r="D384" s="180">
        <v>100000</v>
      </c>
    </row>
    <row r="385" spans="1:4" s="173" customFormat="1" ht="15" customHeight="1">
      <c r="A385" s="174">
        <v>71095</v>
      </c>
      <c r="B385" s="175" t="s">
        <v>121</v>
      </c>
      <c r="C385" s="172" t="s">
        <v>46</v>
      </c>
      <c r="D385" s="176">
        <f>SUM(D386:D389)</f>
        <v>180000</v>
      </c>
    </row>
    <row r="386" spans="1:4" ht="15" customHeight="1">
      <c r="A386" s="177" t="s">
        <v>121</v>
      </c>
      <c r="B386" s="178">
        <v>4170</v>
      </c>
      <c r="C386" s="179" t="s">
        <v>177</v>
      </c>
      <c r="D386" s="180">
        <v>30000</v>
      </c>
    </row>
    <row r="387" spans="1:4" ht="15" customHeight="1">
      <c r="A387" s="177" t="s">
        <v>121</v>
      </c>
      <c r="B387" s="178">
        <v>4210</v>
      </c>
      <c r="C387" s="179" t="s">
        <v>179</v>
      </c>
      <c r="D387" s="180">
        <v>11000</v>
      </c>
    </row>
    <row r="388" spans="1:4" ht="15" customHeight="1">
      <c r="A388" s="177" t="s">
        <v>121</v>
      </c>
      <c r="B388" s="178">
        <v>4300</v>
      </c>
      <c r="C388" s="179" t="s">
        <v>182</v>
      </c>
      <c r="D388" s="180">
        <v>114000</v>
      </c>
    </row>
    <row r="389" spans="1:4" ht="15" customHeight="1">
      <c r="A389" s="177" t="s">
        <v>121</v>
      </c>
      <c r="B389" s="178">
        <v>4390</v>
      </c>
      <c r="C389" s="179" t="s">
        <v>423</v>
      </c>
      <c r="D389" s="180">
        <v>25000</v>
      </c>
    </row>
    <row r="390" spans="1:4" s="173" customFormat="1" ht="15" customHeight="1">
      <c r="A390" s="168" t="s">
        <v>338</v>
      </c>
      <c r="B390" s="169" t="s">
        <v>121</v>
      </c>
      <c r="C390" s="170" t="s">
        <v>339</v>
      </c>
      <c r="D390" s="171">
        <f>D391</f>
        <v>27535861</v>
      </c>
    </row>
    <row r="391" spans="1:4" s="173" customFormat="1" ht="15" customHeight="1">
      <c r="A391" s="174">
        <v>72095</v>
      </c>
      <c r="B391" s="175" t="s">
        <v>121</v>
      </c>
      <c r="C391" s="172" t="s">
        <v>46</v>
      </c>
      <c r="D391" s="176">
        <f>SUM(D392:D421)</f>
        <v>27535861</v>
      </c>
    </row>
    <row r="392" spans="1:4" ht="15" customHeight="1">
      <c r="A392" s="177" t="s">
        <v>121</v>
      </c>
      <c r="B392" s="178">
        <v>4017</v>
      </c>
      <c r="C392" s="179" t="s">
        <v>173</v>
      </c>
      <c r="D392" s="180">
        <v>52413</v>
      </c>
    </row>
    <row r="393" spans="1:4" ht="15" customHeight="1">
      <c r="A393" s="177" t="s">
        <v>121</v>
      </c>
      <c r="B393" s="178">
        <v>4019</v>
      </c>
      <c r="C393" s="179" t="s">
        <v>173</v>
      </c>
      <c r="D393" s="180">
        <v>9249</v>
      </c>
    </row>
    <row r="394" spans="1:4" ht="15" customHeight="1">
      <c r="A394" s="177" t="s">
        <v>121</v>
      </c>
      <c r="B394" s="178">
        <v>4117</v>
      </c>
      <c r="C394" s="179" t="s">
        <v>175</v>
      </c>
      <c r="D394" s="180">
        <v>8922</v>
      </c>
    </row>
    <row r="395" spans="1:4" ht="15" customHeight="1">
      <c r="A395" s="177" t="s">
        <v>121</v>
      </c>
      <c r="B395" s="178">
        <v>4119</v>
      </c>
      <c r="C395" s="179" t="s">
        <v>175</v>
      </c>
      <c r="D395" s="180">
        <v>1574</v>
      </c>
    </row>
    <row r="396" spans="1:4" ht="15" customHeight="1">
      <c r="A396" s="177" t="s">
        <v>121</v>
      </c>
      <c r="B396" s="178">
        <v>4127</v>
      </c>
      <c r="C396" s="179" t="s">
        <v>176</v>
      </c>
      <c r="D396" s="180">
        <v>1287</v>
      </c>
    </row>
    <row r="397" spans="1:4" ht="15" customHeight="1">
      <c r="A397" s="177" t="s">
        <v>121</v>
      </c>
      <c r="B397" s="178">
        <v>4129</v>
      </c>
      <c r="C397" s="179" t="s">
        <v>176</v>
      </c>
      <c r="D397" s="180">
        <v>227</v>
      </c>
    </row>
    <row r="398" spans="1:4" ht="15" customHeight="1">
      <c r="A398" s="177" t="s">
        <v>121</v>
      </c>
      <c r="B398" s="178">
        <v>4170</v>
      </c>
      <c r="C398" s="179" t="s">
        <v>177</v>
      </c>
      <c r="D398" s="180">
        <v>100000</v>
      </c>
    </row>
    <row r="399" spans="1:4" ht="15" customHeight="1">
      <c r="A399" s="177" t="s">
        <v>121</v>
      </c>
      <c r="B399" s="178">
        <v>4210</v>
      </c>
      <c r="C399" s="179" t="s">
        <v>179</v>
      </c>
      <c r="D399" s="180">
        <v>55000</v>
      </c>
    </row>
    <row r="400" spans="1:4" ht="15" customHeight="1">
      <c r="A400" s="177" t="s">
        <v>121</v>
      </c>
      <c r="B400" s="178">
        <v>4217</v>
      </c>
      <c r="C400" s="179" t="s">
        <v>179</v>
      </c>
      <c r="D400" s="180">
        <v>127500</v>
      </c>
    </row>
    <row r="401" spans="1:4" ht="15" customHeight="1">
      <c r="A401" s="177" t="s">
        <v>121</v>
      </c>
      <c r="B401" s="178">
        <v>4219</v>
      </c>
      <c r="C401" s="179" t="s">
        <v>179</v>
      </c>
      <c r="D401" s="180">
        <v>22500</v>
      </c>
    </row>
    <row r="402" spans="1:4" ht="15" customHeight="1">
      <c r="A402" s="177" t="s">
        <v>121</v>
      </c>
      <c r="B402" s="178">
        <v>4220</v>
      </c>
      <c r="C402" s="179" t="s">
        <v>180</v>
      </c>
      <c r="D402" s="180">
        <v>5000</v>
      </c>
    </row>
    <row r="403" spans="1:4" ht="15" customHeight="1">
      <c r="A403" s="177" t="s">
        <v>121</v>
      </c>
      <c r="B403" s="178">
        <v>4260</v>
      </c>
      <c r="C403" s="179" t="s">
        <v>420</v>
      </c>
      <c r="D403" s="180">
        <v>74000</v>
      </c>
    </row>
    <row r="404" spans="1:4" ht="15" customHeight="1">
      <c r="A404" s="177" t="s">
        <v>121</v>
      </c>
      <c r="B404" s="178">
        <v>4300</v>
      </c>
      <c r="C404" s="179" t="s">
        <v>182</v>
      </c>
      <c r="D404" s="180">
        <v>547000</v>
      </c>
    </row>
    <row r="405" spans="1:4" ht="15" customHeight="1">
      <c r="A405" s="177" t="s">
        <v>121</v>
      </c>
      <c r="B405" s="178">
        <v>4307</v>
      </c>
      <c r="C405" s="179" t="s">
        <v>182</v>
      </c>
      <c r="D405" s="180">
        <v>452655</v>
      </c>
    </row>
    <row r="406" spans="1:4" ht="15" customHeight="1">
      <c r="A406" s="177" t="s">
        <v>121</v>
      </c>
      <c r="B406" s="178">
        <v>4309</v>
      </c>
      <c r="C406" s="179" t="s">
        <v>182</v>
      </c>
      <c r="D406" s="180">
        <v>79881</v>
      </c>
    </row>
    <row r="407" spans="1:4" ht="15" customHeight="1">
      <c r="A407" s="177" t="s">
        <v>121</v>
      </c>
      <c r="B407" s="178">
        <v>4360</v>
      </c>
      <c r="C407" s="179" t="s">
        <v>421</v>
      </c>
      <c r="D407" s="180">
        <v>3500</v>
      </c>
    </row>
    <row r="408" spans="1:4" ht="15" customHeight="1">
      <c r="A408" s="177" t="s">
        <v>121</v>
      </c>
      <c r="B408" s="178">
        <v>4380</v>
      </c>
      <c r="C408" s="179" t="s">
        <v>422</v>
      </c>
      <c r="D408" s="180">
        <v>5000</v>
      </c>
    </row>
    <row r="409" spans="1:4" ht="15" customHeight="1">
      <c r="A409" s="181" t="s">
        <v>121</v>
      </c>
      <c r="B409" s="182">
        <v>4400</v>
      </c>
      <c r="C409" s="183" t="s">
        <v>424</v>
      </c>
      <c r="D409" s="184">
        <v>250000</v>
      </c>
    </row>
    <row r="410" spans="1:4" ht="15" customHeight="1">
      <c r="A410" s="177" t="s">
        <v>121</v>
      </c>
      <c r="B410" s="178">
        <v>4410</v>
      </c>
      <c r="C410" s="179" t="s">
        <v>183</v>
      </c>
      <c r="D410" s="180">
        <v>5000</v>
      </c>
    </row>
    <row r="411" spans="1:4" ht="15" customHeight="1">
      <c r="A411" s="177" t="s">
        <v>121</v>
      </c>
      <c r="B411" s="178">
        <v>4420</v>
      </c>
      <c r="C411" s="179" t="s">
        <v>425</v>
      </c>
      <c r="D411" s="180">
        <v>5000</v>
      </c>
    </row>
    <row r="412" spans="1:4" ht="15" customHeight="1">
      <c r="A412" s="177" t="s">
        <v>121</v>
      </c>
      <c r="B412" s="178">
        <v>4430</v>
      </c>
      <c r="C412" s="179" t="s">
        <v>426</v>
      </c>
      <c r="D412" s="180">
        <v>500</v>
      </c>
    </row>
    <row r="413" spans="1:4" ht="15" customHeight="1">
      <c r="A413" s="177" t="s">
        <v>121</v>
      </c>
      <c r="B413" s="178">
        <v>4700</v>
      </c>
      <c r="C413" s="179" t="s">
        <v>417</v>
      </c>
      <c r="D413" s="180">
        <v>50000</v>
      </c>
    </row>
    <row r="414" spans="1:4" ht="15" customHeight="1">
      <c r="A414" s="177" t="s">
        <v>121</v>
      </c>
      <c r="B414" s="178">
        <v>4717</v>
      </c>
      <c r="C414" s="179" t="s">
        <v>189</v>
      </c>
      <c r="D414" s="180">
        <v>865</v>
      </c>
    </row>
    <row r="415" spans="1:4" ht="15" customHeight="1">
      <c r="A415" s="177" t="s">
        <v>121</v>
      </c>
      <c r="B415" s="178">
        <v>4719</v>
      </c>
      <c r="C415" s="179" t="s">
        <v>189</v>
      </c>
      <c r="D415" s="180">
        <v>153</v>
      </c>
    </row>
    <row r="416" spans="1:4" ht="15" customHeight="1">
      <c r="A416" s="177" t="s">
        <v>121</v>
      </c>
      <c r="B416" s="178">
        <v>6057</v>
      </c>
      <c r="C416" s="179" t="s">
        <v>188</v>
      </c>
      <c r="D416" s="180">
        <v>8329565</v>
      </c>
    </row>
    <row r="417" spans="1:4" ht="15" customHeight="1">
      <c r="A417" s="177" t="s">
        <v>121</v>
      </c>
      <c r="B417" s="178">
        <v>6059</v>
      </c>
      <c r="C417" s="179" t="s">
        <v>188</v>
      </c>
      <c r="D417" s="180">
        <v>1469923</v>
      </c>
    </row>
    <row r="418" spans="1:4" ht="15" customHeight="1">
      <c r="A418" s="177" t="s">
        <v>121</v>
      </c>
      <c r="B418" s="178">
        <v>6067</v>
      </c>
      <c r="C418" s="179" t="s">
        <v>427</v>
      </c>
      <c r="D418" s="180">
        <v>5156294</v>
      </c>
    </row>
    <row r="419" spans="1:4" ht="15" customHeight="1">
      <c r="A419" s="177" t="s">
        <v>121</v>
      </c>
      <c r="B419" s="178">
        <v>6069</v>
      </c>
      <c r="C419" s="179" t="s">
        <v>427</v>
      </c>
      <c r="D419" s="180">
        <v>1109848</v>
      </c>
    </row>
    <row r="420" spans="1:4" ht="30" customHeight="1">
      <c r="A420" s="177" t="s">
        <v>121</v>
      </c>
      <c r="B420" s="178">
        <v>6220</v>
      </c>
      <c r="C420" s="179" t="s">
        <v>241</v>
      </c>
      <c r="D420" s="180">
        <v>125967</v>
      </c>
    </row>
    <row r="421" spans="1:4" ht="47.25" customHeight="1">
      <c r="A421" s="177" t="s">
        <v>121</v>
      </c>
      <c r="B421" s="178">
        <v>6257</v>
      </c>
      <c r="C421" s="179" t="s">
        <v>123</v>
      </c>
      <c r="D421" s="180">
        <v>9487038</v>
      </c>
    </row>
    <row r="422" spans="1:4" s="173" customFormat="1" ht="15" customHeight="1">
      <c r="A422" s="168" t="s">
        <v>341</v>
      </c>
      <c r="B422" s="169" t="s">
        <v>121</v>
      </c>
      <c r="C422" s="170" t="s">
        <v>342</v>
      </c>
      <c r="D422" s="171">
        <f>D423+D425</f>
        <v>6952087</v>
      </c>
    </row>
    <row r="423" spans="1:4" s="173" customFormat="1" ht="15" customHeight="1">
      <c r="A423" s="174">
        <v>73014</v>
      </c>
      <c r="B423" s="175" t="s">
        <v>121</v>
      </c>
      <c r="C423" s="172" t="s">
        <v>344</v>
      </c>
      <c r="D423" s="176">
        <f>D424</f>
        <v>558370</v>
      </c>
    </row>
    <row r="424" spans="1:4" ht="30" customHeight="1">
      <c r="A424" s="177" t="s">
        <v>121</v>
      </c>
      <c r="B424" s="178">
        <v>2800</v>
      </c>
      <c r="C424" s="179" t="s">
        <v>187</v>
      </c>
      <c r="D424" s="180">
        <v>558370</v>
      </c>
    </row>
    <row r="425" spans="1:4" s="173" customFormat="1" ht="15" customHeight="1">
      <c r="A425" s="174">
        <v>73095</v>
      </c>
      <c r="B425" s="175" t="s">
        <v>121</v>
      </c>
      <c r="C425" s="172" t="s">
        <v>46</v>
      </c>
      <c r="D425" s="176">
        <f>SUM(D426:D428)</f>
        <v>6393717</v>
      </c>
    </row>
    <row r="426" spans="1:4" ht="15" customHeight="1">
      <c r="A426" s="177" t="s">
        <v>121</v>
      </c>
      <c r="B426" s="178">
        <v>4300</v>
      </c>
      <c r="C426" s="179" t="s">
        <v>182</v>
      </c>
      <c r="D426" s="180">
        <v>232817</v>
      </c>
    </row>
    <row r="427" spans="1:4" ht="15" customHeight="1">
      <c r="A427" s="177" t="s">
        <v>121</v>
      </c>
      <c r="B427" s="178">
        <v>6010</v>
      </c>
      <c r="C427" s="179" t="s">
        <v>440</v>
      </c>
      <c r="D427" s="180">
        <v>6110900</v>
      </c>
    </row>
    <row r="428" spans="1:4" ht="15" customHeight="1">
      <c r="A428" s="177" t="s">
        <v>121</v>
      </c>
      <c r="B428" s="178">
        <v>6050</v>
      </c>
      <c r="C428" s="179" t="s">
        <v>188</v>
      </c>
      <c r="D428" s="180">
        <v>50000</v>
      </c>
    </row>
    <row r="429" spans="1:4" s="173" customFormat="1" ht="15" customHeight="1">
      <c r="A429" s="168" t="s">
        <v>29</v>
      </c>
      <c r="B429" s="169" t="s">
        <v>121</v>
      </c>
      <c r="C429" s="170" t="s">
        <v>30</v>
      </c>
      <c r="D429" s="171">
        <f>D430+D446+D531+D544+D568+D578</f>
        <v>298616067</v>
      </c>
    </row>
    <row r="430" spans="1:4" s="173" customFormat="1" ht="15" customHeight="1">
      <c r="A430" s="174">
        <v>75017</v>
      </c>
      <c r="B430" s="175" t="s">
        <v>121</v>
      </c>
      <c r="C430" s="172" t="s">
        <v>347</v>
      </c>
      <c r="D430" s="176">
        <f>SUM(D431:D445)</f>
        <v>2894500</v>
      </c>
    </row>
    <row r="431" spans="1:4" ht="15" customHeight="1">
      <c r="A431" s="177" t="s">
        <v>121</v>
      </c>
      <c r="B431" s="178">
        <v>3030</v>
      </c>
      <c r="C431" s="179" t="s">
        <v>436</v>
      </c>
      <c r="D431" s="180">
        <v>1870000</v>
      </c>
    </row>
    <row r="432" spans="1:4" ht="15" customHeight="1">
      <c r="A432" s="177" t="s">
        <v>121</v>
      </c>
      <c r="B432" s="178">
        <v>4110</v>
      </c>
      <c r="C432" s="179" t="s">
        <v>175</v>
      </c>
      <c r="D432" s="180">
        <v>4000</v>
      </c>
    </row>
    <row r="433" spans="1:4" ht="15" customHeight="1">
      <c r="A433" s="177" t="s">
        <v>121</v>
      </c>
      <c r="B433" s="178">
        <v>4120</v>
      </c>
      <c r="C433" s="179" t="s">
        <v>176</v>
      </c>
      <c r="D433" s="180">
        <v>500</v>
      </c>
    </row>
    <row r="434" spans="1:4" ht="15" customHeight="1">
      <c r="A434" s="177" t="s">
        <v>121</v>
      </c>
      <c r="B434" s="178">
        <v>4170</v>
      </c>
      <c r="C434" s="179" t="s">
        <v>177</v>
      </c>
      <c r="D434" s="180">
        <v>115500</v>
      </c>
    </row>
    <row r="435" spans="1:4" ht="15" customHeight="1">
      <c r="A435" s="177" t="s">
        <v>121</v>
      </c>
      <c r="B435" s="178">
        <v>4190</v>
      </c>
      <c r="C435" s="179" t="s">
        <v>178</v>
      </c>
      <c r="D435" s="180">
        <v>27500</v>
      </c>
    </row>
    <row r="436" spans="1:4" ht="15" customHeight="1">
      <c r="A436" s="177" t="s">
        <v>121</v>
      </c>
      <c r="B436" s="178">
        <v>4210</v>
      </c>
      <c r="C436" s="179" t="s">
        <v>179</v>
      </c>
      <c r="D436" s="180">
        <v>150000</v>
      </c>
    </row>
    <row r="437" spans="1:4" ht="15" customHeight="1">
      <c r="A437" s="177" t="s">
        <v>121</v>
      </c>
      <c r="B437" s="178">
        <v>4220</v>
      </c>
      <c r="C437" s="179" t="s">
        <v>180</v>
      </c>
      <c r="D437" s="180">
        <v>65000</v>
      </c>
    </row>
    <row r="438" spans="1:4" ht="15" customHeight="1">
      <c r="A438" s="177" t="s">
        <v>121</v>
      </c>
      <c r="B438" s="178">
        <v>4270</v>
      </c>
      <c r="C438" s="179" t="s">
        <v>181</v>
      </c>
      <c r="D438" s="180">
        <v>4000</v>
      </c>
    </row>
    <row r="439" spans="1:4" ht="15" customHeight="1">
      <c r="A439" s="177" t="s">
        <v>121</v>
      </c>
      <c r="B439" s="178">
        <v>4300</v>
      </c>
      <c r="C439" s="179" t="s">
        <v>182</v>
      </c>
      <c r="D439" s="180">
        <v>600000</v>
      </c>
    </row>
    <row r="440" spans="1:4" ht="15" customHeight="1">
      <c r="A440" s="177" t="s">
        <v>121</v>
      </c>
      <c r="B440" s="178">
        <v>4360</v>
      </c>
      <c r="C440" s="179" t="s">
        <v>421</v>
      </c>
      <c r="D440" s="180">
        <v>10000</v>
      </c>
    </row>
    <row r="441" spans="1:4" ht="15" customHeight="1">
      <c r="A441" s="177" t="s">
        <v>121</v>
      </c>
      <c r="B441" s="178">
        <v>4380</v>
      </c>
      <c r="C441" s="179" t="s">
        <v>422</v>
      </c>
      <c r="D441" s="180">
        <v>2000</v>
      </c>
    </row>
    <row r="442" spans="1:4" ht="15" customHeight="1">
      <c r="A442" s="177" t="s">
        <v>121</v>
      </c>
      <c r="B442" s="178">
        <v>4410</v>
      </c>
      <c r="C442" s="179" t="s">
        <v>183</v>
      </c>
      <c r="D442" s="180">
        <v>30000</v>
      </c>
    </row>
    <row r="443" spans="1:4" ht="15" customHeight="1">
      <c r="A443" s="177" t="s">
        <v>121</v>
      </c>
      <c r="B443" s="178">
        <v>4420</v>
      </c>
      <c r="C443" s="179" t="s">
        <v>425</v>
      </c>
      <c r="D443" s="180">
        <v>10000</v>
      </c>
    </row>
    <row r="444" spans="1:4" ht="15" customHeight="1">
      <c r="A444" s="177" t="s">
        <v>121</v>
      </c>
      <c r="B444" s="178">
        <v>4430</v>
      </c>
      <c r="C444" s="179" t="s">
        <v>426</v>
      </c>
      <c r="D444" s="180">
        <v>5000</v>
      </c>
    </row>
    <row r="445" spans="1:4" ht="15" customHeight="1">
      <c r="A445" s="177" t="s">
        <v>121</v>
      </c>
      <c r="B445" s="178">
        <v>4530</v>
      </c>
      <c r="C445" s="179" t="s">
        <v>430</v>
      </c>
      <c r="D445" s="180">
        <v>1000</v>
      </c>
    </row>
    <row r="446" spans="1:4" s="173" customFormat="1" ht="15" customHeight="1">
      <c r="A446" s="174">
        <v>75018</v>
      </c>
      <c r="B446" s="175" t="s">
        <v>121</v>
      </c>
      <c r="C446" s="172" t="s">
        <v>69</v>
      </c>
      <c r="D446" s="176">
        <f>SUM(D447:D530)</f>
        <v>231222815</v>
      </c>
    </row>
    <row r="447" spans="1:4" ht="15" customHeight="1">
      <c r="A447" s="177" t="s">
        <v>121</v>
      </c>
      <c r="B447" s="178">
        <v>3020</v>
      </c>
      <c r="C447" s="179" t="s">
        <v>445</v>
      </c>
      <c r="D447" s="180">
        <v>289509</v>
      </c>
    </row>
    <row r="448" spans="1:4" ht="15" customHeight="1">
      <c r="A448" s="177" t="s">
        <v>121</v>
      </c>
      <c r="B448" s="178">
        <v>3028</v>
      </c>
      <c r="C448" s="179" t="s">
        <v>445</v>
      </c>
      <c r="D448" s="180">
        <v>24650</v>
      </c>
    </row>
    <row r="449" spans="1:4" ht="15" customHeight="1">
      <c r="A449" s="177" t="s">
        <v>121</v>
      </c>
      <c r="B449" s="178">
        <v>3029</v>
      </c>
      <c r="C449" s="179" t="s">
        <v>445</v>
      </c>
      <c r="D449" s="180">
        <v>4350</v>
      </c>
    </row>
    <row r="450" spans="1:4" ht="15" customHeight="1">
      <c r="A450" s="177" t="s">
        <v>121</v>
      </c>
      <c r="B450" s="178">
        <v>3038</v>
      </c>
      <c r="C450" s="179" t="s">
        <v>436</v>
      </c>
      <c r="D450" s="180">
        <v>25500</v>
      </c>
    </row>
    <row r="451" spans="1:4" ht="15" customHeight="1">
      <c r="A451" s="177" t="s">
        <v>121</v>
      </c>
      <c r="B451" s="178">
        <v>3039</v>
      </c>
      <c r="C451" s="179" t="s">
        <v>436</v>
      </c>
      <c r="D451" s="180">
        <v>4500</v>
      </c>
    </row>
    <row r="452" spans="1:4" ht="15" customHeight="1">
      <c r="A452" s="177" t="s">
        <v>121</v>
      </c>
      <c r="B452" s="178">
        <v>4010</v>
      </c>
      <c r="C452" s="179" t="s">
        <v>173</v>
      </c>
      <c r="D452" s="180">
        <v>88088864</v>
      </c>
    </row>
    <row r="453" spans="1:4" ht="15" customHeight="1">
      <c r="A453" s="177" t="s">
        <v>121</v>
      </c>
      <c r="B453" s="178">
        <v>4018</v>
      </c>
      <c r="C453" s="179" t="s">
        <v>173</v>
      </c>
      <c r="D453" s="180">
        <v>37332554</v>
      </c>
    </row>
    <row r="454" spans="1:4" ht="15" customHeight="1">
      <c r="A454" s="177" t="s">
        <v>121</v>
      </c>
      <c r="B454" s="178">
        <v>4019</v>
      </c>
      <c r="C454" s="179" t="s">
        <v>173</v>
      </c>
      <c r="D454" s="180">
        <v>6588098</v>
      </c>
    </row>
    <row r="455" spans="1:4" ht="15" customHeight="1">
      <c r="A455" s="177" t="s">
        <v>121</v>
      </c>
      <c r="B455" s="178">
        <v>4040</v>
      </c>
      <c r="C455" s="179" t="s">
        <v>174</v>
      </c>
      <c r="D455" s="180">
        <v>6594392</v>
      </c>
    </row>
    <row r="456" spans="1:4" ht="15" customHeight="1">
      <c r="A456" s="177" t="s">
        <v>121</v>
      </c>
      <c r="B456" s="178">
        <v>4048</v>
      </c>
      <c r="C456" s="179" t="s">
        <v>174</v>
      </c>
      <c r="D456" s="180">
        <v>2851002</v>
      </c>
    </row>
    <row r="457" spans="1:4" ht="15" customHeight="1">
      <c r="A457" s="177" t="s">
        <v>121</v>
      </c>
      <c r="B457" s="178">
        <v>4049</v>
      </c>
      <c r="C457" s="179" t="s">
        <v>174</v>
      </c>
      <c r="D457" s="180">
        <v>503118</v>
      </c>
    </row>
    <row r="458" spans="1:4" ht="15" customHeight="1">
      <c r="A458" s="177" t="s">
        <v>121</v>
      </c>
      <c r="B458" s="178">
        <v>4110</v>
      </c>
      <c r="C458" s="179" t="s">
        <v>175</v>
      </c>
      <c r="D458" s="180">
        <v>15690999</v>
      </c>
    </row>
    <row r="459" spans="1:4" ht="15" customHeight="1">
      <c r="A459" s="177" t="s">
        <v>121</v>
      </c>
      <c r="B459" s="178">
        <v>4118</v>
      </c>
      <c r="C459" s="179" t="s">
        <v>175</v>
      </c>
      <c r="D459" s="180">
        <v>8649579</v>
      </c>
    </row>
    <row r="460" spans="1:4" ht="15" customHeight="1">
      <c r="A460" s="177" t="s">
        <v>121</v>
      </c>
      <c r="B460" s="178">
        <v>4119</v>
      </c>
      <c r="C460" s="179" t="s">
        <v>175</v>
      </c>
      <c r="D460" s="180">
        <v>1526396</v>
      </c>
    </row>
    <row r="461" spans="1:4" ht="15" customHeight="1">
      <c r="A461" s="177" t="s">
        <v>121</v>
      </c>
      <c r="B461" s="178">
        <v>4120</v>
      </c>
      <c r="C461" s="179" t="s">
        <v>176</v>
      </c>
      <c r="D461" s="180">
        <v>1873939</v>
      </c>
    </row>
    <row r="462" spans="1:4" ht="15" customHeight="1">
      <c r="A462" s="177" t="s">
        <v>121</v>
      </c>
      <c r="B462" s="178">
        <v>4128</v>
      </c>
      <c r="C462" s="179" t="s">
        <v>176</v>
      </c>
      <c r="D462" s="180">
        <v>1232779</v>
      </c>
    </row>
    <row r="463" spans="1:4" ht="15" customHeight="1">
      <c r="A463" s="177" t="s">
        <v>121</v>
      </c>
      <c r="B463" s="178">
        <v>4129</v>
      </c>
      <c r="C463" s="179" t="s">
        <v>176</v>
      </c>
      <c r="D463" s="180">
        <v>217549</v>
      </c>
    </row>
    <row r="464" spans="1:4" ht="15" customHeight="1">
      <c r="A464" s="177" t="s">
        <v>121</v>
      </c>
      <c r="B464" s="178">
        <v>4140</v>
      </c>
      <c r="C464" s="179" t="s">
        <v>446</v>
      </c>
      <c r="D464" s="180">
        <v>320062</v>
      </c>
    </row>
    <row r="465" spans="1:4" ht="15" customHeight="1">
      <c r="A465" s="177" t="s">
        <v>121</v>
      </c>
      <c r="B465" s="178">
        <v>4170</v>
      </c>
      <c r="C465" s="179" t="s">
        <v>177</v>
      </c>
      <c r="D465" s="180">
        <v>450000</v>
      </c>
    </row>
    <row r="466" spans="1:4" ht="15" customHeight="1">
      <c r="A466" s="177" t="s">
        <v>121</v>
      </c>
      <c r="B466" s="178">
        <v>4178</v>
      </c>
      <c r="C466" s="179" t="s">
        <v>177</v>
      </c>
      <c r="D466" s="180">
        <v>378250</v>
      </c>
    </row>
    <row r="467" spans="1:4" ht="15" customHeight="1">
      <c r="A467" s="177" t="s">
        <v>121</v>
      </c>
      <c r="B467" s="178">
        <v>4179</v>
      </c>
      <c r="C467" s="179" t="s">
        <v>177</v>
      </c>
      <c r="D467" s="180">
        <v>66750</v>
      </c>
    </row>
    <row r="468" spans="1:4" ht="15" customHeight="1">
      <c r="A468" s="181" t="s">
        <v>121</v>
      </c>
      <c r="B468" s="182">
        <v>4198</v>
      </c>
      <c r="C468" s="183" t="s">
        <v>178</v>
      </c>
      <c r="D468" s="184">
        <v>85000</v>
      </c>
    </row>
    <row r="469" spans="1:4" ht="15" customHeight="1">
      <c r="A469" s="177" t="s">
        <v>121</v>
      </c>
      <c r="B469" s="178">
        <v>4199</v>
      </c>
      <c r="C469" s="179" t="s">
        <v>178</v>
      </c>
      <c r="D469" s="180">
        <v>15000</v>
      </c>
    </row>
    <row r="470" spans="1:4" ht="15" customHeight="1">
      <c r="A470" s="177" t="s">
        <v>121</v>
      </c>
      <c r="B470" s="178">
        <v>4210</v>
      </c>
      <c r="C470" s="179" t="s">
        <v>179</v>
      </c>
      <c r="D470" s="180">
        <v>5122561</v>
      </c>
    </row>
    <row r="471" spans="1:4" ht="15" customHeight="1">
      <c r="A471" s="177" t="s">
        <v>121</v>
      </c>
      <c r="B471" s="178">
        <v>4218</v>
      </c>
      <c r="C471" s="179" t="s">
        <v>179</v>
      </c>
      <c r="D471" s="180">
        <v>378250</v>
      </c>
    </row>
    <row r="472" spans="1:4" ht="15" customHeight="1">
      <c r="A472" s="177" t="s">
        <v>121</v>
      </c>
      <c r="B472" s="178">
        <v>4219</v>
      </c>
      <c r="C472" s="179" t="s">
        <v>179</v>
      </c>
      <c r="D472" s="180">
        <v>66750</v>
      </c>
    </row>
    <row r="473" spans="1:4" ht="15" customHeight="1">
      <c r="A473" s="177" t="s">
        <v>121</v>
      </c>
      <c r="B473" s="178">
        <v>4220</v>
      </c>
      <c r="C473" s="179" t="s">
        <v>180</v>
      </c>
      <c r="D473" s="180">
        <v>183017</v>
      </c>
    </row>
    <row r="474" spans="1:4" ht="15" customHeight="1">
      <c r="A474" s="177" t="s">
        <v>121</v>
      </c>
      <c r="B474" s="178">
        <v>4228</v>
      </c>
      <c r="C474" s="179" t="s">
        <v>180</v>
      </c>
      <c r="D474" s="180">
        <v>29750</v>
      </c>
    </row>
    <row r="475" spans="1:4" ht="15" customHeight="1">
      <c r="A475" s="177" t="s">
        <v>121</v>
      </c>
      <c r="B475" s="178">
        <v>4229</v>
      </c>
      <c r="C475" s="179" t="s">
        <v>180</v>
      </c>
      <c r="D475" s="180">
        <v>5250</v>
      </c>
    </row>
    <row r="476" spans="1:4" ht="15" customHeight="1">
      <c r="A476" s="177" t="s">
        <v>121</v>
      </c>
      <c r="B476" s="178">
        <v>4260</v>
      </c>
      <c r="C476" s="179" t="s">
        <v>420</v>
      </c>
      <c r="D476" s="180">
        <v>3714010</v>
      </c>
    </row>
    <row r="477" spans="1:4" ht="15" customHeight="1">
      <c r="A477" s="177" t="s">
        <v>121</v>
      </c>
      <c r="B477" s="178">
        <v>4268</v>
      </c>
      <c r="C477" s="179" t="s">
        <v>420</v>
      </c>
      <c r="D477" s="180">
        <v>1585444</v>
      </c>
    </row>
    <row r="478" spans="1:4" ht="15" customHeight="1">
      <c r="A478" s="177" t="s">
        <v>121</v>
      </c>
      <c r="B478" s="178">
        <v>4269</v>
      </c>
      <c r="C478" s="179" t="s">
        <v>420</v>
      </c>
      <c r="D478" s="180">
        <v>279784</v>
      </c>
    </row>
    <row r="479" spans="1:4" ht="15" customHeight="1">
      <c r="A479" s="177" t="s">
        <v>121</v>
      </c>
      <c r="B479" s="178">
        <v>4270</v>
      </c>
      <c r="C479" s="179" t="s">
        <v>181</v>
      </c>
      <c r="D479" s="180">
        <v>1478600</v>
      </c>
    </row>
    <row r="480" spans="1:4" ht="15" customHeight="1">
      <c r="A480" s="177" t="s">
        <v>121</v>
      </c>
      <c r="B480" s="178">
        <v>4278</v>
      </c>
      <c r="C480" s="179" t="s">
        <v>181</v>
      </c>
      <c r="D480" s="180">
        <v>69700</v>
      </c>
    </row>
    <row r="481" spans="1:4" ht="15" customHeight="1">
      <c r="A481" s="177" t="s">
        <v>121</v>
      </c>
      <c r="B481" s="178">
        <v>4279</v>
      </c>
      <c r="C481" s="179" t="s">
        <v>181</v>
      </c>
      <c r="D481" s="180">
        <v>12300</v>
      </c>
    </row>
    <row r="482" spans="1:4" ht="15" customHeight="1">
      <c r="A482" s="177" t="s">
        <v>121</v>
      </c>
      <c r="B482" s="178">
        <v>4280</v>
      </c>
      <c r="C482" s="179" t="s">
        <v>433</v>
      </c>
      <c r="D482" s="180">
        <v>97000</v>
      </c>
    </row>
    <row r="483" spans="1:4" ht="15" customHeight="1">
      <c r="A483" s="177" t="s">
        <v>121</v>
      </c>
      <c r="B483" s="178">
        <v>4288</v>
      </c>
      <c r="C483" s="179" t="s">
        <v>433</v>
      </c>
      <c r="D483" s="180">
        <v>16150</v>
      </c>
    </row>
    <row r="484" spans="1:4" ht="15" customHeight="1">
      <c r="A484" s="177" t="s">
        <v>121</v>
      </c>
      <c r="B484" s="178">
        <v>4289</v>
      </c>
      <c r="C484" s="179" t="s">
        <v>433</v>
      </c>
      <c r="D484" s="180">
        <v>2850</v>
      </c>
    </row>
    <row r="485" spans="1:4" ht="15" customHeight="1">
      <c r="A485" s="177" t="s">
        <v>121</v>
      </c>
      <c r="B485" s="178">
        <v>4300</v>
      </c>
      <c r="C485" s="179" t="s">
        <v>182</v>
      </c>
      <c r="D485" s="180">
        <v>9700524</v>
      </c>
    </row>
    <row r="486" spans="1:4" ht="15" customHeight="1">
      <c r="A486" s="177" t="s">
        <v>121</v>
      </c>
      <c r="B486" s="178">
        <v>4308</v>
      </c>
      <c r="C486" s="179" t="s">
        <v>182</v>
      </c>
      <c r="D486" s="180">
        <v>5155680</v>
      </c>
    </row>
    <row r="487" spans="1:4" ht="15" customHeight="1">
      <c r="A487" s="177" t="s">
        <v>121</v>
      </c>
      <c r="B487" s="178">
        <v>4309</v>
      </c>
      <c r="C487" s="179" t="s">
        <v>182</v>
      </c>
      <c r="D487" s="180">
        <v>909826</v>
      </c>
    </row>
    <row r="488" spans="1:4" ht="30" customHeight="1">
      <c r="A488" s="177" t="s">
        <v>121</v>
      </c>
      <c r="B488" s="178">
        <v>4340</v>
      </c>
      <c r="C488" s="179" t="s">
        <v>447</v>
      </c>
      <c r="D488" s="180">
        <v>1456735</v>
      </c>
    </row>
    <row r="489" spans="1:4" ht="15" customHeight="1">
      <c r="A489" s="177" t="s">
        <v>121</v>
      </c>
      <c r="B489" s="178">
        <v>4360</v>
      </c>
      <c r="C489" s="179" t="s">
        <v>421</v>
      </c>
      <c r="D489" s="180">
        <v>461647</v>
      </c>
    </row>
    <row r="490" spans="1:4" ht="15" customHeight="1">
      <c r="A490" s="177" t="s">
        <v>121</v>
      </c>
      <c r="B490" s="178">
        <v>4368</v>
      </c>
      <c r="C490" s="179" t="s">
        <v>421</v>
      </c>
      <c r="D490" s="180">
        <v>127500</v>
      </c>
    </row>
    <row r="491" spans="1:4" ht="15" customHeight="1">
      <c r="A491" s="177" t="s">
        <v>121</v>
      </c>
      <c r="B491" s="178">
        <v>4369</v>
      </c>
      <c r="C491" s="179" t="s">
        <v>421</v>
      </c>
      <c r="D491" s="180">
        <v>22500</v>
      </c>
    </row>
    <row r="492" spans="1:4" ht="15" customHeight="1">
      <c r="A492" s="177" t="s">
        <v>121</v>
      </c>
      <c r="B492" s="178">
        <v>4380</v>
      </c>
      <c r="C492" s="179" t="s">
        <v>422</v>
      </c>
      <c r="D492" s="180">
        <v>3000</v>
      </c>
    </row>
    <row r="493" spans="1:4" ht="15" customHeight="1">
      <c r="A493" s="177" t="s">
        <v>121</v>
      </c>
      <c r="B493" s="178">
        <v>4388</v>
      </c>
      <c r="C493" s="179" t="s">
        <v>422</v>
      </c>
      <c r="D493" s="180">
        <v>12750</v>
      </c>
    </row>
    <row r="494" spans="1:4" ht="15" customHeight="1">
      <c r="A494" s="177" t="s">
        <v>121</v>
      </c>
      <c r="B494" s="178">
        <v>4389</v>
      </c>
      <c r="C494" s="179" t="s">
        <v>422</v>
      </c>
      <c r="D494" s="180">
        <v>2250</v>
      </c>
    </row>
    <row r="495" spans="1:4" ht="15" customHeight="1">
      <c r="A495" s="177" t="s">
        <v>121</v>
      </c>
      <c r="B495" s="178">
        <v>4390</v>
      </c>
      <c r="C495" s="179" t="s">
        <v>423</v>
      </c>
      <c r="D495" s="180">
        <v>114000</v>
      </c>
    </row>
    <row r="496" spans="1:4" ht="15" customHeight="1">
      <c r="A496" s="177" t="s">
        <v>121</v>
      </c>
      <c r="B496" s="178">
        <v>4398</v>
      </c>
      <c r="C496" s="179" t="s">
        <v>423</v>
      </c>
      <c r="D496" s="180">
        <v>943500</v>
      </c>
    </row>
    <row r="497" spans="1:4" ht="15" customHeight="1">
      <c r="A497" s="177" t="s">
        <v>121</v>
      </c>
      <c r="B497" s="178">
        <v>4399</v>
      </c>
      <c r="C497" s="179" t="s">
        <v>423</v>
      </c>
      <c r="D497" s="180">
        <v>166500</v>
      </c>
    </row>
    <row r="498" spans="1:4" ht="15" customHeight="1">
      <c r="A498" s="177" t="s">
        <v>121</v>
      </c>
      <c r="B498" s="178">
        <v>4400</v>
      </c>
      <c r="C498" s="179" t="s">
        <v>424</v>
      </c>
      <c r="D498" s="180">
        <v>2150000</v>
      </c>
    </row>
    <row r="499" spans="1:4" ht="15" customHeight="1">
      <c r="A499" s="177" t="s">
        <v>121</v>
      </c>
      <c r="B499" s="178">
        <v>4408</v>
      </c>
      <c r="C499" s="179" t="s">
        <v>424</v>
      </c>
      <c r="D499" s="180">
        <v>2127550</v>
      </c>
    </row>
    <row r="500" spans="1:4" ht="15" customHeight="1">
      <c r="A500" s="177" t="s">
        <v>121</v>
      </c>
      <c r="B500" s="178">
        <v>4409</v>
      </c>
      <c r="C500" s="179" t="s">
        <v>424</v>
      </c>
      <c r="D500" s="180">
        <v>375450</v>
      </c>
    </row>
    <row r="501" spans="1:4" ht="15" customHeight="1">
      <c r="A501" s="177" t="s">
        <v>121</v>
      </c>
      <c r="B501" s="178">
        <v>4410</v>
      </c>
      <c r="C501" s="179" t="s">
        <v>183</v>
      </c>
      <c r="D501" s="180">
        <v>206000</v>
      </c>
    </row>
    <row r="502" spans="1:4" ht="15" customHeight="1">
      <c r="A502" s="177" t="s">
        <v>121</v>
      </c>
      <c r="B502" s="178">
        <v>4418</v>
      </c>
      <c r="C502" s="179" t="s">
        <v>183</v>
      </c>
      <c r="D502" s="180">
        <v>58650</v>
      </c>
    </row>
    <row r="503" spans="1:4" ht="15" customHeight="1">
      <c r="A503" s="177" t="s">
        <v>121</v>
      </c>
      <c r="B503" s="178">
        <v>4419</v>
      </c>
      <c r="C503" s="179" t="s">
        <v>183</v>
      </c>
      <c r="D503" s="180">
        <v>10350</v>
      </c>
    </row>
    <row r="504" spans="1:4" ht="15" customHeight="1">
      <c r="A504" s="177" t="s">
        <v>121</v>
      </c>
      <c r="B504" s="178">
        <v>4420</v>
      </c>
      <c r="C504" s="179" t="s">
        <v>425</v>
      </c>
      <c r="D504" s="180">
        <v>450000</v>
      </c>
    </row>
    <row r="505" spans="1:4" ht="15" customHeight="1">
      <c r="A505" s="177" t="s">
        <v>121</v>
      </c>
      <c r="B505" s="178">
        <v>4428</v>
      </c>
      <c r="C505" s="179" t="s">
        <v>425</v>
      </c>
      <c r="D505" s="180">
        <v>255000</v>
      </c>
    </row>
    <row r="506" spans="1:4" ht="15" customHeight="1">
      <c r="A506" s="177" t="s">
        <v>121</v>
      </c>
      <c r="B506" s="178">
        <v>4429</v>
      </c>
      <c r="C506" s="179" t="s">
        <v>425</v>
      </c>
      <c r="D506" s="180">
        <v>45000</v>
      </c>
    </row>
    <row r="507" spans="1:4" ht="15" customHeight="1">
      <c r="A507" s="177" t="s">
        <v>121</v>
      </c>
      <c r="B507" s="178">
        <v>4430</v>
      </c>
      <c r="C507" s="179" t="s">
        <v>426</v>
      </c>
      <c r="D507" s="180">
        <v>355500</v>
      </c>
    </row>
    <row r="508" spans="1:4" ht="15" customHeight="1">
      <c r="A508" s="177" t="s">
        <v>121</v>
      </c>
      <c r="B508" s="178">
        <v>4438</v>
      </c>
      <c r="C508" s="179" t="s">
        <v>426</v>
      </c>
      <c r="D508" s="180">
        <v>76500</v>
      </c>
    </row>
    <row r="509" spans="1:4" ht="15" customHeight="1">
      <c r="A509" s="177" t="s">
        <v>121</v>
      </c>
      <c r="B509" s="178">
        <v>4439</v>
      </c>
      <c r="C509" s="179" t="s">
        <v>426</v>
      </c>
      <c r="D509" s="180">
        <v>13500</v>
      </c>
    </row>
    <row r="510" spans="1:4" ht="15" customHeight="1">
      <c r="A510" s="177" t="s">
        <v>121</v>
      </c>
      <c r="B510" s="178">
        <v>4440</v>
      </c>
      <c r="C510" s="179" t="s">
        <v>434</v>
      </c>
      <c r="D510" s="180">
        <v>3655942</v>
      </c>
    </row>
    <row r="511" spans="1:4" ht="15" customHeight="1">
      <c r="A511" s="177" t="s">
        <v>121</v>
      </c>
      <c r="B511" s="178">
        <v>4480</v>
      </c>
      <c r="C511" s="179" t="s">
        <v>435</v>
      </c>
      <c r="D511" s="180">
        <v>169645</v>
      </c>
    </row>
    <row r="512" spans="1:4" ht="15" customHeight="1">
      <c r="A512" s="177" t="s">
        <v>121</v>
      </c>
      <c r="B512" s="178">
        <v>4500</v>
      </c>
      <c r="C512" s="179" t="s">
        <v>444</v>
      </c>
      <c r="D512" s="180">
        <v>819</v>
      </c>
    </row>
    <row r="513" spans="1:4" ht="15" customHeight="1">
      <c r="A513" s="177" t="s">
        <v>121</v>
      </c>
      <c r="B513" s="178">
        <v>4510</v>
      </c>
      <c r="C513" s="179" t="s">
        <v>442</v>
      </c>
      <c r="D513" s="180">
        <v>500</v>
      </c>
    </row>
    <row r="514" spans="1:4" ht="15" customHeight="1">
      <c r="A514" s="177" t="s">
        <v>121</v>
      </c>
      <c r="B514" s="178">
        <v>4520</v>
      </c>
      <c r="C514" s="179" t="s">
        <v>439</v>
      </c>
      <c r="D514" s="180">
        <v>133400</v>
      </c>
    </row>
    <row r="515" spans="1:4" ht="15" customHeight="1">
      <c r="A515" s="177" t="s">
        <v>121</v>
      </c>
      <c r="B515" s="178">
        <v>4530</v>
      </c>
      <c r="C515" s="179" t="s">
        <v>430</v>
      </c>
      <c r="D515" s="180">
        <v>700</v>
      </c>
    </row>
    <row r="516" spans="1:4" ht="15" customHeight="1">
      <c r="A516" s="177" t="s">
        <v>121</v>
      </c>
      <c r="B516" s="178">
        <v>4538</v>
      </c>
      <c r="C516" s="179" t="s">
        <v>430</v>
      </c>
      <c r="D516" s="180">
        <v>2125</v>
      </c>
    </row>
    <row r="517" spans="1:4" ht="15" customHeight="1">
      <c r="A517" s="177" t="s">
        <v>121</v>
      </c>
      <c r="B517" s="178">
        <v>4539</v>
      </c>
      <c r="C517" s="179" t="s">
        <v>430</v>
      </c>
      <c r="D517" s="180">
        <v>375</v>
      </c>
    </row>
    <row r="518" spans="1:4" ht="15" customHeight="1">
      <c r="A518" s="177" t="s">
        <v>121</v>
      </c>
      <c r="B518" s="178">
        <v>4610</v>
      </c>
      <c r="C518" s="179" t="s">
        <v>184</v>
      </c>
      <c r="D518" s="180">
        <v>110000</v>
      </c>
    </row>
    <row r="519" spans="1:4" ht="15" customHeight="1">
      <c r="A519" s="177" t="s">
        <v>121</v>
      </c>
      <c r="B519" s="178">
        <v>4618</v>
      </c>
      <c r="C519" s="179" t="s">
        <v>184</v>
      </c>
      <c r="D519" s="180">
        <v>105400</v>
      </c>
    </row>
    <row r="520" spans="1:4" ht="15" customHeight="1">
      <c r="A520" s="177" t="s">
        <v>121</v>
      </c>
      <c r="B520" s="178">
        <v>4619</v>
      </c>
      <c r="C520" s="179" t="s">
        <v>184</v>
      </c>
      <c r="D520" s="180">
        <v>18600</v>
      </c>
    </row>
    <row r="521" spans="1:4" ht="15" customHeight="1">
      <c r="A521" s="177" t="s">
        <v>121</v>
      </c>
      <c r="B521" s="178">
        <v>4700</v>
      </c>
      <c r="C521" s="179" t="s">
        <v>417</v>
      </c>
      <c r="D521" s="180">
        <v>168000</v>
      </c>
    </row>
    <row r="522" spans="1:4" ht="15" customHeight="1">
      <c r="A522" s="177" t="s">
        <v>121</v>
      </c>
      <c r="B522" s="178">
        <v>4708</v>
      </c>
      <c r="C522" s="179" t="s">
        <v>417</v>
      </c>
      <c r="D522" s="180">
        <v>541705</v>
      </c>
    </row>
    <row r="523" spans="1:4" ht="15" customHeight="1">
      <c r="A523" s="177" t="s">
        <v>121</v>
      </c>
      <c r="B523" s="178">
        <v>4709</v>
      </c>
      <c r="C523" s="179" t="s">
        <v>417</v>
      </c>
      <c r="D523" s="180">
        <v>95595</v>
      </c>
    </row>
    <row r="524" spans="1:4" ht="15" customHeight="1">
      <c r="A524" s="177" t="s">
        <v>121</v>
      </c>
      <c r="B524" s="178">
        <v>4710</v>
      </c>
      <c r="C524" s="179" t="s">
        <v>189</v>
      </c>
      <c r="D524" s="180">
        <v>478091</v>
      </c>
    </row>
    <row r="525" spans="1:4" ht="15" customHeight="1">
      <c r="A525" s="177" t="s">
        <v>121</v>
      </c>
      <c r="B525" s="178">
        <v>4718</v>
      </c>
      <c r="C525" s="179" t="s">
        <v>189</v>
      </c>
      <c r="D525" s="180">
        <v>251587</v>
      </c>
    </row>
    <row r="526" spans="1:4" ht="15" customHeight="1">
      <c r="A526" s="177" t="s">
        <v>121</v>
      </c>
      <c r="B526" s="178">
        <v>4719</v>
      </c>
      <c r="C526" s="179" t="s">
        <v>189</v>
      </c>
      <c r="D526" s="180">
        <v>44398</v>
      </c>
    </row>
    <row r="527" spans="1:4" ht="15" customHeight="1">
      <c r="A527" s="177" t="s">
        <v>121</v>
      </c>
      <c r="B527" s="178">
        <v>6050</v>
      </c>
      <c r="C527" s="179" t="s">
        <v>188</v>
      </c>
      <c r="D527" s="180">
        <v>13030000</v>
      </c>
    </row>
    <row r="528" spans="1:4" ht="15" customHeight="1">
      <c r="A528" s="177" t="s">
        <v>121</v>
      </c>
      <c r="B528" s="178">
        <v>6060</v>
      </c>
      <c r="C528" s="179" t="s">
        <v>427</v>
      </c>
      <c r="D528" s="180">
        <v>950000</v>
      </c>
    </row>
    <row r="529" spans="1:4" ht="15" customHeight="1">
      <c r="A529" s="177" t="s">
        <v>121</v>
      </c>
      <c r="B529" s="178">
        <v>6068</v>
      </c>
      <c r="C529" s="179" t="s">
        <v>427</v>
      </c>
      <c r="D529" s="180">
        <v>350000</v>
      </c>
    </row>
    <row r="530" spans="1:4" ht="15" customHeight="1">
      <c r="A530" s="181" t="s">
        <v>121</v>
      </c>
      <c r="B530" s="182">
        <v>6069</v>
      </c>
      <c r="C530" s="183" t="s">
        <v>427</v>
      </c>
      <c r="D530" s="184">
        <v>61765</v>
      </c>
    </row>
    <row r="531" spans="1:4" s="173" customFormat="1" ht="15" customHeight="1">
      <c r="A531" s="174">
        <v>75058</v>
      </c>
      <c r="B531" s="175" t="s">
        <v>121</v>
      </c>
      <c r="C531" s="172" t="s">
        <v>350</v>
      </c>
      <c r="D531" s="176">
        <f>SUM(D532:D543)</f>
        <v>505000</v>
      </c>
    </row>
    <row r="532" spans="1:4" ht="15" customHeight="1">
      <c r="A532" s="177" t="s">
        <v>121</v>
      </c>
      <c r="B532" s="178">
        <v>4170</v>
      </c>
      <c r="C532" s="179" t="s">
        <v>177</v>
      </c>
      <c r="D532" s="180">
        <v>3000</v>
      </c>
    </row>
    <row r="533" spans="1:4" ht="15" customHeight="1">
      <c r="A533" s="177" t="s">
        <v>121</v>
      </c>
      <c r="B533" s="178">
        <v>4210</v>
      </c>
      <c r="C533" s="179" t="s">
        <v>179</v>
      </c>
      <c r="D533" s="180">
        <v>50000</v>
      </c>
    </row>
    <row r="534" spans="1:4" ht="15" customHeight="1">
      <c r="A534" s="177" t="s">
        <v>121</v>
      </c>
      <c r="B534" s="178">
        <v>4220</v>
      </c>
      <c r="C534" s="179" t="s">
        <v>180</v>
      </c>
      <c r="D534" s="180">
        <v>10000</v>
      </c>
    </row>
    <row r="535" spans="1:4" ht="15" customHeight="1">
      <c r="A535" s="177" t="s">
        <v>121</v>
      </c>
      <c r="B535" s="178">
        <v>4260</v>
      </c>
      <c r="C535" s="179" t="s">
        <v>420</v>
      </c>
      <c r="D535" s="180">
        <v>50000</v>
      </c>
    </row>
    <row r="536" spans="1:4" ht="15" customHeight="1">
      <c r="A536" s="177" t="s">
        <v>121</v>
      </c>
      <c r="B536" s="178">
        <v>4300</v>
      </c>
      <c r="C536" s="179" t="s">
        <v>182</v>
      </c>
      <c r="D536" s="180">
        <v>30000</v>
      </c>
    </row>
    <row r="537" spans="1:4" ht="15" customHeight="1">
      <c r="A537" s="177" t="s">
        <v>121</v>
      </c>
      <c r="B537" s="178">
        <v>4360</v>
      </c>
      <c r="C537" s="179" t="s">
        <v>421</v>
      </c>
      <c r="D537" s="180">
        <v>25000</v>
      </c>
    </row>
    <row r="538" spans="1:4" ht="15" customHeight="1">
      <c r="A538" s="177" t="s">
        <v>121</v>
      </c>
      <c r="B538" s="178">
        <v>4380</v>
      </c>
      <c r="C538" s="179" t="s">
        <v>422</v>
      </c>
      <c r="D538" s="180">
        <v>5000</v>
      </c>
    </row>
    <row r="539" spans="1:4" ht="15" customHeight="1">
      <c r="A539" s="177" t="s">
        <v>121</v>
      </c>
      <c r="B539" s="178">
        <v>4400</v>
      </c>
      <c r="C539" s="179" t="s">
        <v>424</v>
      </c>
      <c r="D539" s="180">
        <v>100000</v>
      </c>
    </row>
    <row r="540" spans="1:4" ht="15" customHeight="1">
      <c r="A540" s="177" t="s">
        <v>121</v>
      </c>
      <c r="B540" s="178">
        <v>4420</v>
      </c>
      <c r="C540" s="179" t="s">
        <v>425</v>
      </c>
      <c r="D540" s="180">
        <v>5000</v>
      </c>
    </row>
    <row r="541" spans="1:4" ht="15" customHeight="1">
      <c r="A541" s="177" t="s">
        <v>121</v>
      </c>
      <c r="B541" s="178">
        <v>4430</v>
      </c>
      <c r="C541" s="179" t="s">
        <v>426</v>
      </c>
      <c r="D541" s="180">
        <v>225000</v>
      </c>
    </row>
    <row r="542" spans="1:4" ht="15" customHeight="1">
      <c r="A542" s="177" t="s">
        <v>121</v>
      </c>
      <c r="B542" s="178">
        <v>4480</v>
      </c>
      <c r="C542" s="179" t="s">
        <v>435</v>
      </c>
      <c r="D542" s="180">
        <v>1000</v>
      </c>
    </row>
    <row r="543" spans="1:4" ht="15" customHeight="1">
      <c r="A543" s="177" t="s">
        <v>121</v>
      </c>
      <c r="B543" s="178">
        <v>4530</v>
      </c>
      <c r="C543" s="179" t="s">
        <v>430</v>
      </c>
      <c r="D543" s="180">
        <v>1000</v>
      </c>
    </row>
    <row r="544" spans="1:4" s="173" customFormat="1" ht="15" customHeight="1">
      <c r="A544" s="174">
        <v>75075</v>
      </c>
      <c r="B544" s="175" t="s">
        <v>121</v>
      </c>
      <c r="C544" s="172" t="s">
        <v>352</v>
      </c>
      <c r="D544" s="176">
        <f>SUM(D545:D567)</f>
        <v>48491760</v>
      </c>
    </row>
    <row r="545" spans="1:4" ht="15" customHeight="1">
      <c r="A545" s="177" t="s">
        <v>121</v>
      </c>
      <c r="B545" s="178">
        <v>3040</v>
      </c>
      <c r="C545" s="179" t="s">
        <v>448</v>
      </c>
      <c r="D545" s="180">
        <v>40000</v>
      </c>
    </row>
    <row r="546" spans="1:4" ht="15" customHeight="1">
      <c r="A546" s="177" t="s">
        <v>121</v>
      </c>
      <c r="B546" s="178">
        <v>4017</v>
      </c>
      <c r="C546" s="179" t="s">
        <v>173</v>
      </c>
      <c r="D546" s="180">
        <v>126304</v>
      </c>
    </row>
    <row r="547" spans="1:4" ht="15" customHeight="1">
      <c r="A547" s="177" t="s">
        <v>121</v>
      </c>
      <c r="B547" s="178">
        <v>4019</v>
      </c>
      <c r="C547" s="179" t="s">
        <v>173</v>
      </c>
      <c r="D547" s="180">
        <v>22289</v>
      </c>
    </row>
    <row r="548" spans="1:4" ht="15" customHeight="1">
      <c r="A548" s="177" t="s">
        <v>121</v>
      </c>
      <c r="B548" s="178">
        <v>4110</v>
      </c>
      <c r="C548" s="179" t="s">
        <v>175</v>
      </c>
      <c r="D548" s="180">
        <v>70000</v>
      </c>
    </row>
    <row r="549" spans="1:4" ht="15" customHeight="1">
      <c r="A549" s="177" t="s">
        <v>121</v>
      </c>
      <c r="B549" s="178">
        <v>4117</v>
      </c>
      <c r="C549" s="179" t="s">
        <v>175</v>
      </c>
      <c r="D549" s="180">
        <v>21711</v>
      </c>
    </row>
    <row r="550" spans="1:4" ht="15" customHeight="1">
      <c r="A550" s="177" t="s">
        <v>121</v>
      </c>
      <c r="B550" s="178">
        <v>4119</v>
      </c>
      <c r="C550" s="179" t="s">
        <v>175</v>
      </c>
      <c r="D550" s="180">
        <v>3831</v>
      </c>
    </row>
    <row r="551" spans="1:4" ht="15" customHeight="1">
      <c r="A551" s="177" t="s">
        <v>121</v>
      </c>
      <c r="B551" s="178">
        <v>4120</v>
      </c>
      <c r="C551" s="179" t="s">
        <v>176</v>
      </c>
      <c r="D551" s="180">
        <v>4000</v>
      </c>
    </row>
    <row r="552" spans="1:4" ht="15" customHeight="1">
      <c r="A552" s="177" t="s">
        <v>121</v>
      </c>
      <c r="B552" s="178">
        <v>4127</v>
      </c>
      <c r="C552" s="179" t="s">
        <v>176</v>
      </c>
      <c r="D552" s="180">
        <v>3094</v>
      </c>
    </row>
    <row r="553" spans="1:4" ht="15" customHeight="1">
      <c r="A553" s="177" t="s">
        <v>121</v>
      </c>
      <c r="B553" s="178">
        <v>4129</v>
      </c>
      <c r="C553" s="179" t="s">
        <v>176</v>
      </c>
      <c r="D553" s="180">
        <v>546</v>
      </c>
    </row>
    <row r="554" spans="1:4" ht="15" customHeight="1">
      <c r="A554" s="177" t="s">
        <v>121</v>
      </c>
      <c r="B554" s="178">
        <v>4170</v>
      </c>
      <c r="C554" s="179" t="s">
        <v>177</v>
      </c>
      <c r="D554" s="180">
        <v>740000</v>
      </c>
    </row>
    <row r="555" spans="1:4" ht="15" customHeight="1">
      <c r="A555" s="177" t="s">
        <v>121</v>
      </c>
      <c r="B555" s="178">
        <v>4190</v>
      </c>
      <c r="C555" s="179" t="s">
        <v>178</v>
      </c>
      <c r="D555" s="180">
        <v>70000</v>
      </c>
    </row>
    <row r="556" spans="1:4" ht="15" customHeight="1">
      <c r="A556" s="177" t="s">
        <v>121</v>
      </c>
      <c r="B556" s="178">
        <v>4210</v>
      </c>
      <c r="C556" s="179" t="s">
        <v>179</v>
      </c>
      <c r="D556" s="180">
        <v>400000</v>
      </c>
    </row>
    <row r="557" spans="1:4" ht="15" customHeight="1">
      <c r="A557" s="177" t="s">
        <v>121</v>
      </c>
      <c r="B557" s="178">
        <v>4220</v>
      </c>
      <c r="C557" s="179" t="s">
        <v>180</v>
      </c>
      <c r="D557" s="180">
        <v>100000</v>
      </c>
    </row>
    <row r="558" spans="1:4" ht="15" customHeight="1">
      <c r="A558" s="177" t="s">
        <v>121</v>
      </c>
      <c r="B558" s="178">
        <v>4300</v>
      </c>
      <c r="C558" s="179" t="s">
        <v>182</v>
      </c>
      <c r="D558" s="180">
        <v>33000000</v>
      </c>
    </row>
    <row r="559" spans="1:4" ht="15" customHeight="1">
      <c r="A559" s="177" t="s">
        <v>121</v>
      </c>
      <c r="B559" s="178">
        <v>4307</v>
      </c>
      <c r="C559" s="179" t="s">
        <v>182</v>
      </c>
      <c r="D559" s="180">
        <v>11755293</v>
      </c>
    </row>
    <row r="560" spans="1:4" ht="15" customHeight="1">
      <c r="A560" s="177" t="s">
        <v>121</v>
      </c>
      <c r="B560" s="178">
        <v>4309</v>
      </c>
      <c r="C560" s="179" t="s">
        <v>182</v>
      </c>
      <c r="D560" s="180">
        <v>2074463</v>
      </c>
    </row>
    <row r="561" spans="1:4" ht="15" customHeight="1">
      <c r="A561" s="177" t="s">
        <v>121</v>
      </c>
      <c r="B561" s="178">
        <v>4380</v>
      </c>
      <c r="C561" s="179" t="s">
        <v>422</v>
      </c>
      <c r="D561" s="180">
        <v>1000</v>
      </c>
    </row>
    <row r="562" spans="1:4" ht="15" customHeight="1">
      <c r="A562" s="177" t="s">
        <v>121</v>
      </c>
      <c r="B562" s="178">
        <v>4430</v>
      </c>
      <c r="C562" s="179" t="s">
        <v>426</v>
      </c>
      <c r="D562" s="180">
        <v>2000</v>
      </c>
    </row>
    <row r="563" spans="1:4" ht="15" customHeight="1">
      <c r="A563" s="177" t="s">
        <v>121</v>
      </c>
      <c r="B563" s="178">
        <v>4520</v>
      </c>
      <c r="C563" s="179" t="s">
        <v>439</v>
      </c>
      <c r="D563" s="180">
        <v>2500</v>
      </c>
    </row>
    <row r="564" spans="1:4" ht="15" customHeight="1">
      <c r="A564" s="177" t="s">
        <v>121</v>
      </c>
      <c r="B564" s="178">
        <v>4530</v>
      </c>
      <c r="C564" s="179" t="s">
        <v>430</v>
      </c>
      <c r="D564" s="180">
        <v>2500</v>
      </c>
    </row>
    <row r="565" spans="1:4" ht="15" customHeight="1">
      <c r="A565" s="177" t="s">
        <v>121</v>
      </c>
      <c r="B565" s="178">
        <v>4700</v>
      </c>
      <c r="C565" s="179" t="s">
        <v>417</v>
      </c>
      <c r="D565" s="180">
        <v>50000</v>
      </c>
    </row>
    <row r="566" spans="1:4" ht="15" customHeight="1">
      <c r="A566" s="177" t="s">
        <v>121</v>
      </c>
      <c r="B566" s="178">
        <v>4717</v>
      </c>
      <c r="C566" s="179" t="s">
        <v>189</v>
      </c>
      <c r="D566" s="180">
        <v>1895</v>
      </c>
    </row>
    <row r="567" spans="1:4" ht="15" customHeight="1">
      <c r="A567" s="177" t="s">
        <v>121</v>
      </c>
      <c r="B567" s="178">
        <v>4719</v>
      </c>
      <c r="C567" s="179" t="s">
        <v>189</v>
      </c>
      <c r="D567" s="180">
        <v>334</v>
      </c>
    </row>
    <row r="568" spans="1:4" s="173" customFormat="1" ht="15" customHeight="1">
      <c r="A568" s="174">
        <v>75084</v>
      </c>
      <c r="B568" s="175" t="s">
        <v>121</v>
      </c>
      <c r="C568" s="172" t="s">
        <v>152</v>
      </c>
      <c r="D568" s="176">
        <f>SUM(D569:D577)</f>
        <v>195000</v>
      </c>
    </row>
    <row r="569" spans="1:4" ht="15" customHeight="1">
      <c r="A569" s="177" t="s">
        <v>121</v>
      </c>
      <c r="B569" s="178">
        <v>3030</v>
      </c>
      <c r="C569" s="179" t="s">
        <v>436</v>
      </c>
      <c r="D569" s="180">
        <v>3000</v>
      </c>
    </row>
    <row r="570" spans="1:4" ht="15" customHeight="1">
      <c r="A570" s="177" t="s">
        <v>121</v>
      </c>
      <c r="B570" s="178">
        <v>4010</v>
      </c>
      <c r="C570" s="179" t="s">
        <v>173</v>
      </c>
      <c r="D570" s="180">
        <v>115200</v>
      </c>
    </row>
    <row r="571" spans="1:4" ht="15" customHeight="1">
      <c r="A571" s="177" t="s">
        <v>121</v>
      </c>
      <c r="B571" s="178">
        <v>4040</v>
      </c>
      <c r="C571" s="179" t="s">
        <v>174</v>
      </c>
      <c r="D571" s="180">
        <v>9000</v>
      </c>
    </row>
    <row r="572" spans="1:4" ht="15" customHeight="1">
      <c r="A572" s="177" t="s">
        <v>121</v>
      </c>
      <c r="B572" s="178">
        <v>4110</v>
      </c>
      <c r="C572" s="179" t="s">
        <v>175</v>
      </c>
      <c r="D572" s="180">
        <v>21000</v>
      </c>
    </row>
    <row r="573" spans="1:4" ht="15" customHeight="1">
      <c r="A573" s="177" t="s">
        <v>121</v>
      </c>
      <c r="B573" s="178">
        <v>4170</v>
      </c>
      <c r="C573" s="179" t="s">
        <v>177</v>
      </c>
      <c r="D573" s="180">
        <v>15600</v>
      </c>
    </row>
    <row r="574" spans="1:4" ht="15" customHeight="1">
      <c r="A574" s="177" t="s">
        <v>121</v>
      </c>
      <c r="B574" s="178">
        <v>4210</v>
      </c>
      <c r="C574" s="179" t="s">
        <v>179</v>
      </c>
      <c r="D574" s="180">
        <v>4000</v>
      </c>
    </row>
    <row r="575" spans="1:4" ht="15" customHeight="1">
      <c r="A575" s="177" t="s">
        <v>121</v>
      </c>
      <c r="B575" s="178">
        <v>4220</v>
      </c>
      <c r="C575" s="179" t="s">
        <v>180</v>
      </c>
      <c r="D575" s="180">
        <v>5400</v>
      </c>
    </row>
    <row r="576" spans="1:4" ht="15" customHeight="1">
      <c r="A576" s="177" t="s">
        <v>121</v>
      </c>
      <c r="B576" s="178">
        <v>4300</v>
      </c>
      <c r="C576" s="179" t="s">
        <v>182</v>
      </c>
      <c r="D576" s="180">
        <v>20000</v>
      </c>
    </row>
    <row r="577" spans="1:4" ht="15" customHeight="1">
      <c r="A577" s="177" t="s">
        <v>121</v>
      </c>
      <c r="B577" s="178">
        <v>4710</v>
      </c>
      <c r="C577" s="179" t="s">
        <v>189</v>
      </c>
      <c r="D577" s="180">
        <v>1800</v>
      </c>
    </row>
    <row r="578" spans="1:4" s="173" customFormat="1" ht="15" customHeight="1">
      <c r="A578" s="174">
        <v>75095</v>
      </c>
      <c r="B578" s="175" t="s">
        <v>121</v>
      </c>
      <c r="C578" s="172" t="s">
        <v>46</v>
      </c>
      <c r="D578" s="176">
        <f>SUM(D579:D630)</f>
        <v>15306992</v>
      </c>
    </row>
    <row r="579" spans="1:4" ht="56.1" customHeight="1">
      <c r="A579" s="177" t="s">
        <v>121</v>
      </c>
      <c r="B579" s="178">
        <v>2009</v>
      </c>
      <c r="C579" s="179" t="s">
        <v>432</v>
      </c>
      <c r="D579" s="180">
        <v>763000</v>
      </c>
    </row>
    <row r="580" spans="1:4" ht="45" customHeight="1">
      <c r="A580" s="177" t="s">
        <v>121</v>
      </c>
      <c r="B580" s="178">
        <v>2058</v>
      </c>
      <c r="C580" s="179" t="s">
        <v>165</v>
      </c>
      <c r="D580" s="180">
        <v>2438345</v>
      </c>
    </row>
    <row r="581" spans="1:4" ht="45" customHeight="1">
      <c r="A581" s="177" t="s">
        <v>121</v>
      </c>
      <c r="B581" s="178">
        <v>2360</v>
      </c>
      <c r="C581" s="179" t="s">
        <v>278</v>
      </c>
      <c r="D581" s="180">
        <v>120000</v>
      </c>
    </row>
    <row r="582" spans="1:4" ht="15" customHeight="1">
      <c r="A582" s="177" t="s">
        <v>121</v>
      </c>
      <c r="B582" s="178">
        <v>3028</v>
      </c>
      <c r="C582" s="179" t="s">
        <v>445</v>
      </c>
      <c r="D582" s="180">
        <v>1196</v>
      </c>
    </row>
    <row r="583" spans="1:4" ht="15" customHeight="1">
      <c r="A583" s="177" t="s">
        <v>121</v>
      </c>
      <c r="B583" s="178">
        <v>3029</v>
      </c>
      <c r="C583" s="179" t="s">
        <v>445</v>
      </c>
      <c r="D583" s="180">
        <v>304</v>
      </c>
    </row>
    <row r="584" spans="1:4" ht="15" customHeight="1">
      <c r="A584" s="177" t="s">
        <v>121</v>
      </c>
      <c r="B584" s="178">
        <v>3030</v>
      </c>
      <c r="C584" s="179" t="s">
        <v>436</v>
      </c>
      <c r="D584" s="180">
        <v>10000</v>
      </c>
    </row>
    <row r="585" spans="1:4" ht="15" customHeight="1">
      <c r="A585" s="177" t="s">
        <v>121</v>
      </c>
      <c r="B585" s="178">
        <v>3040</v>
      </c>
      <c r="C585" s="179" t="s">
        <v>448</v>
      </c>
      <c r="D585" s="180">
        <v>500000</v>
      </c>
    </row>
    <row r="586" spans="1:4" ht="15" customHeight="1">
      <c r="A586" s="181" t="s">
        <v>121</v>
      </c>
      <c r="B586" s="182">
        <v>4018</v>
      </c>
      <c r="C586" s="183" t="s">
        <v>173</v>
      </c>
      <c r="D586" s="184">
        <v>725916</v>
      </c>
    </row>
    <row r="587" spans="1:4" ht="15" customHeight="1">
      <c r="A587" s="177"/>
      <c r="B587" s="178">
        <v>4019</v>
      </c>
      <c r="C587" s="179" t="s">
        <v>173</v>
      </c>
      <c r="D587" s="180">
        <v>184774</v>
      </c>
    </row>
    <row r="588" spans="1:4" ht="15" customHeight="1">
      <c r="A588" s="177" t="s">
        <v>121</v>
      </c>
      <c r="B588" s="178">
        <v>4048</v>
      </c>
      <c r="C588" s="179" t="s">
        <v>174</v>
      </c>
      <c r="D588" s="180">
        <v>111594</v>
      </c>
    </row>
    <row r="589" spans="1:4" ht="15" customHeight="1">
      <c r="A589" s="177" t="s">
        <v>121</v>
      </c>
      <c r="B589" s="178">
        <v>4049</v>
      </c>
      <c r="C589" s="179" t="s">
        <v>174</v>
      </c>
      <c r="D589" s="180">
        <v>28406</v>
      </c>
    </row>
    <row r="590" spans="1:4" ht="15" customHeight="1">
      <c r="A590" s="177" t="s">
        <v>121</v>
      </c>
      <c r="B590" s="178">
        <v>4110</v>
      </c>
      <c r="C590" s="179" t="s">
        <v>175</v>
      </c>
      <c r="D590" s="180">
        <v>2400</v>
      </c>
    </row>
    <row r="591" spans="1:4" ht="15" customHeight="1">
      <c r="A591" s="177" t="s">
        <v>121</v>
      </c>
      <c r="B591" s="178">
        <v>4118</v>
      </c>
      <c r="C591" s="179" t="s">
        <v>175</v>
      </c>
      <c r="D591" s="180">
        <v>141737</v>
      </c>
    </row>
    <row r="592" spans="1:4" ht="15" customHeight="1">
      <c r="A592" s="177" t="s">
        <v>121</v>
      </c>
      <c r="B592" s="178">
        <v>4119</v>
      </c>
      <c r="C592" s="179" t="s">
        <v>175</v>
      </c>
      <c r="D592" s="180">
        <v>36078</v>
      </c>
    </row>
    <row r="593" spans="1:4" ht="15" customHeight="1">
      <c r="A593" s="177" t="s">
        <v>121</v>
      </c>
      <c r="B593" s="178">
        <v>4120</v>
      </c>
      <c r="C593" s="179" t="s">
        <v>176</v>
      </c>
      <c r="D593" s="180">
        <v>400</v>
      </c>
    </row>
    <row r="594" spans="1:4" ht="15" customHeight="1">
      <c r="A594" s="177" t="s">
        <v>121</v>
      </c>
      <c r="B594" s="178">
        <v>4128</v>
      </c>
      <c r="C594" s="179" t="s">
        <v>176</v>
      </c>
      <c r="D594" s="180">
        <v>18439</v>
      </c>
    </row>
    <row r="595" spans="1:4" ht="15" customHeight="1">
      <c r="A595" s="177" t="s">
        <v>121</v>
      </c>
      <c r="B595" s="178">
        <v>4129</v>
      </c>
      <c r="C595" s="179" t="s">
        <v>176</v>
      </c>
      <c r="D595" s="180">
        <v>4694</v>
      </c>
    </row>
    <row r="596" spans="1:4" ht="15" customHeight="1">
      <c r="A596" s="177" t="s">
        <v>121</v>
      </c>
      <c r="B596" s="178">
        <v>4170</v>
      </c>
      <c r="C596" s="179" t="s">
        <v>177</v>
      </c>
      <c r="D596" s="180">
        <v>31600</v>
      </c>
    </row>
    <row r="597" spans="1:4" ht="15" customHeight="1">
      <c r="A597" s="177" t="s">
        <v>121</v>
      </c>
      <c r="B597" s="178">
        <v>4190</v>
      </c>
      <c r="C597" s="179" t="s">
        <v>178</v>
      </c>
      <c r="D597" s="180">
        <v>130000</v>
      </c>
    </row>
    <row r="598" spans="1:4" ht="15" customHeight="1">
      <c r="A598" s="177" t="s">
        <v>121</v>
      </c>
      <c r="B598" s="178">
        <v>4210</v>
      </c>
      <c r="C598" s="179" t="s">
        <v>179</v>
      </c>
      <c r="D598" s="180">
        <v>353000</v>
      </c>
    </row>
    <row r="599" spans="1:4" ht="15" customHeight="1">
      <c r="A599" s="177" t="s">
        <v>121</v>
      </c>
      <c r="B599" s="178">
        <v>4218</v>
      </c>
      <c r="C599" s="179" t="s">
        <v>179</v>
      </c>
      <c r="D599" s="180">
        <v>3962</v>
      </c>
    </row>
    <row r="600" spans="1:4" ht="15" customHeight="1">
      <c r="A600" s="177" t="s">
        <v>121</v>
      </c>
      <c r="B600" s="178">
        <v>4219</v>
      </c>
      <c r="C600" s="179" t="s">
        <v>179</v>
      </c>
      <c r="D600" s="180">
        <v>1008</v>
      </c>
    </row>
    <row r="601" spans="1:4" ht="15" customHeight="1">
      <c r="A601" s="177" t="s">
        <v>121</v>
      </c>
      <c r="B601" s="178">
        <v>4220</v>
      </c>
      <c r="C601" s="179" t="s">
        <v>180</v>
      </c>
      <c r="D601" s="180">
        <v>142700</v>
      </c>
    </row>
    <row r="602" spans="1:4" ht="15" customHeight="1">
      <c r="A602" s="177" t="s">
        <v>121</v>
      </c>
      <c r="B602" s="178">
        <v>4228</v>
      </c>
      <c r="C602" s="179" t="s">
        <v>180</v>
      </c>
      <c r="D602" s="180">
        <v>3188</v>
      </c>
    </row>
    <row r="603" spans="1:4" ht="15" customHeight="1">
      <c r="A603" s="177" t="s">
        <v>121</v>
      </c>
      <c r="B603" s="178">
        <v>4229</v>
      </c>
      <c r="C603" s="179" t="s">
        <v>180</v>
      </c>
      <c r="D603" s="180">
        <v>812</v>
      </c>
    </row>
    <row r="604" spans="1:4" ht="15" customHeight="1">
      <c r="A604" s="177" t="s">
        <v>121</v>
      </c>
      <c r="B604" s="178">
        <v>4268</v>
      </c>
      <c r="C604" s="179" t="s">
        <v>420</v>
      </c>
      <c r="D604" s="180">
        <v>29493</v>
      </c>
    </row>
    <row r="605" spans="1:4" ht="15" customHeight="1">
      <c r="A605" s="177" t="s">
        <v>121</v>
      </c>
      <c r="B605" s="178">
        <v>4269</v>
      </c>
      <c r="C605" s="179" t="s">
        <v>420</v>
      </c>
      <c r="D605" s="180">
        <v>7507</v>
      </c>
    </row>
    <row r="606" spans="1:4" ht="15" customHeight="1">
      <c r="A606" s="177" t="s">
        <v>121</v>
      </c>
      <c r="B606" s="178">
        <v>4278</v>
      </c>
      <c r="C606" s="179" t="s">
        <v>181</v>
      </c>
      <c r="D606" s="180">
        <v>1594</v>
      </c>
    </row>
    <row r="607" spans="1:4" ht="15" customHeight="1">
      <c r="A607" s="177" t="s">
        <v>121</v>
      </c>
      <c r="B607" s="178">
        <v>4279</v>
      </c>
      <c r="C607" s="179" t="s">
        <v>181</v>
      </c>
      <c r="D607" s="180">
        <v>406</v>
      </c>
    </row>
    <row r="608" spans="1:4" ht="15" customHeight="1">
      <c r="A608" s="177" t="s">
        <v>121</v>
      </c>
      <c r="B608" s="178">
        <v>4288</v>
      </c>
      <c r="C608" s="179" t="s">
        <v>433</v>
      </c>
      <c r="D608" s="180">
        <v>797</v>
      </c>
    </row>
    <row r="609" spans="1:4" ht="15" customHeight="1">
      <c r="A609" s="177" t="s">
        <v>121</v>
      </c>
      <c r="B609" s="178">
        <v>4289</v>
      </c>
      <c r="C609" s="179" t="s">
        <v>433</v>
      </c>
      <c r="D609" s="180">
        <v>203</v>
      </c>
    </row>
    <row r="610" spans="1:4" ht="15" customHeight="1">
      <c r="A610" s="177" t="s">
        <v>121</v>
      </c>
      <c r="B610" s="178">
        <v>4300</v>
      </c>
      <c r="C610" s="179" t="s">
        <v>182</v>
      </c>
      <c r="D610" s="180">
        <v>5279800</v>
      </c>
    </row>
    <row r="611" spans="1:4" ht="15" customHeight="1">
      <c r="A611" s="177" t="s">
        <v>121</v>
      </c>
      <c r="B611" s="178">
        <v>4308</v>
      </c>
      <c r="C611" s="179" t="s">
        <v>182</v>
      </c>
      <c r="D611" s="180">
        <v>197242</v>
      </c>
    </row>
    <row r="612" spans="1:4" ht="15" customHeight="1">
      <c r="A612" s="177" t="s">
        <v>121</v>
      </c>
      <c r="B612" s="178">
        <v>4309</v>
      </c>
      <c r="C612" s="179" t="s">
        <v>182</v>
      </c>
      <c r="D612" s="180">
        <v>50208</v>
      </c>
    </row>
    <row r="613" spans="1:4" ht="15" customHeight="1">
      <c r="A613" s="177" t="s">
        <v>121</v>
      </c>
      <c r="B613" s="178">
        <v>4368</v>
      </c>
      <c r="C613" s="179" t="s">
        <v>421</v>
      </c>
      <c r="D613" s="180">
        <v>7971</v>
      </c>
    </row>
    <row r="614" spans="1:4" ht="15" customHeight="1">
      <c r="A614" s="177" t="s">
        <v>121</v>
      </c>
      <c r="B614" s="178">
        <v>4369</v>
      </c>
      <c r="C614" s="179" t="s">
        <v>421</v>
      </c>
      <c r="D614" s="180">
        <v>2029</v>
      </c>
    </row>
    <row r="615" spans="1:4" ht="15" customHeight="1">
      <c r="A615" s="177" t="s">
        <v>121</v>
      </c>
      <c r="B615" s="178">
        <v>4380</v>
      </c>
      <c r="C615" s="179" t="s">
        <v>422</v>
      </c>
      <c r="D615" s="180">
        <v>45600</v>
      </c>
    </row>
    <row r="616" spans="1:4" ht="15" customHeight="1">
      <c r="A616" s="177" t="s">
        <v>121</v>
      </c>
      <c r="B616" s="178">
        <v>4388</v>
      </c>
      <c r="C616" s="179" t="s">
        <v>422</v>
      </c>
      <c r="D616" s="180">
        <v>399</v>
      </c>
    </row>
    <row r="617" spans="1:4" ht="15" customHeight="1">
      <c r="A617" s="177" t="s">
        <v>121</v>
      </c>
      <c r="B617" s="178">
        <v>4389</v>
      </c>
      <c r="C617" s="179" t="s">
        <v>422</v>
      </c>
      <c r="D617" s="180">
        <v>101</v>
      </c>
    </row>
    <row r="618" spans="1:4" ht="15" customHeight="1">
      <c r="A618" s="177" t="s">
        <v>121</v>
      </c>
      <c r="B618" s="178">
        <v>4408</v>
      </c>
      <c r="C618" s="179" t="s">
        <v>424</v>
      </c>
      <c r="D618" s="180">
        <v>29487</v>
      </c>
    </row>
    <row r="619" spans="1:4" ht="15" customHeight="1">
      <c r="A619" s="177" t="s">
        <v>121</v>
      </c>
      <c r="B619" s="178">
        <v>4409</v>
      </c>
      <c r="C619" s="179" t="s">
        <v>424</v>
      </c>
      <c r="D619" s="180">
        <v>7513</v>
      </c>
    </row>
    <row r="620" spans="1:4" ht="15" customHeight="1">
      <c r="A620" s="177" t="s">
        <v>121</v>
      </c>
      <c r="B620" s="178">
        <v>4418</v>
      </c>
      <c r="C620" s="179" t="s">
        <v>183</v>
      </c>
      <c r="D620" s="180">
        <v>10163</v>
      </c>
    </row>
    <row r="621" spans="1:4" ht="15" customHeight="1">
      <c r="A621" s="177" t="s">
        <v>121</v>
      </c>
      <c r="B621" s="178">
        <v>4419</v>
      </c>
      <c r="C621" s="179" t="s">
        <v>183</v>
      </c>
      <c r="D621" s="180">
        <v>2587</v>
      </c>
    </row>
    <row r="622" spans="1:4" ht="15" customHeight="1">
      <c r="A622" s="177" t="s">
        <v>121</v>
      </c>
      <c r="B622" s="178">
        <v>4430</v>
      </c>
      <c r="C622" s="179" t="s">
        <v>426</v>
      </c>
      <c r="D622" s="180">
        <v>138147</v>
      </c>
    </row>
    <row r="623" spans="1:4" ht="15" customHeight="1">
      <c r="A623" s="177" t="s">
        <v>121</v>
      </c>
      <c r="B623" s="178">
        <v>4530</v>
      </c>
      <c r="C623" s="179" t="s">
        <v>430</v>
      </c>
      <c r="D623" s="180">
        <v>10000</v>
      </c>
    </row>
    <row r="624" spans="1:4" ht="15" customHeight="1">
      <c r="A624" s="177" t="s">
        <v>121</v>
      </c>
      <c r="B624" s="178">
        <v>4540</v>
      </c>
      <c r="C624" s="179" t="s">
        <v>443</v>
      </c>
      <c r="D624" s="180">
        <v>8000</v>
      </c>
    </row>
    <row r="625" spans="1:4" ht="15" customHeight="1">
      <c r="A625" s="177" t="s">
        <v>121</v>
      </c>
      <c r="B625" s="178">
        <v>4708</v>
      </c>
      <c r="C625" s="179" t="s">
        <v>417</v>
      </c>
      <c r="D625" s="180">
        <v>1594</v>
      </c>
    </row>
    <row r="626" spans="1:4" ht="15" customHeight="1">
      <c r="A626" s="177" t="s">
        <v>121</v>
      </c>
      <c r="B626" s="178">
        <v>4709</v>
      </c>
      <c r="C626" s="179" t="s">
        <v>417</v>
      </c>
      <c r="D626" s="180">
        <v>406</v>
      </c>
    </row>
    <row r="627" spans="1:4" ht="15" customHeight="1">
      <c r="A627" s="177" t="s">
        <v>121</v>
      </c>
      <c r="B627" s="178">
        <v>4718</v>
      </c>
      <c r="C627" s="179" t="s">
        <v>189</v>
      </c>
      <c r="D627" s="180">
        <v>2545</v>
      </c>
    </row>
    <row r="628" spans="1:4" ht="15" customHeight="1">
      <c r="A628" s="177" t="s">
        <v>121</v>
      </c>
      <c r="B628" s="178">
        <v>4719</v>
      </c>
      <c r="C628" s="179" t="s">
        <v>189</v>
      </c>
      <c r="D628" s="180">
        <v>647</v>
      </c>
    </row>
    <row r="629" spans="1:4" ht="56.1" customHeight="1">
      <c r="A629" s="177" t="s">
        <v>121</v>
      </c>
      <c r="B629" s="178">
        <v>6209</v>
      </c>
      <c r="C629" s="179" t="s">
        <v>431</v>
      </c>
      <c r="D629" s="180">
        <v>3591000</v>
      </c>
    </row>
    <row r="630" spans="1:4" ht="45.75" customHeight="1">
      <c r="A630" s="177" t="s">
        <v>121</v>
      </c>
      <c r="B630" s="178">
        <v>6259</v>
      </c>
      <c r="C630" s="179" t="s">
        <v>123</v>
      </c>
      <c r="D630" s="180">
        <v>128000</v>
      </c>
    </row>
    <row r="631" spans="1:4" s="173" customFormat="1" ht="15" customHeight="1">
      <c r="A631" s="168" t="s">
        <v>31</v>
      </c>
      <c r="B631" s="169" t="s">
        <v>121</v>
      </c>
      <c r="C631" s="170" t="s">
        <v>32</v>
      </c>
      <c r="D631" s="171">
        <f>D632</f>
        <v>5000</v>
      </c>
    </row>
    <row r="632" spans="1:4" s="173" customFormat="1" ht="15" customHeight="1">
      <c r="A632" s="174">
        <v>75212</v>
      </c>
      <c r="B632" s="175" t="s">
        <v>121</v>
      </c>
      <c r="C632" s="172" t="s">
        <v>58</v>
      </c>
      <c r="D632" s="176">
        <f>SUM(D633:D634)</f>
        <v>5000</v>
      </c>
    </row>
    <row r="633" spans="1:4" ht="15" customHeight="1">
      <c r="A633" s="177" t="s">
        <v>121</v>
      </c>
      <c r="B633" s="178">
        <v>4210</v>
      </c>
      <c r="C633" s="179" t="s">
        <v>179</v>
      </c>
      <c r="D633" s="180">
        <v>1000</v>
      </c>
    </row>
    <row r="634" spans="1:4" ht="15" customHeight="1">
      <c r="A634" s="177" t="s">
        <v>121</v>
      </c>
      <c r="B634" s="178">
        <v>4300</v>
      </c>
      <c r="C634" s="179" t="s">
        <v>182</v>
      </c>
      <c r="D634" s="180">
        <v>4000</v>
      </c>
    </row>
    <row r="635" spans="1:4" s="173" customFormat="1" ht="15" customHeight="1">
      <c r="A635" s="168" t="s">
        <v>357</v>
      </c>
      <c r="B635" s="169" t="s">
        <v>121</v>
      </c>
      <c r="C635" s="170" t="s">
        <v>358</v>
      </c>
      <c r="D635" s="171">
        <f>D636</f>
        <v>1390000</v>
      </c>
    </row>
    <row r="636" spans="1:4" s="173" customFormat="1" ht="15" customHeight="1">
      <c r="A636" s="174">
        <v>75495</v>
      </c>
      <c r="B636" s="175" t="s">
        <v>121</v>
      </c>
      <c r="C636" s="172" t="s">
        <v>46</v>
      </c>
      <c r="D636" s="176">
        <f>SUM(D637:D644)</f>
        <v>1390000</v>
      </c>
    </row>
    <row r="637" spans="1:4" ht="15" customHeight="1">
      <c r="A637" s="177" t="s">
        <v>121</v>
      </c>
      <c r="B637" s="178">
        <v>2300</v>
      </c>
      <c r="C637" s="179" t="s">
        <v>449</v>
      </c>
      <c r="D637" s="180">
        <v>250000</v>
      </c>
    </row>
    <row r="638" spans="1:4" ht="15" customHeight="1">
      <c r="A638" s="177" t="s">
        <v>121</v>
      </c>
      <c r="B638" s="178">
        <v>4170</v>
      </c>
      <c r="C638" s="179" t="s">
        <v>177</v>
      </c>
      <c r="D638" s="180">
        <v>40000</v>
      </c>
    </row>
    <row r="639" spans="1:4" ht="15" customHeight="1">
      <c r="A639" s="177" t="s">
        <v>121</v>
      </c>
      <c r="B639" s="178">
        <v>4190</v>
      </c>
      <c r="C639" s="179" t="s">
        <v>178</v>
      </c>
      <c r="D639" s="180">
        <v>7000</v>
      </c>
    </row>
    <row r="640" spans="1:4" ht="15" customHeight="1">
      <c r="A640" s="177" t="s">
        <v>121</v>
      </c>
      <c r="B640" s="178">
        <v>4210</v>
      </c>
      <c r="C640" s="179" t="s">
        <v>179</v>
      </c>
      <c r="D640" s="180">
        <v>65000</v>
      </c>
    </row>
    <row r="641" spans="1:4" ht="15" customHeight="1">
      <c r="A641" s="177" t="s">
        <v>121</v>
      </c>
      <c r="B641" s="178">
        <v>4220</v>
      </c>
      <c r="C641" s="179" t="s">
        <v>180</v>
      </c>
      <c r="D641" s="180">
        <v>12000</v>
      </c>
    </row>
    <row r="642" spans="1:4" ht="15" customHeight="1">
      <c r="A642" s="177" t="s">
        <v>121</v>
      </c>
      <c r="B642" s="178">
        <v>4300</v>
      </c>
      <c r="C642" s="179" t="s">
        <v>182</v>
      </c>
      <c r="D642" s="180">
        <v>768000</v>
      </c>
    </row>
    <row r="643" spans="1:4" ht="15" customHeight="1">
      <c r="A643" s="177" t="s">
        <v>121</v>
      </c>
      <c r="B643" s="178">
        <v>4430</v>
      </c>
      <c r="C643" s="179" t="s">
        <v>426</v>
      </c>
      <c r="D643" s="180">
        <v>60000</v>
      </c>
    </row>
    <row r="644" spans="1:4" ht="15" customHeight="1">
      <c r="A644" s="181" t="s">
        <v>121</v>
      </c>
      <c r="B644" s="182">
        <v>4700</v>
      </c>
      <c r="C644" s="183" t="s">
        <v>417</v>
      </c>
      <c r="D644" s="184">
        <v>188000</v>
      </c>
    </row>
    <row r="645" spans="1:4" s="173" customFormat="1" ht="15" customHeight="1">
      <c r="A645" s="168" t="s">
        <v>360</v>
      </c>
      <c r="B645" s="169" t="s">
        <v>121</v>
      </c>
      <c r="C645" s="170" t="s">
        <v>361</v>
      </c>
      <c r="D645" s="171">
        <f>D646+D648</f>
        <v>72847002</v>
      </c>
    </row>
    <row r="646" spans="1:4" s="173" customFormat="1" ht="30" customHeight="1">
      <c r="A646" s="174">
        <v>75702</v>
      </c>
      <c r="B646" s="175" t="s">
        <v>121</v>
      </c>
      <c r="C646" s="172" t="s">
        <v>363</v>
      </c>
      <c r="D646" s="176">
        <f>D647</f>
        <v>10432088</v>
      </c>
    </row>
    <row r="647" spans="1:4" ht="30" customHeight="1">
      <c r="A647" s="177" t="s">
        <v>121</v>
      </c>
      <c r="B647" s="178">
        <v>8110</v>
      </c>
      <c r="C647" s="179" t="s">
        <v>450</v>
      </c>
      <c r="D647" s="180">
        <v>10432088</v>
      </c>
    </row>
    <row r="648" spans="1:4" s="173" customFormat="1" ht="30" customHeight="1">
      <c r="A648" s="174">
        <v>75704</v>
      </c>
      <c r="B648" s="175" t="s">
        <v>121</v>
      </c>
      <c r="C648" s="172" t="s">
        <v>365</v>
      </c>
      <c r="D648" s="176">
        <f>SUM(D649:D650)</f>
        <v>62414914</v>
      </c>
    </row>
    <row r="649" spans="1:4" ht="15" customHeight="1">
      <c r="A649" s="177" t="s">
        <v>121</v>
      </c>
      <c r="B649" s="178">
        <v>8020</v>
      </c>
      <c r="C649" s="179" t="s">
        <v>451</v>
      </c>
      <c r="D649" s="180">
        <v>61068664</v>
      </c>
    </row>
    <row r="650" spans="1:4" ht="15" customHeight="1">
      <c r="A650" s="177" t="s">
        <v>121</v>
      </c>
      <c r="B650" s="178">
        <v>8030</v>
      </c>
      <c r="C650" s="179" t="s">
        <v>452</v>
      </c>
      <c r="D650" s="180">
        <v>1346250</v>
      </c>
    </row>
    <row r="651" spans="1:4" s="173" customFormat="1" ht="15" customHeight="1">
      <c r="A651" s="168" t="s">
        <v>70</v>
      </c>
      <c r="B651" s="169" t="s">
        <v>121</v>
      </c>
      <c r="C651" s="170" t="s">
        <v>71</v>
      </c>
      <c r="D651" s="171">
        <f>D652</f>
        <v>45590000</v>
      </c>
    </row>
    <row r="652" spans="1:4" s="173" customFormat="1" ht="15" customHeight="1">
      <c r="A652" s="174">
        <v>75818</v>
      </c>
      <c r="B652" s="175" t="s">
        <v>121</v>
      </c>
      <c r="C652" s="172" t="s">
        <v>367</v>
      </c>
      <c r="D652" s="176">
        <f>SUM(D653:D654)</f>
        <v>45590000</v>
      </c>
    </row>
    <row r="653" spans="1:4" ht="15" customHeight="1">
      <c r="A653" s="177" t="s">
        <v>121</v>
      </c>
      <c r="B653" s="178">
        <v>4810</v>
      </c>
      <c r="C653" s="179" t="s">
        <v>453</v>
      </c>
      <c r="D653" s="180">
        <v>34590000</v>
      </c>
    </row>
    <row r="654" spans="1:4" ht="15" customHeight="1">
      <c r="A654" s="177" t="s">
        <v>121</v>
      </c>
      <c r="B654" s="178">
        <v>6800</v>
      </c>
      <c r="C654" s="179" t="s">
        <v>454</v>
      </c>
      <c r="D654" s="180">
        <v>11000000</v>
      </c>
    </row>
    <row r="655" spans="1:4" s="173" customFormat="1" ht="15" customHeight="1">
      <c r="A655" s="168" t="s">
        <v>33</v>
      </c>
      <c r="B655" s="169" t="s">
        <v>121</v>
      </c>
      <c r="C655" s="170" t="s">
        <v>34</v>
      </c>
      <c r="D655" s="171">
        <f>D656+D681+D698+D713+D715+D738+D758+D782+D804+D829+D853+D876+D889</f>
        <v>186478158</v>
      </c>
    </row>
    <row r="656" spans="1:4" s="173" customFormat="1" ht="15" customHeight="1">
      <c r="A656" s="174">
        <v>80102</v>
      </c>
      <c r="B656" s="175" t="s">
        <v>121</v>
      </c>
      <c r="C656" s="172" t="s">
        <v>72</v>
      </c>
      <c r="D656" s="176">
        <f>SUM(D657:D680)</f>
        <v>48995390</v>
      </c>
    </row>
    <row r="657" spans="1:4" ht="15" customHeight="1">
      <c r="A657" s="177" t="s">
        <v>121</v>
      </c>
      <c r="B657" s="178">
        <v>3020</v>
      </c>
      <c r="C657" s="179" t="s">
        <v>445</v>
      </c>
      <c r="D657" s="180">
        <v>49267</v>
      </c>
    </row>
    <row r="658" spans="1:4" ht="15" customHeight="1">
      <c r="A658" s="177" t="s">
        <v>121</v>
      </c>
      <c r="B658" s="178">
        <v>4010</v>
      </c>
      <c r="C658" s="179" t="s">
        <v>173</v>
      </c>
      <c r="D658" s="180">
        <v>1893434</v>
      </c>
    </row>
    <row r="659" spans="1:4" ht="15" customHeight="1">
      <c r="A659" s="177" t="s">
        <v>121</v>
      </c>
      <c r="B659" s="178">
        <v>4040</v>
      </c>
      <c r="C659" s="179" t="s">
        <v>174</v>
      </c>
      <c r="D659" s="180">
        <v>153426</v>
      </c>
    </row>
    <row r="660" spans="1:4" ht="15" customHeight="1">
      <c r="A660" s="177" t="s">
        <v>121</v>
      </c>
      <c r="B660" s="178">
        <v>4110</v>
      </c>
      <c r="C660" s="179" t="s">
        <v>175</v>
      </c>
      <c r="D660" s="180">
        <v>6456281</v>
      </c>
    </row>
    <row r="661" spans="1:4" ht="15" customHeight="1">
      <c r="A661" s="177" t="s">
        <v>121</v>
      </c>
      <c r="B661" s="178">
        <v>4120</v>
      </c>
      <c r="C661" s="179" t="s">
        <v>176</v>
      </c>
      <c r="D661" s="180">
        <v>770684</v>
      </c>
    </row>
    <row r="662" spans="1:4" ht="15" customHeight="1">
      <c r="A662" s="177" t="s">
        <v>121</v>
      </c>
      <c r="B662" s="178">
        <v>4140</v>
      </c>
      <c r="C662" s="179" t="s">
        <v>446</v>
      </c>
      <c r="D662" s="180">
        <v>24750</v>
      </c>
    </row>
    <row r="663" spans="1:4" ht="15" customHeight="1">
      <c r="A663" s="177" t="s">
        <v>121</v>
      </c>
      <c r="B663" s="178">
        <v>4170</v>
      </c>
      <c r="C663" s="179" t="s">
        <v>177</v>
      </c>
      <c r="D663" s="180">
        <v>11800</v>
      </c>
    </row>
    <row r="664" spans="1:4" ht="15" customHeight="1">
      <c r="A664" s="177" t="s">
        <v>121</v>
      </c>
      <c r="B664" s="178">
        <v>4190</v>
      </c>
      <c r="C664" s="179" t="s">
        <v>178</v>
      </c>
      <c r="D664" s="180">
        <v>2000</v>
      </c>
    </row>
    <row r="665" spans="1:4" ht="15" customHeight="1">
      <c r="A665" s="177" t="s">
        <v>121</v>
      </c>
      <c r="B665" s="178">
        <v>4210</v>
      </c>
      <c r="C665" s="179" t="s">
        <v>179</v>
      </c>
      <c r="D665" s="180">
        <v>206370</v>
      </c>
    </row>
    <row r="666" spans="1:4" ht="15" customHeight="1">
      <c r="A666" s="177" t="s">
        <v>121</v>
      </c>
      <c r="B666" s="178">
        <v>4220</v>
      </c>
      <c r="C666" s="179" t="s">
        <v>180</v>
      </c>
      <c r="D666" s="180">
        <v>4000</v>
      </c>
    </row>
    <row r="667" spans="1:4" ht="15" customHeight="1">
      <c r="A667" s="177" t="s">
        <v>121</v>
      </c>
      <c r="B667" s="178">
        <v>4240</v>
      </c>
      <c r="C667" s="179" t="s">
        <v>455</v>
      </c>
      <c r="D667" s="180">
        <v>139587</v>
      </c>
    </row>
    <row r="668" spans="1:4" ht="15" customHeight="1">
      <c r="A668" s="177" t="s">
        <v>121</v>
      </c>
      <c r="B668" s="178">
        <v>4260</v>
      </c>
      <c r="C668" s="179" t="s">
        <v>420</v>
      </c>
      <c r="D668" s="180">
        <v>668736</v>
      </c>
    </row>
    <row r="669" spans="1:4" ht="15" customHeight="1">
      <c r="A669" s="177" t="s">
        <v>121</v>
      </c>
      <c r="B669" s="178">
        <v>4270</v>
      </c>
      <c r="C669" s="179" t="s">
        <v>181</v>
      </c>
      <c r="D669" s="180">
        <v>46852</v>
      </c>
    </row>
    <row r="670" spans="1:4" ht="15" customHeight="1">
      <c r="A670" s="177" t="s">
        <v>121</v>
      </c>
      <c r="B670" s="178">
        <v>4280</v>
      </c>
      <c r="C670" s="179" t="s">
        <v>433</v>
      </c>
      <c r="D670" s="180">
        <v>18830</v>
      </c>
    </row>
    <row r="671" spans="1:4" ht="15" customHeight="1">
      <c r="A671" s="177" t="s">
        <v>121</v>
      </c>
      <c r="B671" s="178">
        <v>4300</v>
      </c>
      <c r="C671" s="179" t="s">
        <v>182</v>
      </c>
      <c r="D671" s="180">
        <v>239319</v>
      </c>
    </row>
    <row r="672" spans="1:4" ht="15" customHeight="1">
      <c r="A672" s="177" t="s">
        <v>121</v>
      </c>
      <c r="B672" s="178">
        <v>4360</v>
      </c>
      <c r="C672" s="179" t="s">
        <v>421</v>
      </c>
      <c r="D672" s="180">
        <v>21412</v>
      </c>
    </row>
    <row r="673" spans="1:4" ht="15" customHeight="1">
      <c r="A673" s="177" t="s">
        <v>121</v>
      </c>
      <c r="B673" s="178">
        <v>4410</v>
      </c>
      <c r="C673" s="179" t="s">
        <v>183</v>
      </c>
      <c r="D673" s="180">
        <v>39988</v>
      </c>
    </row>
    <row r="674" spans="1:4" ht="15" customHeight="1">
      <c r="A674" s="177" t="s">
        <v>121</v>
      </c>
      <c r="B674" s="178">
        <v>4430</v>
      </c>
      <c r="C674" s="179" t="s">
        <v>426</v>
      </c>
      <c r="D674" s="180">
        <v>12281</v>
      </c>
    </row>
    <row r="675" spans="1:4" ht="15" customHeight="1">
      <c r="A675" s="177" t="s">
        <v>121</v>
      </c>
      <c r="B675" s="178">
        <v>4440</v>
      </c>
      <c r="C675" s="179" t="s">
        <v>434</v>
      </c>
      <c r="D675" s="180">
        <v>1493798</v>
      </c>
    </row>
    <row r="676" spans="1:4" ht="15" customHeight="1">
      <c r="A676" s="177" t="s">
        <v>121</v>
      </c>
      <c r="B676" s="178">
        <v>4520</v>
      </c>
      <c r="C676" s="179" t="s">
        <v>439</v>
      </c>
      <c r="D676" s="180">
        <v>25071</v>
      </c>
    </row>
    <row r="677" spans="1:4" ht="15" customHeight="1">
      <c r="A677" s="177" t="s">
        <v>121</v>
      </c>
      <c r="B677" s="178">
        <v>4700</v>
      </c>
      <c r="C677" s="179" t="s">
        <v>417</v>
      </c>
      <c r="D677" s="180">
        <v>19000</v>
      </c>
    </row>
    <row r="678" spans="1:4" ht="15" customHeight="1">
      <c r="A678" s="177" t="s">
        <v>121</v>
      </c>
      <c r="B678" s="178">
        <v>4710</v>
      </c>
      <c r="C678" s="179" t="s">
        <v>189</v>
      </c>
      <c r="D678" s="180">
        <v>217411</v>
      </c>
    </row>
    <row r="679" spans="1:4" ht="15" customHeight="1">
      <c r="A679" s="177" t="s">
        <v>121</v>
      </c>
      <c r="B679" s="178">
        <v>4790</v>
      </c>
      <c r="C679" s="179" t="s">
        <v>456</v>
      </c>
      <c r="D679" s="180">
        <v>34006852</v>
      </c>
    </row>
    <row r="680" spans="1:4" ht="15" customHeight="1">
      <c r="A680" s="177" t="s">
        <v>121</v>
      </c>
      <c r="B680" s="178">
        <v>4800</v>
      </c>
      <c r="C680" s="179" t="s">
        <v>457</v>
      </c>
      <c r="D680" s="180">
        <v>2474241</v>
      </c>
    </row>
    <row r="681" spans="1:4" s="173" customFormat="1" ht="15" customHeight="1">
      <c r="A681" s="174">
        <v>80104</v>
      </c>
      <c r="B681" s="175" t="s">
        <v>121</v>
      </c>
      <c r="C681" s="172" t="s">
        <v>458</v>
      </c>
      <c r="D681" s="176">
        <f>SUM(D682:D697)</f>
        <v>313789</v>
      </c>
    </row>
    <row r="682" spans="1:4" ht="15" customHeight="1">
      <c r="A682" s="177" t="s">
        <v>121</v>
      </c>
      <c r="B682" s="178">
        <v>4017</v>
      </c>
      <c r="C682" s="179" t="s">
        <v>173</v>
      </c>
      <c r="D682" s="180">
        <v>85964</v>
      </c>
    </row>
    <row r="683" spans="1:4" ht="15" customHeight="1">
      <c r="A683" s="177" t="s">
        <v>121</v>
      </c>
      <c r="B683" s="178">
        <v>4019</v>
      </c>
      <c r="C683" s="179" t="s">
        <v>173</v>
      </c>
      <c r="D683" s="180">
        <v>5056</v>
      </c>
    </row>
    <row r="684" spans="1:4" ht="15" customHeight="1">
      <c r="A684" s="177" t="s">
        <v>121</v>
      </c>
      <c r="B684" s="178">
        <v>4117</v>
      </c>
      <c r="C684" s="179" t="s">
        <v>175</v>
      </c>
      <c r="D684" s="180">
        <v>19068</v>
      </c>
    </row>
    <row r="685" spans="1:4" ht="15" customHeight="1">
      <c r="A685" s="177" t="s">
        <v>121</v>
      </c>
      <c r="B685" s="178">
        <v>4119</v>
      </c>
      <c r="C685" s="179" t="s">
        <v>175</v>
      </c>
      <c r="D685" s="180">
        <v>1122</v>
      </c>
    </row>
    <row r="686" spans="1:4" ht="15" customHeight="1">
      <c r="A686" s="177" t="s">
        <v>121</v>
      </c>
      <c r="B686" s="178">
        <v>4127</v>
      </c>
      <c r="C686" s="179" t="s">
        <v>176</v>
      </c>
      <c r="D686" s="180">
        <v>2899</v>
      </c>
    </row>
    <row r="687" spans="1:4" ht="15" customHeight="1">
      <c r="A687" s="177" t="s">
        <v>121</v>
      </c>
      <c r="B687" s="178">
        <v>4129</v>
      </c>
      <c r="C687" s="179" t="s">
        <v>176</v>
      </c>
      <c r="D687" s="180">
        <v>169</v>
      </c>
    </row>
    <row r="688" spans="1:4" ht="15" customHeight="1">
      <c r="A688" s="177" t="s">
        <v>121</v>
      </c>
      <c r="B688" s="178">
        <v>4217</v>
      </c>
      <c r="C688" s="179" t="s">
        <v>179</v>
      </c>
      <c r="D688" s="180">
        <v>18889</v>
      </c>
    </row>
    <row r="689" spans="1:4" ht="15" customHeight="1">
      <c r="A689" s="177" t="s">
        <v>121</v>
      </c>
      <c r="B689" s="178">
        <v>4219</v>
      </c>
      <c r="C689" s="179" t="s">
        <v>179</v>
      </c>
      <c r="D689" s="180">
        <v>1111</v>
      </c>
    </row>
    <row r="690" spans="1:4" ht="15" customHeight="1">
      <c r="A690" s="177" t="s">
        <v>121</v>
      </c>
      <c r="B690" s="178">
        <v>4307</v>
      </c>
      <c r="C690" s="179" t="s">
        <v>182</v>
      </c>
      <c r="D690" s="180">
        <v>154370</v>
      </c>
    </row>
    <row r="691" spans="1:4" ht="15" customHeight="1">
      <c r="A691" s="177" t="s">
        <v>121</v>
      </c>
      <c r="B691" s="178">
        <v>4309</v>
      </c>
      <c r="C691" s="179" t="s">
        <v>182</v>
      </c>
      <c r="D691" s="180">
        <v>9081</v>
      </c>
    </row>
    <row r="692" spans="1:4" ht="15" customHeight="1">
      <c r="A692" s="177" t="s">
        <v>121</v>
      </c>
      <c r="B692" s="178">
        <v>4707</v>
      </c>
      <c r="C692" s="179" t="s">
        <v>417</v>
      </c>
      <c r="D692" s="180">
        <v>9444</v>
      </c>
    </row>
    <row r="693" spans="1:4" ht="15" customHeight="1">
      <c r="A693" s="177" t="s">
        <v>121</v>
      </c>
      <c r="B693" s="178">
        <v>4709</v>
      </c>
      <c r="C693" s="179" t="s">
        <v>417</v>
      </c>
      <c r="D693" s="180">
        <v>556</v>
      </c>
    </row>
    <row r="694" spans="1:4" ht="15" customHeight="1">
      <c r="A694" s="177" t="s">
        <v>121</v>
      </c>
      <c r="B694" s="178">
        <v>4717</v>
      </c>
      <c r="C694" s="179" t="s">
        <v>189</v>
      </c>
      <c r="D694" s="180">
        <v>892</v>
      </c>
    </row>
    <row r="695" spans="1:4" ht="15" customHeight="1">
      <c r="A695" s="177" t="s">
        <v>121</v>
      </c>
      <c r="B695" s="178">
        <v>4719</v>
      </c>
      <c r="C695" s="179" t="s">
        <v>189</v>
      </c>
      <c r="D695" s="180">
        <v>53</v>
      </c>
    </row>
    <row r="696" spans="1:4" ht="15" customHeight="1">
      <c r="A696" s="177" t="s">
        <v>121</v>
      </c>
      <c r="B696" s="178">
        <v>4797</v>
      </c>
      <c r="C696" s="179" t="s">
        <v>456</v>
      </c>
      <c r="D696" s="180">
        <v>4831</v>
      </c>
    </row>
    <row r="697" spans="1:4" ht="15" customHeight="1">
      <c r="A697" s="177" t="s">
        <v>121</v>
      </c>
      <c r="B697" s="178">
        <v>4799</v>
      </c>
      <c r="C697" s="179" t="s">
        <v>456</v>
      </c>
      <c r="D697" s="180">
        <v>284</v>
      </c>
    </row>
    <row r="698" spans="1:4" s="173" customFormat="1" ht="15" customHeight="1">
      <c r="A698" s="174">
        <v>80105</v>
      </c>
      <c r="B698" s="175" t="s">
        <v>121</v>
      </c>
      <c r="C698" s="172" t="s">
        <v>371</v>
      </c>
      <c r="D698" s="176">
        <f>SUM(D699:D712)</f>
        <v>547520</v>
      </c>
    </row>
    <row r="699" spans="1:4" ht="15" customHeight="1">
      <c r="A699" s="177" t="s">
        <v>121</v>
      </c>
      <c r="B699" s="178">
        <v>3020</v>
      </c>
      <c r="C699" s="179" t="s">
        <v>445</v>
      </c>
      <c r="D699" s="180">
        <v>1803</v>
      </c>
    </row>
    <row r="700" spans="1:4" ht="15" customHeight="1">
      <c r="A700" s="177" t="s">
        <v>121</v>
      </c>
      <c r="B700" s="178">
        <v>4110</v>
      </c>
      <c r="C700" s="179" t="s">
        <v>175</v>
      </c>
      <c r="D700" s="180">
        <v>75003</v>
      </c>
    </row>
    <row r="701" spans="1:4" ht="15" customHeight="1">
      <c r="A701" s="177" t="s">
        <v>121</v>
      </c>
      <c r="B701" s="178">
        <v>4120</v>
      </c>
      <c r="C701" s="179" t="s">
        <v>176</v>
      </c>
      <c r="D701" s="180">
        <v>7380</v>
      </c>
    </row>
    <row r="702" spans="1:4" ht="15" customHeight="1">
      <c r="A702" s="177" t="s">
        <v>121</v>
      </c>
      <c r="B702" s="178">
        <v>4210</v>
      </c>
      <c r="C702" s="179" t="s">
        <v>179</v>
      </c>
      <c r="D702" s="180">
        <v>1506</v>
      </c>
    </row>
    <row r="703" spans="1:4" ht="15" customHeight="1">
      <c r="A703" s="177" t="s">
        <v>121</v>
      </c>
      <c r="B703" s="178">
        <v>4240</v>
      </c>
      <c r="C703" s="179" t="s">
        <v>455</v>
      </c>
      <c r="D703" s="180">
        <v>1240</v>
      </c>
    </row>
    <row r="704" spans="1:4" ht="15" customHeight="1">
      <c r="A704" s="181" t="s">
        <v>121</v>
      </c>
      <c r="B704" s="182">
        <v>4270</v>
      </c>
      <c r="C704" s="183" t="s">
        <v>181</v>
      </c>
      <c r="D704" s="184">
        <v>858</v>
      </c>
    </row>
    <row r="705" spans="1:4" ht="15" customHeight="1">
      <c r="A705" s="177" t="s">
        <v>121</v>
      </c>
      <c r="B705" s="178">
        <v>4280</v>
      </c>
      <c r="C705" s="179" t="s">
        <v>433</v>
      </c>
      <c r="D705" s="180">
        <v>750</v>
      </c>
    </row>
    <row r="706" spans="1:4" ht="15" customHeight="1">
      <c r="A706" s="177" t="s">
        <v>121</v>
      </c>
      <c r="B706" s="178">
        <v>4300</v>
      </c>
      <c r="C706" s="179" t="s">
        <v>182</v>
      </c>
      <c r="D706" s="180">
        <v>449</v>
      </c>
    </row>
    <row r="707" spans="1:4" ht="15" customHeight="1">
      <c r="A707" s="177" t="s">
        <v>121</v>
      </c>
      <c r="B707" s="178">
        <v>4360</v>
      </c>
      <c r="C707" s="179" t="s">
        <v>421</v>
      </c>
      <c r="D707" s="180">
        <v>352</v>
      </c>
    </row>
    <row r="708" spans="1:4" ht="15" customHeight="1">
      <c r="A708" s="177" t="s">
        <v>121</v>
      </c>
      <c r="B708" s="178">
        <v>4410</v>
      </c>
      <c r="C708" s="179" t="s">
        <v>183</v>
      </c>
      <c r="D708" s="180">
        <v>132</v>
      </c>
    </row>
    <row r="709" spans="1:4" ht="15" customHeight="1">
      <c r="A709" s="177" t="s">
        <v>121</v>
      </c>
      <c r="B709" s="178">
        <v>4440</v>
      </c>
      <c r="C709" s="179" t="s">
        <v>434</v>
      </c>
      <c r="D709" s="180">
        <v>19520</v>
      </c>
    </row>
    <row r="710" spans="1:4" ht="15" customHeight="1">
      <c r="A710" s="177" t="s">
        <v>121</v>
      </c>
      <c r="B710" s="178">
        <v>4710</v>
      </c>
      <c r="C710" s="179" t="s">
        <v>189</v>
      </c>
      <c r="D710" s="180">
        <v>2210</v>
      </c>
    </row>
    <row r="711" spans="1:4" ht="15" customHeight="1">
      <c r="A711" s="177" t="s">
        <v>121</v>
      </c>
      <c r="B711" s="178">
        <v>4790</v>
      </c>
      <c r="C711" s="179" t="s">
        <v>456</v>
      </c>
      <c r="D711" s="180">
        <v>402964</v>
      </c>
    </row>
    <row r="712" spans="1:4" ht="15" customHeight="1">
      <c r="A712" s="177" t="s">
        <v>121</v>
      </c>
      <c r="B712" s="178">
        <v>4800</v>
      </c>
      <c r="C712" s="179" t="s">
        <v>457</v>
      </c>
      <c r="D712" s="180">
        <v>33353</v>
      </c>
    </row>
    <row r="713" spans="1:4" s="173" customFormat="1" ht="15" customHeight="1">
      <c r="A713" s="174">
        <v>80113</v>
      </c>
      <c r="B713" s="175" t="s">
        <v>121</v>
      </c>
      <c r="C713" s="172" t="s">
        <v>373</v>
      </c>
      <c r="D713" s="176">
        <f>D714</f>
        <v>16500</v>
      </c>
    </row>
    <row r="714" spans="1:4" ht="15" customHeight="1">
      <c r="A714" s="177" t="s">
        <v>121</v>
      </c>
      <c r="B714" s="178">
        <v>4210</v>
      </c>
      <c r="C714" s="179" t="s">
        <v>179</v>
      </c>
      <c r="D714" s="180">
        <v>16500</v>
      </c>
    </row>
    <row r="715" spans="1:4" s="173" customFormat="1" ht="15" customHeight="1">
      <c r="A715" s="174">
        <v>80116</v>
      </c>
      <c r="B715" s="175" t="s">
        <v>121</v>
      </c>
      <c r="C715" s="172" t="s">
        <v>73</v>
      </c>
      <c r="D715" s="176">
        <f>SUM(D716:D737)</f>
        <v>12031802</v>
      </c>
    </row>
    <row r="716" spans="1:4" ht="15" customHeight="1">
      <c r="A716" s="177" t="s">
        <v>121</v>
      </c>
      <c r="B716" s="178">
        <v>3020</v>
      </c>
      <c r="C716" s="179" t="s">
        <v>445</v>
      </c>
      <c r="D716" s="180">
        <v>20000</v>
      </c>
    </row>
    <row r="717" spans="1:4" ht="15" customHeight="1">
      <c r="A717" s="177" t="s">
        <v>121</v>
      </c>
      <c r="B717" s="178">
        <v>4010</v>
      </c>
      <c r="C717" s="179" t="s">
        <v>173</v>
      </c>
      <c r="D717" s="180">
        <v>2259610</v>
      </c>
    </row>
    <row r="718" spans="1:4" ht="15" customHeight="1">
      <c r="A718" s="177" t="s">
        <v>121</v>
      </c>
      <c r="B718" s="178">
        <v>4040</v>
      </c>
      <c r="C718" s="179" t="s">
        <v>174</v>
      </c>
      <c r="D718" s="180">
        <v>171790</v>
      </c>
    </row>
    <row r="719" spans="1:4" ht="15" customHeight="1">
      <c r="A719" s="177" t="s">
        <v>121</v>
      </c>
      <c r="B719" s="178">
        <v>4110</v>
      </c>
      <c r="C719" s="179" t="s">
        <v>175</v>
      </c>
      <c r="D719" s="180">
        <v>1413686</v>
      </c>
    </row>
    <row r="720" spans="1:4" ht="15" customHeight="1">
      <c r="A720" s="177" t="s">
        <v>121</v>
      </c>
      <c r="B720" s="178">
        <v>4120</v>
      </c>
      <c r="C720" s="179" t="s">
        <v>176</v>
      </c>
      <c r="D720" s="180">
        <v>160035</v>
      </c>
    </row>
    <row r="721" spans="1:4" ht="15" customHeight="1">
      <c r="A721" s="177" t="s">
        <v>121</v>
      </c>
      <c r="B721" s="178">
        <v>4140</v>
      </c>
      <c r="C721" s="179" t="s">
        <v>446</v>
      </c>
      <c r="D721" s="180">
        <v>8000</v>
      </c>
    </row>
    <row r="722" spans="1:4" ht="15" customHeight="1">
      <c r="A722" s="177" t="s">
        <v>121</v>
      </c>
      <c r="B722" s="178">
        <v>4170</v>
      </c>
      <c r="C722" s="179" t="s">
        <v>177</v>
      </c>
      <c r="D722" s="180">
        <v>8000</v>
      </c>
    </row>
    <row r="723" spans="1:4" ht="15" customHeight="1">
      <c r="A723" s="177" t="s">
        <v>121</v>
      </c>
      <c r="B723" s="178">
        <v>4210</v>
      </c>
      <c r="C723" s="179" t="s">
        <v>179</v>
      </c>
      <c r="D723" s="180">
        <v>133800</v>
      </c>
    </row>
    <row r="724" spans="1:4" ht="15" customHeight="1">
      <c r="A724" s="177" t="s">
        <v>121</v>
      </c>
      <c r="B724" s="178">
        <v>4240</v>
      </c>
      <c r="C724" s="179" t="s">
        <v>455</v>
      </c>
      <c r="D724" s="180">
        <v>283050</v>
      </c>
    </row>
    <row r="725" spans="1:4" ht="15" customHeight="1">
      <c r="A725" s="177" t="s">
        <v>121</v>
      </c>
      <c r="B725" s="178">
        <v>4260</v>
      </c>
      <c r="C725" s="179" t="s">
        <v>420</v>
      </c>
      <c r="D725" s="180">
        <v>581332</v>
      </c>
    </row>
    <row r="726" spans="1:4" ht="15" customHeight="1">
      <c r="A726" s="177" t="s">
        <v>121</v>
      </c>
      <c r="B726" s="178">
        <v>4270</v>
      </c>
      <c r="C726" s="179" t="s">
        <v>181</v>
      </c>
      <c r="D726" s="180">
        <v>13500</v>
      </c>
    </row>
    <row r="727" spans="1:4" ht="15" customHeight="1">
      <c r="A727" s="177" t="s">
        <v>121</v>
      </c>
      <c r="B727" s="178">
        <v>4280</v>
      </c>
      <c r="C727" s="179" t="s">
        <v>433</v>
      </c>
      <c r="D727" s="180">
        <v>5300</v>
      </c>
    </row>
    <row r="728" spans="1:4" ht="15" customHeight="1">
      <c r="A728" s="177" t="s">
        <v>121</v>
      </c>
      <c r="B728" s="178">
        <v>4300</v>
      </c>
      <c r="C728" s="179" t="s">
        <v>182</v>
      </c>
      <c r="D728" s="180">
        <v>223312</v>
      </c>
    </row>
    <row r="729" spans="1:4" ht="15" customHeight="1">
      <c r="A729" s="177" t="s">
        <v>121</v>
      </c>
      <c r="B729" s="178">
        <v>4360</v>
      </c>
      <c r="C729" s="179" t="s">
        <v>421</v>
      </c>
      <c r="D729" s="180">
        <v>12341</v>
      </c>
    </row>
    <row r="730" spans="1:4" ht="15" customHeight="1">
      <c r="A730" s="177" t="s">
        <v>121</v>
      </c>
      <c r="B730" s="178">
        <v>4390</v>
      </c>
      <c r="C730" s="179" t="s">
        <v>423</v>
      </c>
      <c r="D730" s="180">
        <v>550</v>
      </c>
    </row>
    <row r="731" spans="1:4" ht="15" customHeight="1">
      <c r="A731" s="177" t="s">
        <v>121</v>
      </c>
      <c r="B731" s="178">
        <v>4410</v>
      </c>
      <c r="C731" s="179" t="s">
        <v>183</v>
      </c>
      <c r="D731" s="180">
        <v>7000</v>
      </c>
    </row>
    <row r="732" spans="1:4" ht="15" customHeight="1">
      <c r="A732" s="177" t="s">
        <v>121</v>
      </c>
      <c r="B732" s="178">
        <v>4430</v>
      </c>
      <c r="C732" s="179" t="s">
        <v>426</v>
      </c>
      <c r="D732" s="180">
        <v>15401</v>
      </c>
    </row>
    <row r="733" spans="1:4" ht="15" customHeight="1">
      <c r="A733" s="177" t="s">
        <v>121</v>
      </c>
      <c r="B733" s="178">
        <v>4440</v>
      </c>
      <c r="C733" s="179" t="s">
        <v>434</v>
      </c>
      <c r="D733" s="180">
        <v>455651</v>
      </c>
    </row>
    <row r="734" spans="1:4" ht="15" customHeight="1">
      <c r="A734" s="177" t="s">
        <v>121</v>
      </c>
      <c r="B734" s="178">
        <v>4700</v>
      </c>
      <c r="C734" s="179" t="s">
        <v>417</v>
      </c>
      <c r="D734" s="180">
        <v>14500</v>
      </c>
    </row>
    <row r="735" spans="1:4" ht="15" customHeight="1">
      <c r="A735" s="177" t="s">
        <v>121</v>
      </c>
      <c r="B735" s="178">
        <v>4710</v>
      </c>
      <c r="C735" s="179" t="s">
        <v>189</v>
      </c>
      <c r="D735" s="180">
        <v>24791</v>
      </c>
    </row>
    <row r="736" spans="1:4" ht="15" customHeight="1">
      <c r="A736" s="177" t="s">
        <v>121</v>
      </c>
      <c r="B736" s="178">
        <v>4790</v>
      </c>
      <c r="C736" s="179" t="s">
        <v>456</v>
      </c>
      <c r="D736" s="180">
        <v>5810371</v>
      </c>
    </row>
    <row r="737" spans="1:4" ht="15" customHeight="1">
      <c r="A737" s="177" t="s">
        <v>121</v>
      </c>
      <c r="B737" s="178">
        <v>4800</v>
      </c>
      <c r="C737" s="179" t="s">
        <v>457</v>
      </c>
      <c r="D737" s="180">
        <v>409782</v>
      </c>
    </row>
    <row r="738" spans="1:4" s="173" customFormat="1" ht="15" customHeight="1">
      <c r="A738" s="174">
        <v>80121</v>
      </c>
      <c r="B738" s="175" t="s">
        <v>121</v>
      </c>
      <c r="C738" s="172" t="s">
        <v>74</v>
      </c>
      <c r="D738" s="176">
        <f>SUM(D739:D757)</f>
        <v>7076847</v>
      </c>
    </row>
    <row r="739" spans="1:4" ht="15" customHeight="1">
      <c r="A739" s="177" t="s">
        <v>121</v>
      </c>
      <c r="B739" s="178">
        <v>3020</v>
      </c>
      <c r="C739" s="179" t="s">
        <v>445</v>
      </c>
      <c r="D739" s="180">
        <v>8488</v>
      </c>
    </row>
    <row r="740" spans="1:4" ht="15" customHeight="1">
      <c r="A740" s="177" t="s">
        <v>121</v>
      </c>
      <c r="B740" s="178">
        <v>4110</v>
      </c>
      <c r="C740" s="179" t="s">
        <v>175</v>
      </c>
      <c r="D740" s="180">
        <v>917247</v>
      </c>
    </row>
    <row r="741" spans="1:4" ht="15" customHeight="1">
      <c r="A741" s="177" t="s">
        <v>121</v>
      </c>
      <c r="B741" s="178">
        <v>4120</v>
      </c>
      <c r="C741" s="179" t="s">
        <v>176</v>
      </c>
      <c r="D741" s="180">
        <v>112948</v>
      </c>
    </row>
    <row r="742" spans="1:4" ht="15" customHeight="1">
      <c r="A742" s="177" t="s">
        <v>121</v>
      </c>
      <c r="B742" s="178">
        <v>4190</v>
      </c>
      <c r="C742" s="179" t="s">
        <v>178</v>
      </c>
      <c r="D742" s="180">
        <v>1500</v>
      </c>
    </row>
    <row r="743" spans="1:4" ht="15" customHeight="1">
      <c r="A743" s="177" t="s">
        <v>121</v>
      </c>
      <c r="B743" s="178">
        <v>4210</v>
      </c>
      <c r="C743" s="179" t="s">
        <v>179</v>
      </c>
      <c r="D743" s="180">
        <v>40927</v>
      </c>
    </row>
    <row r="744" spans="1:4" ht="15" customHeight="1">
      <c r="A744" s="177" t="s">
        <v>121</v>
      </c>
      <c r="B744" s="178">
        <v>4240</v>
      </c>
      <c r="C744" s="179" t="s">
        <v>455</v>
      </c>
      <c r="D744" s="180">
        <v>21760</v>
      </c>
    </row>
    <row r="745" spans="1:4" ht="15" customHeight="1">
      <c r="A745" s="177" t="s">
        <v>121</v>
      </c>
      <c r="B745" s="178">
        <v>4260</v>
      </c>
      <c r="C745" s="179" t="s">
        <v>420</v>
      </c>
      <c r="D745" s="180">
        <v>141884</v>
      </c>
    </row>
    <row r="746" spans="1:4" ht="15" customHeight="1">
      <c r="A746" s="177" t="s">
        <v>121</v>
      </c>
      <c r="B746" s="178">
        <v>4270</v>
      </c>
      <c r="C746" s="179" t="s">
        <v>181</v>
      </c>
      <c r="D746" s="180">
        <v>11023</v>
      </c>
    </row>
    <row r="747" spans="1:4" ht="15" customHeight="1">
      <c r="A747" s="177" t="s">
        <v>121</v>
      </c>
      <c r="B747" s="178">
        <v>4280</v>
      </c>
      <c r="C747" s="179" t="s">
        <v>433</v>
      </c>
      <c r="D747" s="180">
        <v>7100</v>
      </c>
    </row>
    <row r="748" spans="1:4" ht="15" customHeight="1">
      <c r="A748" s="177" t="s">
        <v>121</v>
      </c>
      <c r="B748" s="178">
        <v>4300</v>
      </c>
      <c r="C748" s="179" t="s">
        <v>182</v>
      </c>
      <c r="D748" s="180">
        <v>54470</v>
      </c>
    </row>
    <row r="749" spans="1:4" ht="15" customHeight="1">
      <c r="A749" s="177" t="s">
        <v>121</v>
      </c>
      <c r="B749" s="178">
        <v>4360</v>
      </c>
      <c r="C749" s="179" t="s">
        <v>421</v>
      </c>
      <c r="D749" s="180">
        <v>7715</v>
      </c>
    </row>
    <row r="750" spans="1:4" ht="15" customHeight="1">
      <c r="A750" s="177" t="s">
        <v>121</v>
      </c>
      <c r="B750" s="178">
        <v>4410</v>
      </c>
      <c r="C750" s="179" t="s">
        <v>183</v>
      </c>
      <c r="D750" s="180">
        <v>5700</v>
      </c>
    </row>
    <row r="751" spans="1:4" ht="15" customHeight="1">
      <c r="A751" s="177" t="s">
        <v>121</v>
      </c>
      <c r="B751" s="178">
        <v>4430</v>
      </c>
      <c r="C751" s="179" t="s">
        <v>426</v>
      </c>
      <c r="D751" s="180">
        <v>1494</v>
      </c>
    </row>
    <row r="752" spans="1:4" ht="15" customHeight="1">
      <c r="A752" s="177" t="s">
        <v>121</v>
      </c>
      <c r="B752" s="178">
        <v>4440</v>
      </c>
      <c r="C752" s="179" t="s">
        <v>434</v>
      </c>
      <c r="D752" s="180">
        <v>194481</v>
      </c>
    </row>
    <row r="753" spans="1:4" ht="15" customHeight="1">
      <c r="A753" s="177" t="s">
        <v>121</v>
      </c>
      <c r="B753" s="178">
        <v>4520</v>
      </c>
      <c r="C753" s="179" t="s">
        <v>439</v>
      </c>
      <c r="D753" s="180">
        <v>7012</v>
      </c>
    </row>
    <row r="754" spans="1:4" ht="15" customHeight="1">
      <c r="A754" s="177" t="s">
        <v>121</v>
      </c>
      <c r="B754" s="178">
        <v>4700</v>
      </c>
      <c r="C754" s="179" t="s">
        <v>417</v>
      </c>
      <c r="D754" s="180">
        <v>3106</v>
      </c>
    </row>
    <row r="755" spans="1:4" ht="15" customHeight="1">
      <c r="A755" s="177" t="s">
        <v>121</v>
      </c>
      <c r="B755" s="178">
        <v>4710</v>
      </c>
      <c r="C755" s="179" t="s">
        <v>189</v>
      </c>
      <c r="D755" s="180">
        <v>43800</v>
      </c>
    </row>
    <row r="756" spans="1:4" ht="15" customHeight="1">
      <c r="A756" s="177" t="s">
        <v>121</v>
      </c>
      <c r="B756" s="178">
        <v>4790</v>
      </c>
      <c r="C756" s="179" t="s">
        <v>456</v>
      </c>
      <c r="D756" s="180">
        <v>5150389</v>
      </c>
    </row>
    <row r="757" spans="1:4" ht="15" customHeight="1">
      <c r="A757" s="177" t="s">
        <v>121</v>
      </c>
      <c r="B757" s="178">
        <v>4800</v>
      </c>
      <c r="C757" s="179" t="s">
        <v>457</v>
      </c>
      <c r="D757" s="180">
        <v>345803</v>
      </c>
    </row>
    <row r="758" spans="1:4" s="173" customFormat="1" ht="15" customHeight="1">
      <c r="A758" s="174">
        <v>80134</v>
      </c>
      <c r="B758" s="175" t="s">
        <v>121</v>
      </c>
      <c r="C758" s="172" t="s">
        <v>75</v>
      </c>
      <c r="D758" s="176">
        <f>SUM(D759:D781)</f>
        <v>34619107</v>
      </c>
    </row>
    <row r="759" spans="1:4" ht="15" customHeight="1">
      <c r="A759" s="177" t="s">
        <v>121</v>
      </c>
      <c r="B759" s="178">
        <v>3020</v>
      </c>
      <c r="C759" s="179" t="s">
        <v>445</v>
      </c>
      <c r="D759" s="180">
        <v>15500</v>
      </c>
    </row>
    <row r="760" spans="1:4" ht="15" customHeight="1">
      <c r="A760" s="177" t="s">
        <v>121</v>
      </c>
      <c r="B760" s="178">
        <v>4010</v>
      </c>
      <c r="C760" s="179" t="s">
        <v>173</v>
      </c>
      <c r="D760" s="180">
        <v>706847</v>
      </c>
    </row>
    <row r="761" spans="1:4" ht="15" customHeight="1">
      <c r="A761" s="177" t="s">
        <v>121</v>
      </c>
      <c r="B761" s="178">
        <v>4040</v>
      </c>
      <c r="C761" s="179" t="s">
        <v>174</v>
      </c>
      <c r="D761" s="180">
        <v>45723</v>
      </c>
    </row>
    <row r="762" spans="1:4" ht="15" customHeight="1">
      <c r="A762" s="177" t="s">
        <v>121</v>
      </c>
      <c r="B762" s="178">
        <v>4110</v>
      </c>
      <c r="C762" s="179" t="s">
        <v>175</v>
      </c>
      <c r="D762" s="180">
        <v>4405260</v>
      </c>
    </row>
    <row r="763" spans="1:4" ht="15" customHeight="1">
      <c r="A763" s="177" t="s">
        <v>121</v>
      </c>
      <c r="B763" s="178">
        <v>4120</v>
      </c>
      <c r="C763" s="179" t="s">
        <v>176</v>
      </c>
      <c r="D763" s="180">
        <v>541549</v>
      </c>
    </row>
    <row r="764" spans="1:4" ht="15" customHeight="1">
      <c r="A764" s="177" t="s">
        <v>121</v>
      </c>
      <c r="B764" s="178">
        <v>4190</v>
      </c>
      <c r="C764" s="179" t="s">
        <v>178</v>
      </c>
      <c r="D764" s="180">
        <v>6000</v>
      </c>
    </row>
    <row r="765" spans="1:4" ht="15" customHeight="1">
      <c r="A765" s="177" t="s">
        <v>121</v>
      </c>
      <c r="B765" s="178">
        <v>4210</v>
      </c>
      <c r="C765" s="179" t="s">
        <v>179</v>
      </c>
      <c r="D765" s="180">
        <v>181558</v>
      </c>
    </row>
    <row r="766" spans="1:4" ht="15" customHeight="1">
      <c r="A766" s="177" t="s">
        <v>121</v>
      </c>
      <c r="B766" s="178">
        <v>4220</v>
      </c>
      <c r="C766" s="179" t="s">
        <v>180</v>
      </c>
      <c r="D766" s="180">
        <v>5000</v>
      </c>
    </row>
    <row r="767" spans="1:4" ht="15" customHeight="1">
      <c r="A767" s="181" t="s">
        <v>121</v>
      </c>
      <c r="B767" s="182">
        <v>4240</v>
      </c>
      <c r="C767" s="183" t="s">
        <v>455</v>
      </c>
      <c r="D767" s="184">
        <v>165634</v>
      </c>
    </row>
    <row r="768" spans="1:4" ht="15" customHeight="1">
      <c r="A768" s="177" t="s">
        <v>121</v>
      </c>
      <c r="B768" s="178">
        <v>4260</v>
      </c>
      <c r="C768" s="179" t="s">
        <v>420</v>
      </c>
      <c r="D768" s="180">
        <v>595340</v>
      </c>
    </row>
    <row r="769" spans="1:4" ht="15" customHeight="1">
      <c r="A769" s="177" t="s">
        <v>121</v>
      </c>
      <c r="B769" s="178">
        <v>4270</v>
      </c>
      <c r="C769" s="179" t="s">
        <v>181</v>
      </c>
      <c r="D769" s="180">
        <v>32980</v>
      </c>
    </row>
    <row r="770" spans="1:4" ht="15" customHeight="1">
      <c r="A770" s="177" t="s">
        <v>121</v>
      </c>
      <c r="B770" s="178">
        <v>4280</v>
      </c>
      <c r="C770" s="179" t="s">
        <v>433</v>
      </c>
      <c r="D770" s="180">
        <v>15707</v>
      </c>
    </row>
    <row r="771" spans="1:4" ht="15" customHeight="1">
      <c r="A771" s="177" t="s">
        <v>121</v>
      </c>
      <c r="B771" s="178">
        <v>4300</v>
      </c>
      <c r="C771" s="179" t="s">
        <v>182</v>
      </c>
      <c r="D771" s="180">
        <v>900817</v>
      </c>
    </row>
    <row r="772" spans="1:4" ht="15" customHeight="1">
      <c r="A772" s="177" t="s">
        <v>121</v>
      </c>
      <c r="B772" s="178">
        <v>4360</v>
      </c>
      <c r="C772" s="179" t="s">
        <v>421</v>
      </c>
      <c r="D772" s="180">
        <v>12789</v>
      </c>
    </row>
    <row r="773" spans="1:4" ht="15" customHeight="1">
      <c r="A773" s="177" t="s">
        <v>121</v>
      </c>
      <c r="B773" s="178">
        <v>4390</v>
      </c>
      <c r="C773" s="179" t="s">
        <v>423</v>
      </c>
      <c r="D773" s="180">
        <v>1575</v>
      </c>
    </row>
    <row r="774" spans="1:4" ht="15" customHeight="1">
      <c r="A774" s="177" t="s">
        <v>121</v>
      </c>
      <c r="B774" s="178">
        <v>4410</v>
      </c>
      <c r="C774" s="179" t="s">
        <v>183</v>
      </c>
      <c r="D774" s="180">
        <v>8500</v>
      </c>
    </row>
    <row r="775" spans="1:4" ht="15" customHeight="1">
      <c r="A775" s="177" t="s">
        <v>121</v>
      </c>
      <c r="B775" s="178">
        <v>4430</v>
      </c>
      <c r="C775" s="179" t="s">
        <v>426</v>
      </c>
      <c r="D775" s="180">
        <v>11457</v>
      </c>
    </row>
    <row r="776" spans="1:4" ht="15" customHeight="1">
      <c r="A776" s="177" t="s">
        <v>121</v>
      </c>
      <c r="B776" s="178">
        <v>4440</v>
      </c>
      <c r="C776" s="179" t="s">
        <v>434</v>
      </c>
      <c r="D776" s="180">
        <v>980966</v>
      </c>
    </row>
    <row r="777" spans="1:4" ht="15" customHeight="1">
      <c r="A777" s="177" t="s">
        <v>121</v>
      </c>
      <c r="B777" s="178">
        <v>4520</v>
      </c>
      <c r="C777" s="179" t="s">
        <v>439</v>
      </c>
      <c r="D777" s="180">
        <v>16865</v>
      </c>
    </row>
    <row r="778" spans="1:4" ht="15" customHeight="1">
      <c r="A778" s="177" t="s">
        <v>121</v>
      </c>
      <c r="B778" s="178">
        <v>4700</v>
      </c>
      <c r="C778" s="179" t="s">
        <v>417</v>
      </c>
      <c r="D778" s="180">
        <v>7700</v>
      </c>
    </row>
    <row r="779" spans="1:4" ht="15" customHeight="1">
      <c r="A779" s="177" t="s">
        <v>121</v>
      </c>
      <c r="B779" s="178">
        <v>4710</v>
      </c>
      <c r="C779" s="179" t="s">
        <v>189</v>
      </c>
      <c r="D779" s="180">
        <v>173227</v>
      </c>
    </row>
    <row r="780" spans="1:4" ht="15" customHeight="1">
      <c r="A780" s="177" t="s">
        <v>121</v>
      </c>
      <c r="B780" s="178">
        <v>4790</v>
      </c>
      <c r="C780" s="179" t="s">
        <v>456</v>
      </c>
      <c r="D780" s="180">
        <v>24133426</v>
      </c>
    </row>
    <row r="781" spans="1:4" ht="15" customHeight="1">
      <c r="A781" s="177" t="s">
        <v>121</v>
      </c>
      <c r="B781" s="178">
        <v>4800</v>
      </c>
      <c r="C781" s="179" t="s">
        <v>457</v>
      </c>
      <c r="D781" s="180">
        <v>1654687</v>
      </c>
    </row>
    <row r="782" spans="1:4" s="173" customFormat="1" ht="15" customHeight="1">
      <c r="A782" s="174">
        <v>80140</v>
      </c>
      <c r="B782" s="175" t="s">
        <v>121</v>
      </c>
      <c r="C782" s="172" t="s">
        <v>76</v>
      </c>
      <c r="D782" s="176">
        <f>SUM(D783:D803)</f>
        <v>4003310</v>
      </c>
    </row>
    <row r="783" spans="1:4" ht="15" customHeight="1">
      <c r="A783" s="177" t="s">
        <v>121</v>
      </c>
      <c r="B783" s="178">
        <v>3020</v>
      </c>
      <c r="C783" s="179" t="s">
        <v>445</v>
      </c>
      <c r="D783" s="180">
        <v>2000</v>
      </c>
    </row>
    <row r="784" spans="1:4" ht="15" customHeight="1">
      <c r="A784" s="177" t="s">
        <v>121</v>
      </c>
      <c r="B784" s="178">
        <v>4010</v>
      </c>
      <c r="C784" s="179" t="s">
        <v>173</v>
      </c>
      <c r="D784" s="180">
        <v>886252</v>
      </c>
    </row>
    <row r="785" spans="1:4" ht="15" customHeight="1">
      <c r="A785" s="177" t="s">
        <v>121</v>
      </c>
      <c r="B785" s="178">
        <v>4040</v>
      </c>
      <c r="C785" s="179" t="s">
        <v>174</v>
      </c>
      <c r="D785" s="180">
        <v>71494</v>
      </c>
    </row>
    <row r="786" spans="1:4" ht="15" customHeight="1">
      <c r="A786" s="177" t="s">
        <v>121</v>
      </c>
      <c r="B786" s="178">
        <v>4110</v>
      </c>
      <c r="C786" s="179" t="s">
        <v>175</v>
      </c>
      <c r="D786" s="180">
        <v>496258</v>
      </c>
    </row>
    <row r="787" spans="1:4" ht="15" customHeight="1">
      <c r="A787" s="177" t="s">
        <v>121</v>
      </c>
      <c r="B787" s="178">
        <v>4120</v>
      </c>
      <c r="C787" s="179" t="s">
        <v>176</v>
      </c>
      <c r="D787" s="180">
        <v>40255</v>
      </c>
    </row>
    <row r="788" spans="1:4" ht="15" customHeight="1">
      <c r="A788" s="177" t="s">
        <v>121</v>
      </c>
      <c r="B788" s="178">
        <v>4210</v>
      </c>
      <c r="C788" s="179" t="s">
        <v>179</v>
      </c>
      <c r="D788" s="180">
        <v>50000</v>
      </c>
    </row>
    <row r="789" spans="1:4" ht="15" customHeight="1">
      <c r="A789" s="177" t="s">
        <v>121</v>
      </c>
      <c r="B789" s="178">
        <v>4240</v>
      </c>
      <c r="C789" s="179" t="s">
        <v>455</v>
      </c>
      <c r="D789" s="180">
        <v>3000</v>
      </c>
    </row>
    <row r="790" spans="1:4" ht="15" customHeight="1">
      <c r="A790" s="177" t="s">
        <v>121</v>
      </c>
      <c r="B790" s="178">
        <v>4260</v>
      </c>
      <c r="C790" s="179" t="s">
        <v>420</v>
      </c>
      <c r="D790" s="180">
        <v>115000</v>
      </c>
    </row>
    <row r="791" spans="1:4" ht="15" customHeight="1">
      <c r="A791" s="177" t="s">
        <v>121</v>
      </c>
      <c r="B791" s="178">
        <v>4270</v>
      </c>
      <c r="C791" s="179" t="s">
        <v>181</v>
      </c>
      <c r="D791" s="180">
        <v>7000</v>
      </c>
    </row>
    <row r="792" spans="1:4" ht="15" customHeight="1">
      <c r="A792" s="177" t="s">
        <v>121</v>
      </c>
      <c r="B792" s="178">
        <v>4280</v>
      </c>
      <c r="C792" s="179" t="s">
        <v>433</v>
      </c>
      <c r="D792" s="180">
        <v>2940</v>
      </c>
    </row>
    <row r="793" spans="1:4" ht="15" customHeight="1">
      <c r="A793" s="177" t="s">
        <v>121</v>
      </c>
      <c r="B793" s="178">
        <v>4300</v>
      </c>
      <c r="C793" s="179" t="s">
        <v>182</v>
      </c>
      <c r="D793" s="180">
        <v>95690</v>
      </c>
    </row>
    <row r="794" spans="1:4" ht="15" customHeight="1">
      <c r="A794" s="177" t="s">
        <v>121</v>
      </c>
      <c r="B794" s="178">
        <v>4360</v>
      </c>
      <c r="C794" s="179" t="s">
        <v>421</v>
      </c>
      <c r="D794" s="180">
        <v>5000</v>
      </c>
    </row>
    <row r="795" spans="1:4" ht="15" customHeight="1">
      <c r="A795" s="177" t="s">
        <v>121</v>
      </c>
      <c r="B795" s="178">
        <v>4410</v>
      </c>
      <c r="C795" s="179" t="s">
        <v>183</v>
      </c>
      <c r="D795" s="180">
        <v>8000</v>
      </c>
    </row>
    <row r="796" spans="1:4" ht="15" customHeight="1">
      <c r="A796" s="177" t="s">
        <v>121</v>
      </c>
      <c r="B796" s="178">
        <v>4430</v>
      </c>
      <c r="C796" s="179" t="s">
        <v>426</v>
      </c>
      <c r="D796" s="180">
        <v>10526</v>
      </c>
    </row>
    <row r="797" spans="1:4" ht="15" customHeight="1">
      <c r="A797" s="177" t="s">
        <v>121</v>
      </c>
      <c r="B797" s="178">
        <v>4440</v>
      </c>
      <c r="C797" s="179" t="s">
        <v>434</v>
      </c>
      <c r="D797" s="180">
        <v>127356</v>
      </c>
    </row>
    <row r="798" spans="1:4" ht="15" customHeight="1">
      <c r="A798" s="177" t="s">
        <v>121</v>
      </c>
      <c r="B798" s="178">
        <v>4520</v>
      </c>
      <c r="C798" s="179" t="s">
        <v>439</v>
      </c>
      <c r="D798" s="180">
        <v>6027</v>
      </c>
    </row>
    <row r="799" spans="1:4" ht="15" customHeight="1">
      <c r="A799" s="177" t="s">
        <v>121</v>
      </c>
      <c r="B799" s="178">
        <v>4700</v>
      </c>
      <c r="C799" s="179" t="s">
        <v>417</v>
      </c>
      <c r="D799" s="180">
        <v>1500</v>
      </c>
    </row>
    <row r="800" spans="1:4" ht="15" customHeight="1">
      <c r="A800" s="177" t="s">
        <v>121</v>
      </c>
      <c r="B800" s="178">
        <v>4710</v>
      </c>
      <c r="C800" s="179" t="s">
        <v>189</v>
      </c>
      <c r="D800" s="180">
        <v>15931</v>
      </c>
    </row>
    <row r="801" spans="1:4" ht="15" customHeight="1">
      <c r="A801" s="177" t="s">
        <v>121</v>
      </c>
      <c r="B801" s="178">
        <v>4790</v>
      </c>
      <c r="C801" s="179" t="s">
        <v>456</v>
      </c>
      <c r="D801" s="180">
        <v>1865727</v>
      </c>
    </row>
    <row r="802" spans="1:4" ht="15" customHeight="1">
      <c r="A802" s="177" t="s">
        <v>121</v>
      </c>
      <c r="B802" s="178">
        <v>4800</v>
      </c>
      <c r="C802" s="179" t="s">
        <v>457</v>
      </c>
      <c r="D802" s="180">
        <v>142877</v>
      </c>
    </row>
    <row r="803" spans="1:4" ht="15" customHeight="1">
      <c r="A803" s="177" t="s">
        <v>121</v>
      </c>
      <c r="B803" s="178">
        <v>6050</v>
      </c>
      <c r="C803" s="179" t="s">
        <v>188</v>
      </c>
      <c r="D803" s="180">
        <v>50477</v>
      </c>
    </row>
    <row r="804" spans="1:4" s="173" customFormat="1" ht="15" customHeight="1">
      <c r="A804" s="174">
        <v>80146</v>
      </c>
      <c r="B804" s="175" t="s">
        <v>121</v>
      </c>
      <c r="C804" s="172" t="s">
        <v>77</v>
      </c>
      <c r="D804" s="176">
        <f>SUM(D805:D828)</f>
        <v>25300604</v>
      </c>
    </row>
    <row r="805" spans="1:4" ht="15" customHeight="1">
      <c r="A805" s="177" t="s">
        <v>121</v>
      </c>
      <c r="B805" s="178">
        <v>3020</v>
      </c>
      <c r="C805" s="179" t="s">
        <v>445</v>
      </c>
      <c r="D805" s="180">
        <v>10500</v>
      </c>
    </row>
    <row r="806" spans="1:4" ht="15" customHeight="1">
      <c r="A806" s="177" t="s">
        <v>121</v>
      </c>
      <c r="B806" s="178">
        <v>4010</v>
      </c>
      <c r="C806" s="179" t="s">
        <v>173</v>
      </c>
      <c r="D806" s="180">
        <v>3441856</v>
      </c>
    </row>
    <row r="807" spans="1:4" ht="15" customHeight="1">
      <c r="A807" s="177" t="s">
        <v>121</v>
      </c>
      <c r="B807" s="178">
        <v>4040</v>
      </c>
      <c r="C807" s="179" t="s">
        <v>174</v>
      </c>
      <c r="D807" s="180">
        <v>280531</v>
      </c>
    </row>
    <row r="808" spans="1:4" ht="15" customHeight="1">
      <c r="A808" s="177" t="s">
        <v>121</v>
      </c>
      <c r="B808" s="178">
        <v>4110</v>
      </c>
      <c r="C808" s="179" t="s">
        <v>175</v>
      </c>
      <c r="D808" s="180">
        <v>2003101</v>
      </c>
    </row>
    <row r="809" spans="1:4" ht="15" customHeight="1">
      <c r="A809" s="177" t="s">
        <v>121</v>
      </c>
      <c r="B809" s="178">
        <v>4120</v>
      </c>
      <c r="C809" s="179" t="s">
        <v>176</v>
      </c>
      <c r="D809" s="180">
        <v>179870</v>
      </c>
    </row>
    <row r="810" spans="1:4" ht="15" customHeight="1">
      <c r="A810" s="177" t="s">
        <v>121</v>
      </c>
      <c r="B810" s="178">
        <v>4140</v>
      </c>
      <c r="C810" s="179" t="s">
        <v>446</v>
      </c>
      <c r="D810" s="180">
        <v>62238</v>
      </c>
    </row>
    <row r="811" spans="1:4" ht="15" customHeight="1">
      <c r="A811" s="177" t="s">
        <v>121</v>
      </c>
      <c r="B811" s="178">
        <v>4170</v>
      </c>
      <c r="C811" s="179" t="s">
        <v>177</v>
      </c>
      <c r="D811" s="180">
        <v>3600</v>
      </c>
    </row>
    <row r="812" spans="1:4" ht="15" customHeight="1">
      <c r="A812" s="177" t="s">
        <v>121</v>
      </c>
      <c r="B812" s="178">
        <v>4210</v>
      </c>
      <c r="C812" s="179" t="s">
        <v>179</v>
      </c>
      <c r="D812" s="180">
        <v>42400</v>
      </c>
    </row>
    <row r="813" spans="1:4" ht="15" customHeight="1">
      <c r="A813" s="177" t="s">
        <v>121</v>
      </c>
      <c r="B813" s="178">
        <v>4240</v>
      </c>
      <c r="C813" s="179" t="s">
        <v>455</v>
      </c>
      <c r="D813" s="180">
        <v>18800</v>
      </c>
    </row>
    <row r="814" spans="1:4" ht="15" customHeight="1">
      <c r="A814" s="177" t="s">
        <v>121</v>
      </c>
      <c r="B814" s="178">
        <v>4260</v>
      </c>
      <c r="C814" s="179" t="s">
        <v>420</v>
      </c>
      <c r="D814" s="180">
        <v>307000</v>
      </c>
    </row>
    <row r="815" spans="1:4" ht="15" customHeight="1">
      <c r="A815" s="177" t="s">
        <v>121</v>
      </c>
      <c r="B815" s="178">
        <v>4270</v>
      </c>
      <c r="C815" s="179" t="s">
        <v>181</v>
      </c>
      <c r="D815" s="180">
        <v>286264</v>
      </c>
    </row>
    <row r="816" spans="1:4" ht="15" customHeight="1">
      <c r="A816" s="177" t="s">
        <v>121</v>
      </c>
      <c r="B816" s="178">
        <v>4280</v>
      </c>
      <c r="C816" s="179" t="s">
        <v>433</v>
      </c>
      <c r="D816" s="180">
        <v>9700</v>
      </c>
    </row>
    <row r="817" spans="1:4" ht="15" customHeight="1">
      <c r="A817" s="177" t="s">
        <v>121</v>
      </c>
      <c r="B817" s="178">
        <v>4300</v>
      </c>
      <c r="C817" s="179" t="s">
        <v>182</v>
      </c>
      <c r="D817" s="180">
        <v>857135</v>
      </c>
    </row>
    <row r="818" spans="1:4" ht="30" customHeight="1">
      <c r="A818" s="177" t="s">
        <v>121</v>
      </c>
      <c r="B818" s="178">
        <v>4340</v>
      </c>
      <c r="C818" s="179" t="s">
        <v>447</v>
      </c>
      <c r="D818" s="180">
        <v>4136895</v>
      </c>
    </row>
    <row r="819" spans="1:4" ht="15" customHeight="1">
      <c r="A819" s="177" t="s">
        <v>121</v>
      </c>
      <c r="B819" s="178">
        <v>4360</v>
      </c>
      <c r="C819" s="179" t="s">
        <v>421</v>
      </c>
      <c r="D819" s="180">
        <v>34000</v>
      </c>
    </row>
    <row r="820" spans="1:4" ht="15" customHeight="1">
      <c r="A820" s="177" t="s">
        <v>121</v>
      </c>
      <c r="B820" s="178">
        <v>4410</v>
      </c>
      <c r="C820" s="179" t="s">
        <v>183</v>
      </c>
      <c r="D820" s="180">
        <v>8100</v>
      </c>
    </row>
    <row r="821" spans="1:4" ht="15" customHeight="1">
      <c r="A821" s="177" t="s">
        <v>121</v>
      </c>
      <c r="B821" s="178">
        <v>4430</v>
      </c>
      <c r="C821" s="179" t="s">
        <v>426</v>
      </c>
      <c r="D821" s="180">
        <v>49404</v>
      </c>
    </row>
    <row r="822" spans="1:4" ht="15" customHeight="1">
      <c r="A822" s="177" t="s">
        <v>121</v>
      </c>
      <c r="B822" s="178">
        <v>4440</v>
      </c>
      <c r="C822" s="179" t="s">
        <v>434</v>
      </c>
      <c r="D822" s="180">
        <v>509574</v>
      </c>
    </row>
    <row r="823" spans="1:4" ht="15" customHeight="1">
      <c r="A823" s="177" t="s">
        <v>121</v>
      </c>
      <c r="B823" s="178">
        <v>4510</v>
      </c>
      <c r="C823" s="179" t="s">
        <v>442</v>
      </c>
      <c r="D823" s="180">
        <v>6990</v>
      </c>
    </row>
    <row r="824" spans="1:4" ht="15" customHeight="1">
      <c r="A824" s="177" t="s">
        <v>121</v>
      </c>
      <c r="B824" s="178">
        <v>4700</v>
      </c>
      <c r="C824" s="179" t="s">
        <v>417</v>
      </c>
      <c r="D824" s="180">
        <v>4670</v>
      </c>
    </row>
    <row r="825" spans="1:4" ht="15" customHeight="1">
      <c r="A825" s="177" t="s">
        <v>121</v>
      </c>
      <c r="B825" s="178">
        <v>4710</v>
      </c>
      <c r="C825" s="179" t="s">
        <v>189</v>
      </c>
      <c r="D825" s="180">
        <v>38964</v>
      </c>
    </row>
    <row r="826" spans="1:4" ht="15" customHeight="1">
      <c r="A826" s="177" t="s">
        <v>121</v>
      </c>
      <c r="B826" s="178">
        <v>4790</v>
      </c>
      <c r="C826" s="179" t="s">
        <v>456</v>
      </c>
      <c r="D826" s="180">
        <v>7653331</v>
      </c>
    </row>
    <row r="827" spans="1:4" ht="15" customHeight="1">
      <c r="A827" s="177" t="s">
        <v>121</v>
      </c>
      <c r="B827" s="178">
        <v>4800</v>
      </c>
      <c r="C827" s="179" t="s">
        <v>457</v>
      </c>
      <c r="D827" s="180">
        <v>537681</v>
      </c>
    </row>
    <row r="828" spans="1:4" ht="15" customHeight="1">
      <c r="A828" s="177" t="s">
        <v>121</v>
      </c>
      <c r="B828" s="178">
        <v>6050</v>
      </c>
      <c r="C828" s="179" t="s">
        <v>188</v>
      </c>
      <c r="D828" s="180">
        <v>4818000</v>
      </c>
    </row>
    <row r="829" spans="1:4" s="173" customFormat="1" ht="15" customHeight="1">
      <c r="A829" s="185">
        <v>80147</v>
      </c>
      <c r="B829" s="186" t="s">
        <v>121</v>
      </c>
      <c r="C829" s="187" t="s">
        <v>78</v>
      </c>
      <c r="D829" s="188">
        <f>SUM(D830:D852)</f>
        <v>13732556</v>
      </c>
    </row>
    <row r="830" spans="1:4" ht="15" customHeight="1">
      <c r="A830" s="177" t="s">
        <v>121</v>
      </c>
      <c r="B830" s="178">
        <v>3020</v>
      </c>
      <c r="C830" s="179" t="s">
        <v>445</v>
      </c>
      <c r="D830" s="180">
        <v>9300</v>
      </c>
    </row>
    <row r="831" spans="1:4" ht="15" customHeight="1">
      <c r="A831" s="177" t="s">
        <v>121</v>
      </c>
      <c r="B831" s="178">
        <v>4010</v>
      </c>
      <c r="C831" s="179" t="s">
        <v>173</v>
      </c>
      <c r="D831" s="180">
        <v>2972699</v>
      </c>
    </row>
    <row r="832" spans="1:4" ht="15" customHeight="1">
      <c r="A832" s="177" t="s">
        <v>121</v>
      </c>
      <c r="B832" s="178">
        <v>4040</v>
      </c>
      <c r="C832" s="179" t="s">
        <v>174</v>
      </c>
      <c r="D832" s="180">
        <v>224894</v>
      </c>
    </row>
    <row r="833" spans="1:4" ht="15" customHeight="1">
      <c r="A833" s="177" t="s">
        <v>121</v>
      </c>
      <c r="B833" s="178">
        <v>4110</v>
      </c>
      <c r="C833" s="179" t="s">
        <v>175</v>
      </c>
      <c r="D833" s="180">
        <v>1451863</v>
      </c>
    </row>
    <row r="834" spans="1:4" ht="15" customHeight="1">
      <c r="A834" s="177" t="s">
        <v>121</v>
      </c>
      <c r="B834" s="178">
        <v>4120</v>
      </c>
      <c r="C834" s="179" t="s">
        <v>176</v>
      </c>
      <c r="D834" s="180">
        <v>144879</v>
      </c>
    </row>
    <row r="835" spans="1:4" ht="15" customHeight="1">
      <c r="A835" s="177" t="s">
        <v>121</v>
      </c>
      <c r="B835" s="178">
        <v>4170</v>
      </c>
      <c r="C835" s="179" t="s">
        <v>177</v>
      </c>
      <c r="D835" s="180">
        <v>42800</v>
      </c>
    </row>
    <row r="836" spans="1:4" ht="15" customHeight="1">
      <c r="A836" s="177" t="s">
        <v>121</v>
      </c>
      <c r="B836" s="178">
        <v>4210</v>
      </c>
      <c r="C836" s="179" t="s">
        <v>179</v>
      </c>
      <c r="D836" s="180">
        <v>120330</v>
      </c>
    </row>
    <row r="837" spans="1:4" ht="15" customHeight="1">
      <c r="A837" s="177" t="s">
        <v>121</v>
      </c>
      <c r="B837" s="178">
        <v>4240</v>
      </c>
      <c r="C837" s="179" t="s">
        <v>455</v>
      </c>
      <c r="D837" s="180">
        <v>161000</v>
      </c>
    </row>
    <row r="838" spans="1:4" ht="15" customHeight="1">
      <c r="A838" s="177" t="s">
        <v>121</v>
      </c>
      <c r="B838" s="178">
        <v>4260</v>
      </c>
      <c r="C838" s="179" t="s">
        <v>420</v>
      </c>
      <c r="D838" s="180">
        <v>494926</v>
      </c>
    </row>
    <row r="839" spans="1:4" ht="15" customHeight="1">
      <c r="A839" s="177" t="s">
        <v>121</v>
      </c>
      <c r="B839" s="178">
        <v>4270</v>
      </c>
      <c r="C839" s="179" t="s">
        <v>181</v>
      </c>
      <c r="D839" s="180">
        <v>38859</v>
      </c>
    </row>
    <row r="840" spans="1:4" ht="15" customHeight="1">
      <c r="A840" s="177" t="s">
        <v>121</v>
      </c>
      <c r="B840" s="178">
        <v>4280</v>
      </c>
      <c r="C840" s="179" t="s">
        <v>433</v>
      </c>
      <c r="D840" s="180">
        <v>10009</v>
      </c>
    </row>
    <row r="841" spans="1:4" ht="15" customHeight="1">
      <c r="A841" s="177" t="s">
        <v>121</v>
      </c>
      <c r="B841" s="178">
        <v>4300</v>
      </c>
      <c r="C841" s="179" t="s">
        <v>182</v>
      </c>
      <c r="D841" s="180">
        <v>252976</v>
      </c>
    </row>
    <row r="842" spans="1:4" ht="15" customHeight="1">
      <c r="A842" s="177" t="s">
        <v>121</v>
      </c>
      <c r="B842" s="178">
        <v>4360</v>
      </c>
      <c r="C842" s="179" t="s">
        <v>421</v>
      </c>
      <c r="D842" s="180">
        <v>22955</v>
      </c>
    </row>
    <row r="843" spans="1:4" ht="15" customHeight="1">
      <c r="A843" s="177" t="s">
        <v>121</v>
      </c>
      <c r="B843" s="178">
        <v>4410</v>
      </c>
      <c r="C843" s="179" t="s">
        <v>183</v>
      </c>
      <c r="D843" s="180">
        <v>4000</v>
      </c>
    </row>
    <row r="844" spans="1:4" ht="15" customHeight="1">
      <c r="A844" s="177" t="s">
        <v>121</v>
      </c>
      <c r="B844" s="178">
        <v>4430</v>
      </c>
      <c r="C844" s="179" t="s">
        <v>426</v>
      </c>
      <c r="D844" s="180">
        <v>16429</v>
      </c>
    </row>
    <row r="845" spans="1:4" ht="15" customHeight="1">
      <c r="A845" s="177" t="s">
        <v>121</v>
      </c>
      <c r="B845" s="178">
        <v>4440</v>
      </c>
      <c r="C845" s="179" t="s">
        <v>434</v>
      </c>
      <c r="D845" s="180">
        <v>431668</v>
      </c>
    </row>
    <row r="846" spans="1:4" ht="15" customHeight="1">
      <c r="A846" s="177" t="s">
        <v>121</v>
      </c>
      <c r="B846" s="178">
        <v>4520</v>
      </c>
      <c r="C846" s="179" t="s">
        <v>439</v>
      </c>
      <c r="D846" s="180">
        <v>5379</v>
      </c>
    </row>
    <row r="847" spans="1:4" ht="15" customHeight="1">
      <c r="A847" s="177" t="s">
        <v>121</v>
      </c>
      <c r="B847" s="178">
        <v>4700</v>
      </c>
      <c r="C847" s="179" t="s">
        <v>417</v>
      </c>
      <c r="D847" s="180">
        <v>7200</v>
      </c>
    </row>
    <row r="848" spans="1:4" ht="15" customHeight="1">
      <c r="A848" s="177" t="s">
        <v>121</v>
      </c>
      <c r="B848" s="178">
        <v>4710</v>
      </c>
      <c r="C848" s="179" t="s">
        <v>189</v>
      </c>
      <c r="D848" s="180">
        <v>45920</v>
      </c>
    </row>
    <row r="849" spans="1:4" ht="15" customHeight="1">
      <c r="A849" s="177" t="s">
        <v>121</v>
      </c>
      <c r="B849" s="178">
        <v>4790</v>
      </c>
      <c r="C849" s="179" t="s">
        <v>456</v>
      </c>
      <c r="D849" s="180">
        <v>5355513</v>
      </c>
    </row>
    <row r="850" spans="1:4" ht="15" customHeight="1">
      <c r="A850" s="177" t="s">
        <v>121</v>
      </c>
      <c r="B850" s="178">
        <v>4800</v>
      </c>
      <c r="C850" s="179" t="s">
        <v>457</v>
      </c>
      <c r="D850" s="180">
        <v>386157</v>
      </c>
    </row>
    <row r="851" spans="1:4" ht="15" customHeight="1">
      <c r="A851" s="177" t="s">
        <v>121</v>
      </c>
      <c r="B851" s="178">
        <v>6050</v>
      </c>
      <c r="C851" s="179" t="s">
        <v>188</v>
      </c>
      <c r="D851" s="180">
        <v>1500000</v>
      </c>
    </row>
    <row r="852" spans="1:4" ht="15" customHeight="1">
      <c r="A852" s="177" t="s">
        <v>121</v>
      </c>
      <c r="B852" s="178">
        <v>6060</v>
      </c>
      <c r="C852" s="179" t="s">
        <v>427</v>
      </c>
      <c r="D852" s="180">
        <v>32800</v>
      </c>
    </row>
    <row r="853" spans="1:4" s="173" customFormat="1" ht="45" customHeight="1">
      <c r="A853" s="174">
        <v>80149</v>
      </c>
      <c r="B853" s="175" t="s">
        <v>121</v>
      </c>
      <c r="C853" s="172" t="s">
        <v>381</v>
      </c>
      <c r="D853" s="176">
        <f>SUM(D854:D875)</f>
        <v>6082829</v>
      </c>
    </row>
    <row r="854" spans="1:4" ht="15" customHeight="1">
      <c r="A854" s="177" t="s">
        <v>121</v>
      </c>
      <c r="B854" s="178">
        <v>3020</v>
      </c>
      <c r="C854" s="179" t="s">
        <v>445</v>
      </c>
      <c r="D854" s="180">
        <v>2100</v>
      </c>
    </row>
    <row r="855" spans="1:4" ht="15" customHeight="1">
      <c r="A855" s="177" t="s">
        <v>121</v>
      </c>
      <c r="B855" s="178">
        <v>4010</v>
      </c>
      <c r="C855" s="179" t="s">
        <v>173</v>
      </c>
      <c r="D855" s="180">
        <v>752632</v>
      </c>
    </row>
    <row r="856" spans="1:4" ht="15" customHeight="1">
      <c r="A856" s="177" t="s">
        <v>121</v>
      </c>
      <c r="B856" s="178">
        <v>4040</v>
      </c>
      <c r="C856" s="179" t="s">
        <v>174</v>
      </c>
      <c r="D856" s="180">
        <v>59786</v>
      </c>
    </row>
    <row r="857" spans="1:4" ht="15" customHeight="1">
      <c r="A857" s="177" t="s">
        <v>121</v>
      </c>
      <c r="B857" s="178">
        <v>4110</v>
      </c>
      <c r="C857" s="179" t="s">
        <v>175</v>
      </c>
      <c r="D857" s="180">
        <v>779654</v>
      </c>
    </row>
    <row r="858" spans="1:4" ht="15" customHeight="1">
      <c r="A858" s="177" t="s">
        <v>121</v>
      </c>
      <c r="B858" s="178">
        <v>4120</v>
      </c>
      <c r="C858" s="179" t="s">
        <v>176</v>
      </c>
      <c r="D858" s="180">
        <v>110194</v>
      </c>
    </row>
    <row r="859" spans="1:4" ht="15" customHeight="1">
      <c r="A859" s="177" t="s">
        <v>121</v>
      </c>
      <c r="B859" s="178">
        <v>4210</v>
      </c>
      <c r="C859" s="179" t="s">
        <v>179</v>
      </c>
      <c r="D859" s="180">
        <v>77500</v>
      </c>
    </row>
    <row r="860" spans="1:4" ht="15" customHeight="1">
      <c r="A860" s="177" t="s">
        <v>121</v>
      </c>
      <c r="B860" s="178">
        <v>4220</v>
      </c>
      <c r="C860" s="179" t="s">
        <v>180</v>
      </c>
      <c r="D860" s="180">
        <v>1400</v>
      </c>
    </row>
    <row r="861" spans="1:4" ht="15" customHeight="1">
      <c r="A861" s="177" t="s">
        <v>121</v>
      </c>
      <c r="B861" s="178">
        <v>4240</v>
      </c>
      <c r="C861" s="179" t="s">
        <v>455</v>
      </c>
      <c r="D861" s="180">
        <v>5500</v>
      </c>
    </row>
    <row r="862" spans="1:4" ht="15" customHeight="1">
      <c r="A862" s="177" t="s">
        <v>121</v>
      </c>
      <c r="B862" s="178">
        <v>4260</v>
      </c>
      <c r="C862" s="179" t="s">
        <v>420</v>
      </c>
      <c r="D862" s="180">
        <v>171118</v>
      </c>
    </row>
    <row r="863" spans="1:4" ht="15" customHeight="1">
      <c r="A863" s="177" t="s">
        <v>121</v>
      </c>
      <c r="B863" s="178">
        <v>4270</v>
      </c>
      <c r="C863" s="179" t="s">
        <v>181</v>
      </c>
      <c r="D863" s="180">
        <v>15749</v>
      </c>
    </row>
    <row r="864" spans="1:4" ht="15" customHeight="1">
      <c r="A864" s="177" t="s">
        <v>121</v>
      </c>
      <c r="B864" s="178">
        <v>4280</v>
      </c>
      <c r="C864" s="179" t="s">
        <v>433</v>
      </c>
      <c r="D864" s="180">
        <v>3170</v>
      </c>
    </row>
    <row r="865" spans="1:4" ht="15" customHeight="1">
      <c r="A865" s="177" t="s">
        <v>121</v>
      </c>
      <c r="B865" s="178">
        <v>4300</v>
      </c>
      <c r="C865" s="179" t="s">
        <v>182</v>
      </c>
      <c r="D865" s="180">
        <v>53000</v>
      </c>
    </row>
    <row r="866" spans="1:4" ht="15" customHeight="1">
      <c r="A866" s="177" t="s">
        <v>121</v>
      </c>
      <c r="B866" s="178">
        <v>4360</v>
      </c>
      <c r="C866" s="179" t="s">
        <v>421</v>
      </c>
      <c r="D866" s="180">
        <v>3839</v>
      </c>
    </row>
    <row r="867" spans="1:4" ht="15" customHeight="1">
      <c r="A867" s="177" t="s">
        <v>121</v>
      </c>
      <c r="B867" s="178">
        <v>4430</v>
      </c>
      <c r="C867" s="179" t="s">
        <v>426</v>
      </c>
      <c r="D867" s="180">
        <v>5015</v>
      </c>
    </row>
    <row r="868" spans="1:4" ht="15" customHeight="1">
      <c r="A868" s="177" t="s">
        <v>121</v>
      </c>
      <c r="B868" s="178">
        <v>4440</v>
      </c>
      <c r="C868" s="179" t="s">
        <v>434</v>
      </c>
      <c r="D868" s="180">
        <v>168414</v>
      </c>
    </row>
    <row r="869" spans="1:4" ht="15" customHeight="1">
      <c r="A869" s="177" t="s">
        <v>121</v>
      </c>
      <c r="B869" s="178">
        <v>4510</v>
      </c>
      <c r="C869" s="179" t="s">
        <v>442</v>
      </c>
      <c r="D869" s="180">
        <v>500</v>
      </c>
    </row>
    <row r="870" spans="1:4" ht="15" customHeight="1">
      <c r="A870" s="177" t="s">
        <v>121</v>
      </c>
      <c r="B870" s="178">
        <v>4520</v>
      </c>
      <c r="C870" s="179" t="s">
        <v>439</v>
      </c>
      <c r="D870" s="180">
        <v>2414</v>
      </c>
    </row>
    <row r="871" spans="1:4" ht="15" customHeight="1">
      <c r="A871" s="177" t="s">
        <v>121</v>
      </c>
      <c r="B871" s="178">
        <v>4700</v>
      </c>
      <c r="C871" s="179" t="s">
        <v>417</v>
      </c>
      <c r="D871" s="180">
        <v>1879</v>
      </c>
    </row>
    <row r="872" spans="1:4" ht="15" customHeight="1">
      <c r="A872" s="177" t="s">
        <v>121</v>
      </c>
      <c r="B872" s="178">
        <v>4710</v>
      </c>
      <c r="C872" s="179" t="s">
        <v>189</v>
      </c>
      <c r="D872" s="180">
        <v>35707</v>
      </c>
    </row>
    <row r="873" spans="1:4" ht="15" customHeight="1">
      <c r="A873" s="177" t="s">
        <v>121</v>
      </c>
      <c r="B873" s="178">
        <v>4790</v>
      </c>
      <c r="C873" s="179" t="s">
        <v>456</v>
      </c>
      <c r="D873" s="180">
        <v>3517270</v>
      </c>
    </row>
    <row r="874" spans="1:4" ht="15" customHeight="1">
      <c r="A874" s="177" t="s">
        <v>121</v>
      </c>
      <c r="B874" s="178">
        <v>4800</v>
      </c>
      <c r="C874" s="179" t="s">
        <v>457</v>
      </c>
      <c r="D874" s="180">
        <v>254488</v>
      </c>
    </row>
    <row r="875" spans="1:4" ht="15" customHeight="1">
      <c r="A875" s="177" t="s">
        <v>121</v>
      </c>
      <c r="B875" s="178">
        <v>6060</v>
      </c>
      <c r="C875" s="179" t="s">
        <v>427</v>
      </c>
      <c r="D875" s="180">
        <v>61500</v>
      </c>
    </row>
    <row r="876" spans="1:4" s="173" customFormat="1" ht="15" customHeight="1">
      <c r="A876" s="174">
        <v>80151</v>
      </c>
      <c r="B876" s="175" t="s">
        <v>121</v>
      </c>
      <c r="C876" s="172" t="s">
        <v>383</v>
      </c>
      <c r="D876" s="176">
        <f>SUM(D877:D888)</f>
        <v>483290</v>
      </c>
    </row>
    <row r="877" spans="1:4" ht="15" customHeight="1">
      <c r="A877" s="177" t="s">
        <v>121</v>
      </c>
      <c r="B877" s="178">
        <v>4110</v>
      </c>
      <c r="C877" s="179" t="s">
        <v>175</v>
      </c>
      <c r="D877" s="180">
        <v>47600</v>
      </c>
    </row>
    <row r="878" spans="1:4" ht="15" customHeight="1">
      <c r="A878" s="177" t="s">
        <v>121</v>
      </c>
      <c r="B878" s="178">
        <v>4120</v>
      </c>
      <c r="C878" s="179" t="s">
        <v>176</v>
      </c>
      <c r="D878" s="180">
        <v>6784</v>
      </c>
    </row>
    <row r="879" spans="1:4" ht="15" customHeight="1">
      <c r="A879" s="177" t="s">
        <v>121</v>
      </c>
      <c r="B879" s="178">
        <v>4210</v>
      </c>
      <c r="C879" s="179" t="s">
        <v>179</v>
      </c>
      <c r="D879" s="180">
        <v>44000</v>
      </c>
    </row>
    <row r="880" spans="1:4" ht="15" customHeight="1">
      <c r="A880" s="177" t="s">
        <v>121</v>
      </c>
      <c r="B880" s="178">
        <v>4240</v>
      </c>
      <c r="C880" s="179" t="s">
        <v>455</v>
      </c>
      <c r="D880" s="180">
        <v>19400</v>
      </c>
    </row>
    <row r="881" spans="1:4" ht="15" customHeight="1">
      <c r="A881" s="177" t="s">
        <v>121</v>
      </c>
      <c r="B881" s="178">
        <v>4260</v>
      </c>
      <c r="C881" s="179" t="s">
        <v>420</v>
      </c>
      <c r="D881" s="180">
        <v>60000</v>
      </c>
    </row>
    <row r="882" spans="1:4" ht="15" customHeight="1">
      <c r="A882" s="177" t="s">
        <v>121</v>
      </c>
      <c r="B882" s="178">
        <v>4270</v>
      </c>
      <c r="C882" s="179" t="s">
        <v>181</v>
      </c>
      <c r="D882" s="180">
        <v>500</v>
      </c>
    </row>
    <row r="883" spans="1:4" ht="15" customHeight="1">
      <c r="A883" s="177" t="s">
        <v>121</v>
      </c>
      <c r="B883" s="178">
        <v>4280</v>
      </c>
      <c r="C883" s="179" t="s">
        <v>433</v>
      </c>
      <c r="D883" s="180">
        <v>400</v>
      </c>
    </row>
    <row r="884" spans="1:4" ht="15" customHeight="1">
      <c r="A884" s="177" t="s">
        <v>121</v>
      </c>
      <c r="B884" s="178">
        <v>4300</v>
      </c>
      <c r="C884" s="179" t="s">
        <v>182</v>
      </c>
      <c r="D884" s="180">
        <v>12000</v>
      </c>
    </row>
    <row r="885" spans="1:4" ht="15" customHeight="1">
      <c r="A885" s="177" t="s">
        <v>121</v>
      </c>
      <c r="B885" s="178">
        <v>4440</v>
      </c>
      <c r="C885" s="179" t="s">
        <v>434</v>
      </c>
      <c r="D885" s="180">
        <v>15333</v>
      </c>
    </row>
    <row r="886" spans="1:4" ht="15" customHeight="1">
      <c r="A886" s="177" t="s">
        <v>121</v>
      </c>
      <c r="B886" s="178">
        <v>4710</v>
      </c>
      <c r="C886" s="179" t="s">
        <v>189</v>
      </c>
      <c r="D886" s="180">
        <v>369</v>
      </c>
    </row>
    <row r="887" spans="1:4" ht="15" customHeight="1">
      <c r="A887" s="177" t="s">
        <v>121</v>
      </c>
      <c r="B887" s="178">
        <v>4790</v>
      </c>
      <c r="C887" s="179" t="s">
        <v>456</v>
      </c>
      <c r="D887" s="180">
        <v>267063</v>
      </c>
    </row>
    <row r="888" spans="1:4" ht="15" customHeight="1">
      <c r="A888" s="177" t="s">
        <v>121</v>
      </c>
      <c r="B888" s="178">
        <v>4800</v>
      </c>
      <c r="C888" s="179" t="s">
        <v>457</v>
      </c>
      <c r="D888" s="180">
        <v>9841</v>
      </c>
    </row>
    <row r="889" spans="1:4" s="173" customFormat="1" ht="15" customHeight="1">
      <c r="A889" s="185">
        <v>80195</v>
      </c>
      <c r="B889" s="186" t="s">
        <v>121</v>
      </c>
      <c r="C889" s="187" t="s">
        <v>46</v>
      </c>
      <c r="D889" s="188">
        <f>SUM(D890:D941)</f>
        <v>33274614</v>
      </c>
    </row>
    <row r="890" spans="1:4" ht="56.1" customHeight="1">
      <c r="A890" s="177" t="s">
        <v>121</v>
      </c>
      <c r="B890" s="178">
        <v>2009</v>
      </c>
      <c r="C890" s="179" t="s">
        <v>432</v>
      </c>
      <c r="D890" s="180">
        <v>1110000</v>
      </c>
    </row>
    <row r="891" spans="1:4" ht="45" customHeight="1">
      <c r="A891" s="177" t="s">
        <v>121</v>
      </c>
      <c r="B891" s="178">
        <v>2057</v>
      </c>
      <c r="C891" s="179" t="s">
        <v>165</v>
      </c>
      <c r="D891" s="180">
        <v>347422</v>
      </c>
    </row>
    <row r="892" spans="1:4" ht="45" customHeight="1">
      <c r="A892" s="177" t="s">
        <v>121</v>
      </c>
      <c r="B892" s="178">
        <v>2059</v>
      </c>
      <c r="C892" s="179" t="s">
        <v>165</v>
      </c>
      <c r="D892" s="180">
        <v>4433815</v>
      </c>
    </row>
    <row r="893" spans="1:4" ht="15" customHeight="1">
      <c r="A893" s="177" t="s">
        <v>121</v>
      </c>
      <c r="B893" s="178">
        <v>3020</v>
      </c>
      <c r="C893" s="179" t="s">
        <v>445</v>
      </c>
      <c r="D893" s="180">
        <v>120000</v>
      </c>
    </row>
    <row r="894" spans="1:4" ht="15" customHeight="1">
      <c r="A894" s="177" t="s">
        <v>121</v>
      </c>
      <c r="B894" s="178">
        <v>3030</v>
      </c>
      <c r="C894" s="179" t="s">
        <v>436</v>
      </c>
      <c r="D894" s="180">
        <v>2300</v>
      </c>
    </row>
    <row r="895" spans="1:4" ht="15" customHeight="1">
      <c r="A895" s="177" t="s">
        <v>121</v>
      </c>
      <c r="B895" s="178">
        <v>3037</v>
      </c>
      <c r="C895" s="179" t="s">
        <v>436</v>
      </c>
      <c r="D895" s="180">
        <v>10000</v>
      </c>
    </row>
    <row r="896" spans="1:4" ht="15" customHeight="1">
      <c r="A896" s="177" t="s">
        <v>121</v>
      </c>
      <c r="B896" s="178">
        <v>4017</v>
      </c>
      <c r="C896" s="179" t="s">
        <v>173</v>
      </c>
      <c r="D896" s="180">
        <v>2260206</v>
      </c>
    </row>
    <row r="897" spans="1:4" ht="15" customHeight="1">
      <c r="A897" s="177" t="s">
        <v>121</v>
      </c>
      <c r="B897" s="178">
        <v>4019</v>
      </c>
      <c r="C897" s="179" t="s">
        <v>173</v>
      </c>
      <c r="D897" s="180">
        <v>33011</v>
      </c>
    </row>
    <row r="898" spans="1:4" ht="15" customHeight="1">
      <c r="A898" s="177" t="s">
        <v>121</v>
      </c>
      <c r="B898" s="178">
        <v>4047</v>
      </c>
      <c r="C898" s="179" t="s">
        <v>174</v>
      </c>
      <c r="D898" s="180">
        <v>59535</v>
      </c>
    </row>
    <row r="899" spans="1:4" ht="15" customHeight="1">
      <c r="A899" s="177" t="s">
        <v>121</v>
      </c>
      <c r="B899" s="178">
        <v>4049</v>
      </c>
      <c r="C899" s="179" t="s">
        <v>174</v>
      </c>
      <c r="D899" s="180">
        <v>1327</v>
      </c>
    </row>
    <row r="900" spans="1:4" ht="15" customHeight="1">
      <c r="A900" s="177" t="s">
        <v>121</v>
      </c>
      <c r="B900" s="178">
        <v>4110</v>
      </c>
      <c r="C900" s="179" t="s">
        <v>175</v>
      </c>
      <c r="D900" s="180">
        <v>38414</v>
      </c>
    </row>
    <row r="901" spans="1:4" ht="15" customHeight="1">
      <c r="A901" s="177" t="s">
        <v>121</v>
      </c>
      <c r="B901" s="178">
        <v>4117</v>
      </c>
      <c r="C901" s="179" t="s">
        <v>175</v>
      </c>
      <c r="D901" s="180">
        <v>394522</v>
      </c>
    </row>
    <row r="902" spans="1:4" ht="15" customHeight="1">
      <c r="A902" s="177" t="s">
        <v>121</v>
      </c>
      <c r="B902" s="178">
        <v>4119</v>
      </c>
      <c r="C902" s="179" t="s">
        <v>175</v>
      </c>
      <c r="D902" s="180">
        <v>5919</v>
      </c>
    </row>
    <row r="903" spans="1:4" ht="15" customHeight="1">
      <c r="A903" s="177" t="s">
        <v>121</v>
      </c>
      <c r="B903" s="178">
        <v>4120</v>
      </c>
      <c r="C903" s="179" t="s">
        <v>176</v>
      </c>
      <c r="D903" s="180">
        <v>5430</v>
      </c>
    </row>
    <row r="904" spans="1:4" ht="15" customHeight="1">
      <c r="A904" s="177" t="s">
        <v>121</v>
      </c>
      <c r="B904" s="178">
        <v>4127</v>
      </c>
      <c r="C904" s="179" t="s">
        <v>176</v>
      </c>
      <c r="D904" s="180">
        <v>57062</v>
      </c>
    </row>
    <row r="905" spans="1:4" ht="15" customHeight="1">
      <c r="A905" s="177" t="s">
        <v>121</v>
      </c>
      <c r="B905" s="178">
        <v>4129</v>
      </c>
      <c r="C905" s="179" t="s">
        <v>176</v>
      </c>
      <c r="D905" s="180">
        <v>853</v>
      </c>
    </row>
    <row r="906" spans="1:4" ht="15" customHeight="1">
      <c r="A906" s="177" t="s">
        <v>121</v>
      </c>
      <c r="B906" s="178">
        <v>4170</v>
      </c>
      <c r="C906" s="179" t="s">
        <v>177</v>
      </c>
      <c r="D906" s="180">
        <v>31600</v>
      </c>
    </row>
    <row r="907" spans="1:4" ht="15" customHeight="1">
      <c r="A907" s="177" t="s">
        <v>121</v>
      </c>
      <c r="B907" s="178">
        <v>4177</v>
      </c>
      <c r="C907" s="179" t="s">
        <v>177</v>
      </c>
      <c r="D907" s="180">
        <v>72500</v>
      </c>
    </row>
    <row r="908" spans="1:4" ht="15" customHeight="1">
      <c r="A908" s="177" t="s">
        <v>121</v>
      </c>
      <c r="B908" s="178">
        <v>4190</v>
      </c>
      <c r="C908" s="179" t="s">
        <v>178</v>
      </c>
      <c r="D908" s="180">
        <v>188350</v>
      </c>
    </row>
    <row r="909" spans="1:4" ht="15" customHeight="1">
      <c r="A909" s="177" t="s">
        <v>121</v>
      </c>
      <c r="B909" s="178">
        <v>4197</v>
      </c>
      <c r="C909" s="179" t="s">
        <v>178</v>
      </c>
      <c r="D909" s="180">
        <v>40650</v>
      </c>
    </row>
    <row r="910" spans="1:4" ht="15" customHeight="1">
      <c r="A910" s="177" t="s">
        <v>121</v>
      </c>
      <c r="B910" s="178">
        <v>4210</v>
      </c>
      <c r="C910" s="179" t="s">
        <v>179</v>
      </c>
      <c r="D910" s="180">
        <v>60158</v>
      </c>
    </row>
    <row r="911" spans="1:4" ht="15" customHeight="1">
      <c r="A911" s="177" t="s">
        <v>121</v>
      </c>
      <c r="B911" s="178">
        <v>4217</v>
      </c>
      <c r="C911" s="179" t="s">
        <v>179</v>
      </c>
      <c r="D911" s="180">
        <v>207630</v>
      </c>
    </row>
    <row r="912" spans="1:4" ht="15" customHeight="1">
      <c r="A912" s="177" t="s">
        <v>121</v>
      </c>
      <c r="B912" s="178">
        <v>4219</v>
      </c>
      <c r="C912" s="179" t="s">
        <v>179</v>
      </c>
      <c r="D912" s="180">
        <v>6291</v>
      </c>
    </row>
    <row r="913" spans="1:4" ht="15" customHeight="1">
      <c r="A913" s="177" t="s">
        <v>121</v>
      </c>
      <c r="B913" s="178">
        <v>4220</v>
      </c>
      <c r="C913" s="179" t="s">
        <v>180</v>
      </c>
      <c r="D913" s="180">
        <v>5000</v>
      </c>
    </row>
    <row r="914" spans="1:4" ht="15" customHeight="1">
      <c r="A914" s="177" t="s">
        <v>121</v>
      </c>
      <c r="B914" s="178">
        <v>4270</v>
      </c>
      <c r="C914" s="179" t="s">
        <v>181</v>
      </c>
      <c r="D914" s="180">
        <v>1231</v>
      </c>
    </row>
    <row r="915" spans="1:4" ht="15" customHeight="1">
      <c r="A915" s="177" t="s">
        <v>121</v>
      </c>
      <c r="B915" s="178">
        <v>4277</v>
      </c>
      <c r="C915" s="179" t="s">
        <v>181</v>
      </c>
      <c r="D915" s="180">
        <v>5351</v>
      </c>
    </row>
    <row r="916" spans="1:4" ht="15" customHeight="1">
      <c r="A916" s="177" t="s">
        <v>121</v>
      </c>
      <c r="B916" s="178">
        <v>4300</v>
      </c>
      <c r="C916" s="179" t="s">
        <v>182</v>
      </c>
      <c r="D916" s="180">
        <v>1548859</v>
      </c>
    </row>
    <row r="917" spans="1:4" ht="15" customHeight="1">
      <c r="A917" s="177" t="s">
        <v>121</v>
      </c>
      <c r="B917" s="178">
        <v>4307</v>
      </c>
      <c r="C917" s="179" t="s">
        <v>182</v>
      </c>
      <c r="D917" s="180">
        <v>7653492</v>
      </c>
    </row>
    <row r="918" spans="1:4" ht="15" customHeight="1">
      <c r="A918" s="177" t="s">
        <v>121</v>
      </c>
      <c r="B918" s="178">
        <v>4309</v>
      </c>
      <c r="C918" s="179" t="s">
        <v>182</v>
      </c>
      <c r="D918" s="180">
        <v>129516</v>
      </c>
    </row>
    <row r="919" spans="1:4" ht="15" customHeight="1">
      <c r="A919" s="177" t="s">
        <v>121</v>
      </c>
      <c r="B919" s="178">
        <v>4390</v>
      </c>
      <c r="C919" s="179" t="s">
        <v>423</v>
      </c>
      <c r="D919" s="180">
        <v>50600</v>
      </c>
    </row>
    <row r="920" spans="1:4" ht="15" customHeight="1">
      <c r="A920" s="177" t="s">
        <v>121</v>
      </c>
      <c r="B920" s="178">
        <v>4397</v>
      </c>
      <c r="C920" s="179" t="s">
        <v>423</v>
      </c>
      <c r="D920" s="180">
        <v>220000</v>
      </c>
    </row>
    <row r="921" spans="1:4" ht="15" customHeight="1">
      <c r="A921" s="177" t="s">
        <v>121</v>
      </c>
      <c r="B921" s="178">
        <v>4400</v>
      </c>
      <c r="C921" s="179" t="s">
        <v>424</v>
      </c>
      <c r="D921" s="180">
        <v>8765</v>
      </c>
    </row>
    <row r="922" spans="1:4" ht="15" customHeight="1">
      <c r="A922" s="177" t="s">
        <v>121</v>
      </c>
      <c r="B922" s="178">
        <v>4407</v>
      </c>
      <c r="C922" s="179" t="s">
        <v>424</v>
      </c>
      <c r="D922" s="180">
        <v>38111</v>
      </c>
    </row>
    <row r="923" spans="1:4" ht="15" customHeight="1">
      <c r="A923" s="177" t="s">
        <v>121</v>
      </c>
      <c r="B923" s="178">
        <v>4417</v>
      </c>
      <c r="C923" s="179" t="s">
        <v>183</v>
      </c>
      <c r="D923" s="180">
        <v>10986</v>
      </c>
    </row>
    <row r="924" spans="1:4" ht="15" customHeight="1">
      <c r="A924" s="177" t="s">
        <v>121</v>
      </c>
      <c r="B924" s="178">
        <v>4419</v>
      </c>
      <c r="C924" s="179" t="s">
        <v>183</v>
      </c>
      <c r="D924" s="180">
        <v>530</v>
      </c>
    </row>
    <row r="925" spans="1:4" ht="15" customHeight="1">
      <c r="A925" s="177" t="s">
        <v>121</v>
      </c>
      <c r="B925" s="178">
        <v>4427</v>
      </c>
      <c r="C925" s="179" t="s">
        <v>425</v>
      </c>
      <c r="D925" s="180">
        <v>6000</v>
      </c>
    </row>
    <row r="926" spans="1:4" ht="15" customHeight="1">
      <c r="A926" s="177" t="s">
        <v>121</v>
      </c>
      <c r="B926" s="178">
        <v>4440</v>
      </c>
      <c r="C926" s="179" t="s">
        <v>434</v>
      </c>
      <c r="D926" s="180">
        <v>1065056</v>
      </c>
    </row>
    <row r="927" spans="1:4" ht="15" customHeight="1">
      <c r="A927" s="177" t="s">
        <v>121</v>
      </c>
      <c r="B927" s="178">
        <v>4447</v>
      </c>
      <c r="C927" s="179" t="s">
        <v>434</v>
      </c>
      <c r="D927" s="180">
        <v>10291</v>
      </c>
    </row>
    <row r="928" spans="1:4" ht="15" customHeight="1">
      <c r="A928" s="177" t="s">
        <v>121</v>
      </c>
      <c r="B928" s="178">
        <v>4449</v>
      </c>
      <c r="C928" s="179" t="s">
        <v>434</v>
      </c>
      <c r="D928" s="180">
        <v>605</v>
      </c>
    </row>
    <row r="929" spans="1:4" ht="15" customHeight="1">
      <c r="A929" s="177" t="s">
        <v>121</v>
      </c>
      <c r="B929" s="178">
        <v>4700</v>
      </c>
      <c r="C929" s="179" t="s">
        <v>417</v>
      </c>
      <c r="D929" s="180">
        <v>35000</v>
      </c>
    </row>
    <row r="930" spans="1:4" ht="15" customHeight="1">
      <c r="A930" s="177" t="s">
        <v>121</v>
      </c>
      <c r="B930" s="178">
        <v>4707</v>
      </c>
      <c r="C930" s="179" t="s">
        <v>417</v>
      </c>
      <c r="D930" s="180">
        <v>38889</v>
      </c>
    </row>
    <row r="931" spans="1:4" ht="15" customHeight="1">
      <c r="A931" s="177" t="s">
        <v>121</v>
      </c>
      <c r="B931" s="178">
        <v>4709</v>
      </c>
      <c r="C931" s="179" t="s">
        <v>417</v>
      </c>
      <c r="D931" s="180">
        <v>1111</v>
      </c>
    </row>
    <row r="932" spans="1:4" ht="15" customHeight="1">
      <c r="A932" s="177" t="s">
        <v>121</v>
      </c>
      <c r="B932" s="178">
        <v>4710</v>
      </c>
      <c r="C932" s="179" t="s">
        <v>189</v>
      </c>
      <c r="D932" s="180">
        <v>3000</v>
      </c>
    </row>
    <row r="933" spans="1:4" ht="15" customHeight="1">
      <c r="A933" s="177" t="s">
        <v>121</v>
      </c>
      <c r="B933" s="178">
        <v>4717</v>
      </c>
      <c r="C933" s="179" t="s">
        <v>189</v>
      </c>
      <c r="D933" s="180">
        <v>34807</v>
      </c>
    </row>
    <row r="934" spans="1:4" ht="15" customHeight="1">
      <c r="A934" s="177" t="s">
        <v>121</v>
      </c>
      <c r="B934" s="178">
        <v>4719</v>
      </c>
      <c r="C934" s="179" t="s">
        <v>189</v>
      </c>
      <c r="D934" s="180">
        <v>519</v>
      </c>
    </row>
    <row r="935" spans="1:4" ht="15" customHeight="1">
      <c r="A935" s="177" t="s">
        <v>121</v>
      </c>
      <c r="B935" s="178">
        <v>4790</v>
      </c>
      <c r="C935" s="179" t="s">
        <v>456</v>
      </c>
      <c r="D935" s="180">
        <v>200400</v>
      </c>
    </row>
    <row r="936" spans="1:4" ht="15" customHeight="1">
      <c r="A936" s="177" t="s">
        <v>121</v>
      </c>
      <c r="B936" s="178">
        <v>4797</v>
      </c>
      <c r="C936" s="179" t="s">
        <v>456</v>
      </c>
      <c r="D936" s="180">
        <v>6213</v>
      </c>
    </row>
    <row r="937" spans="1:4" ht="15" customHeight="1">
      <c r="A937" s="177" t="s">
        <v>121</v>
      </c>
      <c r="B937" s="178">
        <v>4799</v>
      </c>
      <c r="C937" s="179" t="s">
        <v>456</v>
      </c>
      <c r="D937" s="180">
        <v>365</v>
      </c>
    </row>
    <row r="938" spans="1:4" ht="15" customHeight="1">
      <c r="A938" s="177" t="s">
        <v>121</v>
      </c>
      <c r="B938" s="178">
        <v>4807</v>
      </c>
      <c r="C938" s="179" t="s">
        <v>457</v>
      </c>
      <c r="D938" s="180">
        <v>2580</v>
      </c>
    </row>
    <row r="939" spans="1:4" ht="15" customHeight="1">
      <c r="A939" s="177" t="s">
        <v>121</v>
      </c>
      <c r="B939" s="178">
        <v>4809</v>
      </c>
      <c r="C939" s="179" t="s">
        <v>457</v>
      </c>
      <c r="D939" s="180">
        <v>152</v>
      </c>
    </row>
    <row r="940" spans="1:4" ht="56.1" customHeight="1">
      <c r="A940" s="177" t="s">
        <v>121</v>
      </c>
      <c r="B940" s="178">
        <v>6209</v>
      </c>
      <c r="C940" s="179" t="s">
        <v>431</v>
      </c>
      <c r="D940" s="180">
        <v>5000</v>
      </c>
    </row>
    <row r="941" spans="1:4" ht="45" customHeight="1">
      <c r="A941" s="181" t="s">
        <v>121</v>
      </c>
      <c r="B941" s="182">
        <v>6259</v>
      </c>
      <c r="C941" s="183" t="s">
        <v>123</v>
      </c>
      <c r="D941" s="184">
        <v>12705190</v>
      </c>
    </row>
    <row r="942" spans="1:4" s="173" customFormat="1" ht="15" customHeight="1">
      <c r="A942" s="168" t="s">
        <v>35</v>
      </c>
      <c r="B942" s="169" t="s">
        <v>121</v>
      </c>
      <c r="C942" s="170" t="s">
        <v>36</v>
      </c>
      <c r="D942" s="171">
        <f>D943+D946+D948+D950+D964+D970+D977+D979</f>
        <v>134790800</v>
      </c>
    </row>
    <row r="943" spans="1:4" s="173" customFormat="1" ht="15" customHeight="1">
      <c r="A943" s="174">
        <v>85111</v>
      </c>
      <c r="B943" s="175" t="s">
        <v>121</v>
      </c>
      <c r="C943" s="172" t="s">
        <v>385</v>
      </c>
      <c r="D943" s="176">
        <f>SUM(D944:D945)</f>
        <v>48749818</v>
      </c>
    </row>
    <row r="944" spans="1:4" ht="30" customHeight="1">
      <c r="A944" s="177" t="s">
        <v>121</v>
      </c>
      <c r="B944" s="178">
        <v>2800</v>
      </c>
      <c r="C944" s="179" t="s">
        <v>187</v>
      </c>
      <c r="D944" s="180">
        <v>1091148</v>
      </c>
    </row>
    <row r="945" spans="1:4" ht="30" customHeight="1">
      <c r="A945" s="177" t="s">
        <v>121</v>
      </c>
      <c r="B945" s="178">
        <v>6220</v>
      </c>
      <c r="C945" s="179" t="s">
        <v>241</v>
      </c>
      <c r="D945" s="180">
        <v>47658670</v>
      </c>
    </row>
    <row r="946" spans="1:4" s="173" customFormat="1" ht="15" customHeight="1">
      <c r="A946" s="174">
        <v>85120</v>
      </c>
      <c r="B946" s="175" t="s">
        <v>121</v>
      </c>
      <c r="C946" s="172" t="s">
        <v>387</v>
      </c>
      <c r="D946" s="176">
        <f>D947</f>
        <v>2570000</v>
      </c>
    </row>
    <row r="947" spans="1:4" ht="30" customHeight="1">
      <c r="A947" s="177" t="s">
        <v>121</v>
      </c>
      <c r="B947" s="178">
        <v>6220</v>
      </c>
      <c r="C947" s="179" t="s">
        <v>241</v>
      </c>
      <c r="D947" s="180">
        <v>2570000</v>
      </c>
    </row>
    <row r="948" spans="1:4" s="173" customFormat="1" ht="15" customHeight="1">
      <c r="A948" s="174">
        <v>85148</v>
      </c>
      <c r="B948" s="175" t="s">
        <v>121</v>
      </c>
      <c r="C948" s="172" t="s">
        <v>388</v>
      </c>
      <c r="D948" s="176">
        <f>D949</f>
        <v>7000000</v>
      </c>
    </row>
    <row r="949" spans="1:4" ht="15" customHeight="1">
      <c r="A949" s="177" t="s">
        <v>121</v>
      </c>
      <c r="B949" s="178">
        <v>4280</v>
      </c>
      <c r="C949" s="179" t="s">
        <v>433</v>
      </c>
      <c r="D949" s="180">
        <v>7000000</v>
      </c>
    </row>
    <row r="950" spans="1:4" s="173" customFormat="1" ht="15" customHeight="1">
      <c r="A950" s="174">
        <v>85149</v>
      </c>
      <c r="B950" s="175" t="s">
        <v>121</v>
      </c>
      <c r="C950" s="172" t="s">
        <v>389</v>
      </c>
      <c r="D950" s="176">
        <f>SUM(D951:D963)</f>
        <v>1643125</v>
      </c>
    </row>
    <row r="951" spans="1:4" ht="30" customHeight="1">
      <c r="A951" s="177" t="s">
        <v>121</v>
      </c>
      <c r="B951" s="178">
        <v>2780</v>
      </c>
      <c r="C951" s="179" t="s">
        <v>459</v>
      </c>
      <c r="D951" s="180">
        <v>900000</v>
      </c>
    </row>
    <row r="952" spans="1:4" ht="15" customHeight="1">
      <c r="A952" s="177" t="s">
        <v>121</v>
      </c>
      <c r="B952" s="178">
        <v>4017</v>
      </c>
      <c r="C952" s="179" t="s">
        <v>173</v>
      </c>
      <c r="D952" s="180">
        <v>62636</v>
      </c>
    </row>
    <row r="953" spans="1:4" ht="15" customHeight="1">
      <c r="A953" s="177" t="s">
        <v>121</v>
      </c>
      <c r="B953" s="178">
        <v>4019</v>
      </c>
      <c r="C953" s="179" t="s">
        <v>173</v>
      </c>
      <c r="D953" s="180">
        <v>11055</v>
      </c>
    </row>
    <row r="954" spans="1:4" ht="15" customHeight="1">
      <c r="A954" s="177" t="s">
        <v>121</v>
      </c>
      <c r="B954" s="178">
        <v>4117</v>
      </c>
      <c r="C954" s="179" t="s">
        <v>175</v>
      </c>
      <c r="D954" s="180">
        <v>10985</v>
      </c>
    </row>
    <row r="955" spans="1:4" ht="15" customHeight="1">
      <c r="A955" s="177" t="s">
        <v>121</v>
      </c>
      <c r="B955" s="178">
        <v>4119</v>
      </c>
      <c r="C955" s="179" t="s">
        <v>175</v>
      </c>
      <c r="D955" s="180">
        <v>1938</v>
      </c>
    </row>
    <row r="956" spans="1:4" ht="15" customHeight="1">
      <c r="A956" s="177" t="s">
        <v>121</v>
      </c>
      <c r="B956" s="178">
        <v>4127</v>
      </c>
      <c r="C956" s="179" t="s">
        <v>176</v>
      </c>
      <c r="D956" s="180">
        <v>1587</v>
      </c>
    </row>
    <row r="957" spans="1:4" ht="15" customHeight="1">
      <c r="A957" s="177" t="s">
        <v>121</v>
      </c>
      <c r="B957" s="178">
        <v>4129</v>
      </c>
      <c r="C957" s="179" t="s">
        <v>176</v>
      </c>
      <c r="D957" s="180">
        <v>279</v>
      </c>
    </row>
    <row r="958" spans="1:4" ht="15" customHeight="1">
      <c r="A958" s="177" t="s">
        <v>121</v>
      </c>
      <c r="B958" s="178">
        <v>4217</v>
      </c>
      <c r="C958" s="179" t="s">
        <v>179</v>
      </c>
      <c r="D958" s="180">
        <v>16150</v>
      </c>
    </row>
    <row r="959" spans="1:4" ht="15" customHeight="1">
      <c r="A959" s="177" t="s">
        <v>121</v>
      </c>
      <c r="B959" s="178">
        <v>4219</v>
      </c>
      <c r="C959" s="179" t="s">
        <v>179</v>
      </c>
      <c r="D959" s="180">
        <v>2850</v>
      </c>
    </row>
    <row r="960" spans="1:4" ht="15" customHeight="1">
      <c r="A960" s="177" t="s">
        <v>121</v>
      </c>
      <c r="B960" s="178">
        <v>4307</v>
      </c>
      <c r="C960" s="179" t="s">
        <v>182</v>
      </c>
      <c r="D960" s="180">
        <v>539325</v>
      </c>
    </row>
    <row r="961" spans="1:4" ht="15" customHeight="1">
      <c r="A961" s="177" t="s">
        <v>121</v>
      </c>
      <c r="B961" s="178">
        <v>4309</v>
      </c>
      <c r="C961" s="179" t="s">
        <v>182</v>
      </c>
      <c r="D961" s="180">
        <v>95175</v>
      </c>
    </row>
    <row r="962" spans="1:4" ht="15" customHeight="1">
      <c r="A962" s="177" t="s">
        <v>121</v>
      </c>
      <c r="B962" s="178">
        <v>4717</v>
      </c>
      <c r="C962" s="179" t="s">
        <v>189</v>
      </c>
      <c r="D962" s="180">
        <v>973</v>
      </c>
    </row>
    <row r="963" spans="1:4" ht="15" customHeight="1">
      <c r="A963" s="177" t="s">
        <v>121</v>
      </c>
      <c r="B963" s="178">
        <v>4719</v>
      </c>
      <c r="C963" s="179" t="s">
        <v>189</v>
      </c>
      <c r="D963" s="180">
        <v>172</v>
      </c>
    </row>
    <row r="964" spans="1:4" s="173" customFormat="1" ht="15" customHeight="1">
      <c r="A964" s="174">
        <v>85153</v>
      </c>
      <c r="B964" s="175" t="s">
        <v>121</v>
      </c>
      <c r="C964" s="172" t="s">
        <v>390</v>
      </c>
      <c r="D964" s="176">
        <f>SUM(D965:D969)</f>
        <v>580000</v>
      </c>
    </row>
    <row r="965" spans="1:4" ht="45" customHeight="1">
      <c r="A965" s="177" t="s">
        <v>121</v>
      </c>
      <c r="B965" s="178">
        <v>2360</v>
      </c>
      <c r="C965" s="179" t="s">
        <v>278</v>
      </c>
      <c r="D965" s="180">
        <v>450000</v>
      </c>
    </row>
    <row r="966" spans="1:4" ht="15" customHeight="1">
      <c r="A966" s="177" t="s">
        <v>121</v>
      </c>
      <c r="B966" s="178">
        <v>4170</v>
      </c>
      <c r="C966" s="179" t="s">
        <v>177</v>
      </c>
      <c r="D966" s="180">
        <v>14000</v>
      </c>
    </row>
    <row r="967" spans="1:4" ht="15" customHeight="1">
      <c r="A967" s="177" t="s">
        <v>121</v>
      </c>
      <c r="B967" s="178">
        <v>4190</v>
      </c>
      <c r="C967" s="179" t="s">
        <v>178</v>
      </c>
      <c r="D967" s="180">
        <v>11000</v>
      </c>
    </row>
    <row r="968" spans="1:4" ht="15" customHeight="1">
      <c r="A968" s="177" t="s">
        <v>121</v>
      </c>
      <c r="B968" s="178">
        <v>4210</v>
      </c>
      <c r="C968" s="179" t="s">
        <v>179</v>
      </c>
      <c r="D968" s="180">
        <v>5000</v>
      </c>
    </row>
    <row r="969" spans="1:4" ht="15" customHeight="1">
      <c r="A969" s="177" t="s">
        <v>121</v>
      </c>
      <c r="B969" s="178">
        <v>4300</v>
      </c>
      <c r="C969" s="179" t="s">
        <v>182</v>
      </c>
      <c r="D969" s="180">
        <v>100000</v>
      </c>
    </row>
    <row r="970" spans="1:4" s="173" customFormat="1" ht="15" customHeight="1">
      <c r="A970" s="174">
        <v>85154</v>
      </c>
      <c r="B970" s="175" t="s">
        <v>121</v>
      </c>
      <c r="C970" s="172" t="s">
        <v>391</v>
      </c>
      <c r="D970" s="176">
        <f>SUM(D971:D976)</f>
        <v>2615000</v>
      </c>
    </row>
    <row r="971" spans="1:4" ht="45" customHeight="1">
      <c r="A971" s="177" t="s">
        <v>121</v>
      </c>
      <c r="B971" s="178">
        <v>2360</v>
      </c>
      <c r="C971" s="179" t="s">
        <v>278</v>
      </c>
      <c r="D971" s="180">
        <v>460000</v>
      </c>
    </row>
    <row r="972" spans="1:4" ht="30" customHeight="1">
      <c r="A972" s="177" t="s">
        <v>121</v>
      </c>
      <c r="B972" s="178">
        <v>2800</v>
      </c>
      <c r="C972" s="179" t="s">
        <v>187</v>
      </c>
      <c r="D972" s="180">
        <v>140000</v>
      </c>
    </row>
    <row r="973" spans="1:4" ht="15" customHeight="1">
      <c r="A973" s="177" t="s">
        <v>121</v>
      </c>
      <c r="B973" s="178">
        <v>4170</v>
      </c>
      <c r="C973" s="179" t="s">
        <v>177</v>
      </c>
      <c r="D973" s="180">
        <v>3000</v>
      </c>
    </row>
    <row r="974" spans="1:4" ht="15" customHeight="1">
      <c r="A974" s="177" t="s">
        <v>121</v>
      </c>
      <c r="B974" s="178">
        <v>4210</v>
      </c>
      <c r="C974" s="179" t="s">
        <v>179</v>
      </c>
      <c r="D974" s="180">
        <v>5000</v>
      </c>
    </row>
    <row r="975" spans="1:4" ht="15" customHeight="1">
      <c r="A975" s="177" t="s">
        <v>121</v>
      </c>
      <c r="B975" s="178">
        <v>4300</v>
      </c>
      <c r="C975" s="179" t="s">
        <v>182</v>
      </c>
      <c r="D975" s="180">
        <v>107000</v>
      </c>
    </row>
    <row r="976" spans="1:4" ht="30" customHeight="1">
      <c r="A976" s="177" t="s">
        <v>121</v>
      </c>
      <c r="B976" s="178">
        <v>6220</v>
      </c>
      <c r="C976" s="179" t="s">
        <v>241</v>
      </c>
      <c r="D976" s="180">
        <v>1900000</v>
      </c>
    </row>
    <row r="977" spans="1:4" s="173" customFormat="1" ht="15" customHeight="1">
      <c r="A977" s="174">
        <v>85157</v>
      </c>
      <c r="B977" s="175" t="s">
        <v>121</v>
      </c>
      <c r="C977" s="172" t="s">
        <v>237</v>
      </c>
      <c r="D977" s="176">
        <f>D978</f>
        <v>31352000</v>
      </c>
    </row>
    <row r="978" spans="1:4" ht="15" customHeight="1">
      <c r="A978" s="177" t="s">
        <v>121</v>
      </c>
      <c r="B978" s="178">
        <v>4320</v>
      </c>
      <c r="C978" s="179" t="s">
        <v>237</v>
      </c>
      <c r="D978" s="180">
        <v>31352000</v>
      </c>
    </row>
    <row r="979" spans="1:4" s="173" customFormat="1" ht="15" customHeight="1">
      <c r="A979" s="174">
        <v>85195</v>
      </c>
      <c r="B979" s="175" t="s">
        <v>121</v>
      </c>
      <c r="C979" s="172" t="s">
        <v>46</v>
      </c>
      <c r="D979" s="176">
        <f>SUM(D980:D1023)</f>
        <v>40280857</v>
      </c>
    </row>
    <row r="980" spans="1:4" ht="56.1" customHeight="1">
      <c r="A980" s="177" t="s">
        <v>121</v>
      </c>
      <c r="B980" s="178">
        <v>2008</v>
      </c>
      <c r="C980" s="179" t="s">
        <v>432</v>
      </c>
      <c r="D980" s="180">
        <v>2459251</v>
      </c>
    </row>
    <row r="981" spans="1:4" ht="56.1" customHeight="1">
      <c r="A981" s="177" t="s">
        <v>121</v>
      </c>
      <c r="B981" s="178">
        <v>2009</v>
      </c>
      <c r="C981" s="179" t="s">
        <v>432</v>
      </c>
      <c r="D981" s="180">
        <v>70000</v>
      </c>
    </row>
    <row r="982" spans="1:4" ht="45" customHeight="1">
      <c r="A982" s="177" t="s">
        <v>121</v>
      </c>
      <c r="B982" s="178">
        <v>2059</v>
      </c>
      <c r="C982" s="179" t="s">
        <v>165</v>
      </c>
      <c r="D982" s="180">
        <v>55000</v>
      </c>
    </row>
    <row r="983" spans="1:4" ht="45" customHeight="1">
      <c r="A983" s="177" t="s">
        <v>121</v>
      </c>
      <c r="B983" s="178">
        <v>2360</v>
      </c>
      <c r="C983" s="179" t="s">
        <v>278</v>
      </c>
      <c r="D983" s="180">
        <v>250000</v>
      </c>
    </row>
    <row r="984" spans="1:4" ht="15" customHeight="1">
      <c r="A984" s="177" t="s">
        <v>121</v>
      </c>
      <c r="B984" s="178">
        <v>3038</v>
      </c>
      <c r="C984" s="179" t="s">
        <v>436</v>
      </c>
      <c r="D984" s="180">
        <v>1600</v>
      </c>
    </row>
    <row r="985" spans="1:4" ht="15" customHeight="1">
      <c r="A985" s="181" t="s">
        <v>121</v>
      </c>
      <c r="B985" s="182">
        <v>3039</v>
      </c>
      <c r="C985" s="183" t="s">
        <v>436</v>
      </c>
      <c r="D985" s="184">
        <v>400</v>
      </c>
    </row>
    <row r="986" spans="1:4" ht="15" customHeight="1">
      <c r="A986" s="177" t="s">
        <v>121</v>
      </c>
      <c r="B986" s="178">
        <v>4017</v>
      </c>
      <c r="C986" s="179" t="s">
        <v>173</v>
      </c>
      <c r="D986" s="180">
        <v>19785</v>
      </c>
    </row>
    <row r="987" spans="1:4" ht="15" customHeight="1">
      <c r="A987" s="177" t="s">
        <v>121</v>
      </c>
      <c r="B987" s="178">
        <v>4018</v>
      </c>
      <c r="C987" s="179" t="s">
        <v>173</v>
      </c>
      <c r="D987" s="180">
        <v>82058</v>
      </c>
    </row>
    <row r="988" spans="1:4" ht="15" customHeight="1">
      <c r="A988" s="177" t="s">
        <v>121</v>
      </c>
      <c r="B988" s="178">
        <v>4019</v>
      </c>
      <c r="C988" s="179" t="s">
        <v>173</v>
      </c>
      <c r="D988" s="180">
        <v>24000</v>
      </c>
    </row>
    <row r="989" spans="1:4" ht="15" customHeight="1">
      <c r="A989" s="177" t="s">
        <v>121</v>
      </c>
      <c r="B989" s="178">
        <v>4048</v>
      </c>
      <c r="C989" s="179" t="s">
        <v>174</v>
      </c>
      <c r="D989" s="180">
        <v>4800</v>
      </c>
    </row>
    <row r="990" spans="1:4" ht="15" customHeight="1">
      <c r="A990" s="177" t="s">
        <v>121</v>
      </c>
      <c r="B990" s="178">
        <v>4049</v>
      </c>
      <c r="C990" s="179" t="s">
        <v>174</v>
      </c>
      <c r="D990" s="180">
        <v>1200</v>
      </c>
    </row>
    <row r="991" spans="1:4" ht="15" customHeight="1">
      <c r="A991" s="177" t="s">
        <v>121</v>
      </c>
      <c r="B991" s="178">
        <v>4117</v>
      </c>
      <c r="C991" s="179" t="s">
        <v>175</v>
      </c>
      <c r="D991" s="180">
        <v>11937</v>
      </c>
    </row>
    <row r="992" spans="1:4" ht="15" customHeight="1">
      <c r="A992" s="177" t="s">
        <v>121</v>
      </c>
      <c r="B992" s="178">
        <v>4118</v>
      </c>
      <c r="C992" s="179" t="s">
        <v>175</v>
      </c>
      <c r="D992" s="180">
        <v>14705</v>
      </c>
    </row>
    <row r="993" spans="1:4" ht="15" customHeight="1">
      <c r="A993" s="177" t="s">
        <v>121</v>
      </c>
      <c r="B993" s="178">
        <v>4119</v>
      </c>
      <c r="C993" s="179" t="s">
        <v>175</v>
      </c>
      <c r="D993" s="180">
        <v>5784</v>
      </c>
    </row>
    <row r="994" spans="1:4" ht="15" customHeight="1">
      <c r="A994" s="177" t="s">
        <v>121</v>
      </c>
      <c r="B994" s="178">
        <v>4127</v>
      </c>
      <c r="C994" s="179" t="s">
        <v>176</v>
      </c>
      <c r="D994" s="180">
        <v>1729</v>
      </c>
    </row>
    <row r="995" spans="1:4" ht="15" customHeight="1">
      <c r="A995" s="177" t="s">
        <v>121</v>
      </c>
      <c r="B995" s="178">
        <v>4128</v>
      </c>
      <c r="C995" s="179" t="s">
        <v>176</v>
      </c>
      <c r="D995" s="180">
        <v>2128</v>
      </c>
    </row>
    <row r="996" spans="1:4" ht="15" customHeight="1">
      <c r="A996" s="177" t="s">
        <v>121</v>
      </c>
      <c r="B996" s="178">
        <v>4129</v>
      </c>
      <c r="C996" s="179" t="s">
        <v>176</v>
      </c>
      <c r="D996" s="180">
        <v>839</v>
      </c>
    </row>
    <row r="997" spans="1:4" ht="15" customHeight="1">
      <c r="A997" s="177" t="s">
        <v>121</v>
      </c>
      <c r="B997" s="178">
        <v>4170</v>
      </c>
      <c r="C997" s="179" t="s">
        <v>177</v>
      </c>
      <c r="D997" s="180">
        <v>1000</v>
      </c>
    </row>
    <row r="998" spans="1:4" ht="15" customHeight="1">
      <c r="A998" s="177" t="s">
        <v>121</v>
      </c>
      <c r="B998" s="178">
        <v>4178</v>
      </c>
      <c r="C998" s="179" t="s">
        <v>177</v>
      </c>
      <c r="D998" s="180">
        <v>8000</v>
      </c>
    </row>
    <row r="999" spans="1:4" ht="15" customHeight="1">
      <c r="A999" s="177" t="s">
        <v>121</v>
      </c>
      <c r="B999" s="178">
        <v>4179</v>
      </c>
      <c r="C999" s="179" t="s">
        <v>177</v>
      </c>
      <c r="D999" s="180">
        <v>2000</v>
      </c>
    </row>
    <row r="1000" spans="1:4" ht="15" customHeight="1">
      <c r="A1000" s="177" t="s">
        <v>121</v>
      </c>
      <c r="B1000" s="178">
        <v>4190</v>
      </c>
      <c r="C1000" s="179" t="s">
        <v>178</v>
      </c>
      <c r="D1000" s="180">
        <v>3000</v>
      </c>
    </row>
    <row r="1001" spans="1:4" ht="15" customHeight="1">
      <c r="A1001" s="177" t="s">
        <v>121</v>
      </c>
      <c r="B1001" s="178">
        <v>4210</v>
      </c>
      <c r="C1001" s="179" t="s">
        <v>179</v>
      </c>
      <c r="D1001" s="180">
        <v>6000</v>
      </c>
    </row>
    <row r="1002" spans="1:4" ht="15" customHeight="1">
      <c r="A1002" s="177" t="s">
        <v>121</v>
      </c>
      <c r="B1002" s="178">
        <v>4218</v>
      </c>
      <c r="C1002" s="179" t="s">
        <v>179</v>
      </c>
      <c r="D1002" s="180">
        <v>24000</v>
      </c>
    </row>
    <row r="1003" spans="1:4" ht="15" customHeight="1">
      <c r="A1003" s="177" t="s">
        <v>121</v>
      </c>
      <c r="B1003" s="178">
        <v>4219</v>
      </c>
      <c r="C1003" s="179" t="s">
        <v>179</v>
      </c>
      <c r="D1003" s="180">
        <v>6000</v>
      </c>
    </row>
    <row r="1004" spans="1:4" ht="15" customHeight="1">
      <c r="A1004" s="177" t="s">
        <v>121</v>
      </c>
      <c r="B1004" s="178">
        <v>4228</v>
      </c>
      <c r="C1004" s="179" t="s">
        <v>180</v>
      </c>
      <c r="D1004" s="180">
        <v>1600</v>
      </c>
    </row>
    <row r="1005" spans="1:4" ht="15" customHeight="1">
      <c r="A1005" s="177" t="s">
        <v>121</v>
      </c>
      <c r="B1005" s="178">
        <v>4229</v>
      </c>
      <c r="C1005" s="179" t="s">
        <v>180</v>
      </c>
      <c r="D1005" s="180">
        <v>400</v>
      </c>
    </row>
    <row r="1006" spans="1:4" ht="15" customHeight="1">
      <c r="A1006" s="177" t="s">
        <v>121</v>
      </c>
      <c r="B1006" s="178">
        <v>4300</v>
      </c>
      <c r="C1006" s="179" t="s">
        <v>182</v>
      </c>
      <c r="D1006" s="180">
        <v>312000</v>
      </c>
    </row>
    <row r="1007" spans="1:4" ht="15" customHeight="1">
      <c r="A1007" s="177" t="s">
        <v>121</v>
      </c>
      <c r="B1007" s="178">
        <v>4307</v>
      </c>
      <c r="C1007" s="179" t="s">
        <v>182</v>
      </c>
      <c r="D1007" s="180">
        <v>50490</v>
      </c>
    </row>
    <row r="1008" spans="1:4" ht="15" customHeight="1">
      <c r="A1008" s="177" t="s">
        <v>121</v>
      </c>
      <c r="B1008" s="178">
        <v>4308</v>
      </c>
      <c r="C1008" s="179" t="s">
        <v>182</v>
      </c>
      <c r="D1008" s="180">
        <v>74534</v>
      </c>
    </row>
    <row r="1009" spans="1:4" ht="15" customHeight="1">
      <c r="A1009" s="177" t="s">
        <v>121</v>
      </c>
      <c r="B1009" s="178">
        <v>4309</v>
      </c>
      <c r="C1009" s="179" t="s">
        <v>182</v>
      </c>
      <c r="D1009" s="180">
        <v>27541</v>
      </c>
    </row>
    <row r="1010" spans="1:4" ht="15" customHeight="1">
      <c r="A1010" s="177" t="s">
        <v>121</v>
      </c>
      <c r="B1010" s="178">
        <v>4388</v>
      </c>
      <c r="C1010" s="179" t="s">
        <v>422</v>
      </c>
      <c r="D1010" s="180">
        <v>8000</v>
      </c>
    </row>
    <row r="1011" spans="1:4" ht="15" customHeight="1">
      <c r="A1011" s="177" t="s">
        <v>121</v>
      </c>
      <c r="B1011" s="178">
        <v>4389</v>
      </c>
      <c r="C1011" s="179" t="s">
        <v>422</v>
      </c>
      <c r="D1011" s="180">
        <v>2000</v>
      </c>
    </row>
    <row r="1012" spans="1:4" ht="15" customHeight="1">
      <c r="A1012" s="177" t="s">
        <v>121</v>
      </c>
      <c r="B1012" s="178">
        <v>4418</v>
      </c>
      <c r="C1012" s="179" t="s">
        <v>183</v>
      </c>
      <c r="D1012" s="180">
        <v>6400</v>
      </c>
    </row>
    <row r="1013" spans="1:4" ht="15" customHeight="1">
      <c r="A1013" s="177" t="s">
        <v>121</v>
      </c>
      <c r="B1013" s="178">
        <v>4419</v>
      </c>
      <c r="C1013" s="179" t="s">
        <v>183</v>
      </c>
      <c r="D1013" s="180">
        <v>1600</v>
      </c>
    </row>
    <row r="1014" spans="1:4" ht="15" customHeight="1">
      <c r="A1014" s="177" t="s">
        <v>121</v>
      </c>
      <c r="B1014" s="178">
        <v>4428</v>
      </c>
      <c r="C1014" s="179" t="s">
        <v>425</v>
      </c>
      <c r="D1014" s="180">
        <v>8000</v>
      </c>
    </row>
    <row r="1015" spans="1:4" ht="15" customHeight="1">
      <c r="A1015" s="177" t="s">
        <v>121</v>
      </c>
      <c r="B1015" s="178">
        <v>4429</v>
      </c>
      <c r="C1015" s="179" t="s">
        <v>425</v>
      </c>
      <c r="D1015" s="180">
        <v>2000</v>
      </c>
    </row>
    <row r="1016" spans="1:4" ht="15" customHeight="1">
      <c r="A1016" s="177" t="s">
        <v>121</v>
      </c>
      <c r="B1016" s="178">
        <v>4438</v>
      </c>
      <c r="C1016" s="179" t="s">
        <v>426</v>
      </c>
      <c r="D1016" s="180">
        <v>160</v>
      </c>
    </row>
    <row r="1017" spans="1:4" ht="15" customHeight="1">
      <c r="A1017" s="177" t="s">
        <v>121</v>
      </c>
      <c r="B1017" s="178">
        <v>4439</v>
      </c>
      <c r="C1017" s="179" t="s">
        <v>426</v>
      </c>
      <c r="D1017" s="180">
        <v>40</v>
      </c>
    </row>
    <row r="1018" spans="1:4" ht="15" customHeight="1">
      <c r="A1018" s="177" t="s">
        <v>121</v>
      </c>
      <c r="B1018" s="178">
        <v>4708</v>
      </c>
      <c r="C1018" s="179" t="s">
        <v>417</v>
      </c>
      <c r="D1018" s="180">
        <v>16000</v>
      </c>
    </row>
    <row r="1019" spans="1:4" ht="15" customHeight="1">
      <c r="A1019" s="177" t="s">
        <v>121</v>
      </c>
      <c r="B1019" s="178">
        <v>4709</v>
      </c>
      <c r="C1019" s="179" t="s">
        <v>417</v>
      </c>
      <c r="D1019" s="180">
        <v>4000</v>
      </c>
    </row>
    <row r="1020" spans="1:4" ht="15" customHeight="1">
      <c r="A1020" s="177" t="s">
        <v>121</v>
      </c>
      <c r="B1020" s="178">
        <v>4717</v>
      </c>
      <c r="C1020" s="179" t="s">
        <v>189</v>
      </c>
      <c r="D1020" s="180">
        <v>1059</v>
      </c>
    </row>
    <row r="1021" spans="1:4" ht="15" customHeight="1">
      <c r="A1021" s="177" t="s">
        <v>121</v>
      </c>
      <c r="B1021" s="178">
        <v>4718</v>
      </c>
      <c r="C1021" s="179" t="s">
        <v>189</v>
      </c>
      <c r="D1021" s="180">
        <v>1303</v>
      </c>
    </row>
    <row r="1022" spans="1:4" ht="15" customHeight="1">
      <c r="A1022" s="177" t="s">
        <v>121</v>
      </c>
      <c r="B1022" s="178">
        <v>4719</v>
      </c>
      <c r="C1022" s="179" t="s">
        <v>189</v>
      </c>
      <c r="D1022" s="180">
        <v>514</v>
      </c>
    </row>
    <row r="1023" spans="1:4" ht="15" customHeight="1">
      <c r="A1023" s="177" t="s">
        <v>121</v>
      </c>
      <c r="B1023" s="178">
        <v>6010</v>
      </c>
      <c r="C1023" s="179" t="s">
        <v>440</v>
      </c>
      <c r="D1023" s="180">
        <v>36708000</v>
      </c>
    </row>
    <row r="1024" spans="1:4" s="173" customFormat="1" ht="15" customHeight="1">
      <c r="A1024" s="168" t="s">
        <v>93</v>
      </c>
      <c r="B1024" s="169" t="s">
        <v>121</v>
      </c>
      <c r="C1024" s="170" t="s">
        <v>79</v>
      </c>
      <c r="D1024" s="171">
        <f>D1025+D1035+D1064+D1066</f>
        <v>56385470</v>
      </c>
    </row>
    <row r="1025" spans="1:4" s="173" customFormat="1" ht="15" customHeight="1">
      <c r="A1025" s="174">
        <v>85205</v>
      </c>
      <c r="B1025" s="175" t="s">
        <v>121</v>
      </c>
      <c r="C1025" s="172" t="s">
        <v>292</v>
      </c>
      <c r="D1025" s="176">
        <f>SUM(D1026:D1034)</f>
        <v>850000</v>
      </c>
    </row>
    <row r="1026" spans="1:4" ht="45" customHeight="1">
      <c r="A1026" s="177" t="s">
        <v>121</v>
      </c>
      <c r="B1026" s="178">
        <v>2360</v>
      </c>
      <c r="C1026" s="179" t="s">
        <v>278</v>
      </c>
      <c r="D1026" s="180">
        <v>100000</v>
      </c>
    </row>
    <row r="1027" spans="1:4" ht="30" customHeight="1">
      <c r="A1027" s="177" t="s">
        <v>121</v>
      </c>
      <c r="B1027" s="178">
        <v>2800</v>
      </c>
      <c r="C1027" s="179" t="s">
        <v>187</v>
      </c>
      <c r="D1027" s="180">
        <v>35000</v>
      </c>
    </row>
    <row r="1028" spans="1:4" ht="15" customHeight="1">
      <c r="A1028" s="177" t="s">
        <v>121</v>
      </c>
      <c r="B1028" s="178">
        <v>4110</v>
      </c>
      <c r="C1028" s="179" t="s">
        <v>175</v>
      </c>
      <c r="D1028" s="180">
        <v>8000</v>
      </c>
    </row>
    <row r="1029" spans="1:4" ht="15" customHeight="1">
      <c r="A1029" s="177" t="s">
        <v>121</v>
      </c>
      <c r="B1029" s="178">
        <v>4120</v>
      </c>
      <c r="C1029" s="179" t="s">
        <v>176</v>
      </c>
      <c r="D1029" s="180">
        <v>1400</v>
      </c>
    </row>
    <row r="1030" spans="1:4" ht="15" customHeight="1">
      <c r="A1030" s="177" t="s">
        <v>121</v>
      </c>
      <c r="B1030" s="178">
        <v>4170</v>
      </c>
      <c r="C1030" s="179" t="s">
        <v>177</v>
      </c>
      <c r="D1030" s="180">
        <v>219200</v>
      </c>
    </row>
    <row r="1031" spans="1:4" ht="15" customHeight="1">
      <c r="A1031" s="177" t="s">
        <v>121</v>
      </c>
      <c r="B1031" s="178">
        <v>4210</v>
      </c>
      <c r="C1031" s="179" t="s">
        <v>179</v>
      </c>
      <c r="D1031" s="180">
        <v>1500</v>
      </c>
    </row>
    <row r="1032" spans="1:4" ht="15" customHeight="1">
      <c r="A1032" s="177" t="s">
        <v>121</v>
      </c>
      <c r="B1032" s="178">
        <v>4220</v>
      </c>
      <c r="C1032" s="179" t="s">
        <v>180</v>
      </c>
      <c r="D1032" s="180">
        <v>100</v>
      </c>
    </row>
    <row r="1033" spans="1:4" ht="15" customHeight="1">
      <c r="A1033" s="177" t="s">
        <v>121</v>
      </c>
      <c r="B1033" s="178">
        <v>4300</v>
      </c>
      <c r="C1033" s="179" t="s">
        <v>182</v>
      </c>
      <c r="D1033" s="180">
        <v>479800</v>
      </c>
    </row>
    <row r="1034" spans="1:4" ht="15" customHeight="1">
      <c r="A1034" s="177" t="s">
        <v>121</v>
      </c>
      <c r="B1034" s="178">
        <v>4360</v>
      </c>
      <c r="C1034" s="179" t="s">
        <v>421</v>
      </c>
      <c r="D1034" s="180">
        <v>5000</v>
      </c>
    </row>
    <row r="1035" spans="1:4" s="173" customFormat="1" ht="15" customHeight="1">
      <c r="A1035" s="174">
        <v>85217</v>
      </c>
      <c r="B1035" s="175" t="s">
        <v>121</v>
      </c>
      <c r="C1035" s="172" t="s">
        <v>80</v>
      </c>
      <c r="D1035" s="176">
        <f>SUM(D1036:D1063)</f>
        <v>6181463</v>
      </c>
    </row>
    <row r="1036" spans="1:4" ht="15" customHeight="1">
      <c r="A1036" s="177" t="s">
        <v>121</v>
      </c>
      <c r="B1036" s="178">
        <v>3020</v>
      </c>
      <c r="C1036" s="179" t="s">
        <v>445</v>
      </c>
      <c r="D1036" s="180">
        <v>6170</v>
      </c>
    </row>
    <row r="1037" spans="1:4" ht="15" customHeight="1">
      <c r="A1037" s="177" t="s">
        <v>121</v>
      </c>
      <c r="B1037" s="178">
        <v>4010</v>
      </c>
      <c r="C1037" s="179" t="s">
        <v>173</v>
      </c>
      <c r="D1037" s="180">
        <v>3697942</v>
      </c>
    </row>
    <row r="1038" spans="1:4" ht="15" customHeight="1">
      <c r="A1038" s="177" t="s">
        <v>121</v>
      </c>
      <c r="B1038" s="178">
        <v>4040</v>
      </c>
      <c r="C1038" s="179" t="s">
        <v>174</v>
      </c>
      <c r="D1038" s="180">
        <v>294055</v>
      </c>
    </row>
    <row r="1039" spans="1:4" ht="15" customHeight="1">
      <c r="A1039" s="177" t="s">
        <v>121</v>
      </c>
      <c r="B1039" s="178">
        <v>4110</v>
      </c>
      <c r="C1039" s="179" t="s">
        <v>175</v>
      </c>
      <c r="D1039" s="180">
        <v>642933</v>
      </c>
    </row>
    <row r="1040" spans="1:4" ht="15" customHeight="1">
      <c r="A1040" s="177" t="s">
        <v>121</v>
      </c>
      <c r="B1040" s="178">
        <v>4120</v>
      </c>
      <c r="C1040" s="179" t="s">
        <v>176</v>
      </c>
      <c r="D1040" s="180">
        <v>91955</v>
      </c>
    </row>
    <row r="1041" spans="1:4" ht="15" customHeight="1">
      <c r="A1041" s="177" t="s">
        <v>121</v>
      </c>
      <c r="B1041" s="178">
        <v>4140</v>
      </c>
      <c r="C1041" s="179" t="s">
        <v>446</v>
      </c>
      <c r="D1041" s="180">
        <v>4781</v>
      </c>
    </row>
    <row r="1042" spans="1:4" ht="15" customHeight="1">
      <c r="A1042" s="177" t="s">
        <v>121</v>
      </c>
      <c r="B1042" s="178">
        <v>4170</v>
      </c>
      <c r="C1042" s="179" t="s">
        <v>177</v>
      </c>
      <c r="D1042" s="180">
        <v>25000</v>
      </c>
    </row>
    <row r="1043" spans="1:4" ht="15" customHeight="1">
      <c r="A1043" s="177" t="s">
        <v>121</v>
      </c>
      <c r="B1043" s="178">
        <v>4210</v>
      </c>
      <c r="C1043" s="179" t="s">
        <v>179</v>
      </c>
      <c r="D1043" s="180">
        <v>308300</v>
      </c>
    </row>
    <row r="1044" spans="1:4" ht="15" customHeight="1">
      <c r="A1044" s="177" t="s">
        <v>121</v>
      </c>
      <c r="B1044" s="178">
        <v>4220</v>
      </c>
      <c r="C1044" s="179" t="s">
        <v>180</v>
      </c>
      <c r="D1044" s="180">
        <v>4000</v>
      </c>
    </row>
    <row r="1045" spans="1:4" ht="15" customHeight="1">
      <c r="A1045" s="181" t="s">
        <v>121</v>
      </c>
      <c r="B1045" s="182">
        <v>4260</v>
      </c>
      <c r="C1045" s="183" t="s">
        <v>420</v>
      </c>
      <c r="D1045" s="184">
        <v>135600</v>
      </c>
    </row>
    <row r="1046" spans="1:4" ht="15" customHeight="1">
      <c r="A1046" s="177" t="s">
        <v>121</v>
      </c>
      <c r="B1046" s="178">
        <v>4270</v>
      </c>
      <c r="C1046" s="179" t="s">
        <v>181</v>
      </c>
      <c r="D1046" s="180">
        <v>100000</v>
      </c>
    </row>
    <row r="1047" spans="1:4" ht="15" customHeight="1">
      <c r="A1047" s="177" t="s">
        <v>121</v>
      </c>
      <c r="B1047" s="178">
        <v>4280</v>
      </c>
      <c r="C1047" s="179" t="s">
        <v>433</v>
      </c>
      <c r="D1047" s="180">
        <v>8040</v>
      </c>
    </row>
    <row r="1048" spans="1:4" ht="15" customHeight="1">
      <c r="A1048" s="177" t="s">
        <v>121</v>
      </c>
      <c r="B1048" s="178">
        <v>4300</v>
      </c>
      <c r="C1048" s="179" t="s">
        <v>182</v>
      </c>
      <c r="D1048" s="180">
        <v>413000</v>
      </c>
    </row>
    <row r="1049" spans="1:4" ht="15" customHeight="1">
      <c r="A1049" s="177" t="s">
        <v>121</v>
      </c>
      <c r="B1049" s="178">
        <v>4360</v>
      </c>
      <c r="C1049" s="179" t="s">
        <v>421</v>
      </c>
      <c r="D1049" s="180">
        <v>28600</v>
      </c>
    </row>
    <row r="1050" spans="1:4" ht="15" customHeight="1">
      <c r="A1050" s="177" t="s">
        <v>121</v>
      </c>
      <c r="B1050" s="178">
        <v>4380</v>
      </c>
      <c r="C1050" s="179" t="s">
        <v>422</v>
      </c>
      <c r="D1050" s="180">
        <v>2500</v>
      </c>
    </row>
    <row r="1051" spans="1:4" ht="15" customHeight="1">
      <c r="A1051" s="177" t="s">
        <v>121</v>
      </c>
      <c r="B1051" s="178">
        <v>4390</v>
      </c>
      <c r="C1051" s="179" t="s">
        <v>423</v>
      </c>
      <c r="D1051" s="180">
        <v>90000</v>
      </c>
    </row>
    <row r="1052" spans="1:4" ht="15" customHeight="1">
      <c r="A1052" s="177" t="s">
        <v>121</v>
      </c>
      <c r="B1052" s="178">
        <v>4410</v>
      </c>
      <c r="C1052" s="179" t="s">
        <v>183</v>
      </c>
      <c r="D1052" s="180">
        <v>14000</v>
      </c>
    </row>
    <row r="1053" spans="1:4" ht="15" customHeight="1">
      <c r="A1053" s="177" t="s">
        <v>121</v>
      </c>
      <c r="B1053" s="178">
        <v>4420</v>
      </c>
      <c r="C1053" s="179" t="s">
        <v>425</v>
      </c>
      <c r="D1053" s="180">
        <v>15000</v>
      </c>
    </row>
    <row r="1054" spans="1:4" ht="15" customHeight="1">
      <c r="A1054" s="177" t="s">
        <v>121</v>
      </c>
      <c r="B1054" s="178">
        <v>4430</v>
      </c>
      <c r="C1054" s="179" t="s">
        <v>426</v>
      </c>
      <c r="D1054" s="180">
        <v>21000</v>
      </c>
    </row>
    <row r="1055" spans="1:4" ht="15" customHeight="1">
      <c r="A1055" s="177" t="s">
        <v>121</v>
      </c>
      <c r="B1055" s="178">
        <v>4440</v>
      </c>
      <c r="C1055" s="179" t="s">
        <v>434</v>
      </c>
      <c r="D1055" s="180">
        <v>97126</v>
      </c>
    </row>
    <row r="1056" spans="1:4" ht="15" customHeight="1">
      <c r="A1056" s="177" t="s">
        <v>121</v>
      </c>
      <c r="B1056" s="178">
        <v>4480</v>
      </c>
      <c r="C1056" s="179" t="s">
        <v>435</v>
      </c>
      <c r="D1056" s="180">
        <v>14000</v>
      </c>
    </row>
    <row r="1057" spans="1:4" ht="15" customHeight="1">
      <c r="A1057" s="177" t="s">
        <v>121</v>
      </c>
      <c r="B1057" s="178">
        <v>4510</v>
      </c>
      <c r="C1057" s="179" t="s">
        <v>442</v>
      </c>
      <c r="D1057" s="180">
        <v>300</v>
      </c>
    </row>
    <row r="1058" spans="1:4" ht="15" customHeight="1">
      <c r="A1058" s="177" t="s">
        <v>121</v>
      </c>
      <c r="B1058" s="178">
        <v>4520</v>
      </c>
      <c r="C1058" s="179" t="s">
        <v>439</v>
      </c>
      <c r="D1058" s="180">
        <v>25762</v>
      </c>
    </row>
    <row r="1059" spans="1:4" ht="15" customHeight="1">
      <c r="A1059" s="177" t="s">
        <v>121</v>
      </c>
      <c r="B1059" s="178">
        <v>4540</v>
      </c>
      <c r="C1059" s="179" t="s">
        <v>443</v>
      </c>
      <c r="D1059" s="180">
        <v>7500</v>
      </c>
    </row>
    <row r="1060" spans="1:4" ht="15" customHeight="1">
      <c r="A1060" s="177" t="s">
        <v>121</v>
      </c>
      <c r="B1060" s="178">
        <v>4700</v>
      </c>
      <c r="C1060" s="179" t="s">
        <v>417</v>
      </c>
      <c r="D1060" s="180">
        <v>18000</v>
      </c>
    </row>
    <row r="1061" spans="1:4" ht="15" customHeight="1">
      <c r="A1061" s="177" t="s">
        <v>121</v>
      </c>
      <c r="B1061" s="178">
        <v>4710</v>
      </c>
      <c r="C1061" s="179" t="s">
        <v>189</v>
      </c>
      <c r="D1061" s="180">
        <v>56299</v>
      </c>
    </row>
    <row r="1062" spans="1:4" ht="15" customHeight="1">
      <c r="A1062" s="177" t="s">
        <v>121</v>
      </c>
      <c r="B1062" s="178">
        <v>6050</v>
      </c>
      <c r="C1062" s="179" t="s">
        <v>188</v>
      </c>
      <c r="D1062" s="180">
        <v>27000</v>
      </c>
    </row>
    <row r="1063" spans="1:4" ht="15" customHeight="1">
      <c r="A1063" s="177" t="s">
        <v>121</v>
      </c>
      <c r="B1063" s="178">
        <v>6060</v>
      </c>
      <c r="C1063" s="179" t="s">
        <v>427</v>
      </c>
      <c r="D1063" s="180">
        <v>32600</v>
      </c>
    </row>
    <row r="1064" spans="1:4" s="173" customFormat="1" ht="15" customHeight="1">
      <c r="A1064" s="174">
        <v>85231</v>
      </c>
      <c r="B1064" s="175" t="s">
        <v>121</v>
      </c>
      <c r="C1064" s="172" t="s">
        <v>392</v>
      </c>
      <c r="D1064" s="176">
        <f>D1065</f>
        <v>450000</v>
      </c>
    </row>
    <row r="1065" spans="1:4" ht="30" customHeight="1">
      <c r="A1065" s="177" t="s">
        <v>121</v>
      </c>
      <c r="B1065" s="178">
        <v>2340</v>
      </c>
      <c r="C1065" s="179" t="s">
        <v>460</v>
      </c>
      <c r="D1065" s="180">
        <v>450000</v>
      </c>
    </row>
    <row r="1066" spans="1:4" s="173" customFormat="1" ht="15" customHeight="1">
      <c r="A1066" s="174">
        <v>85295</v>
      </c>
      <c r="B1066" s="175" t="s">
        <v>121</v>
      </c>
      <c r="C1066" s="172" t="s">
        <v>46</v>
      </c>
      <c r="D1066" s="176">
        <f>SUM(D1067:D1120)</f>
        <v>48904007</v>
      </c>
    </row>
    <row r="1067" spans="1:4" ht="56.1" customHeight="1">
      <c r="A1067" s="177" t="s">
        <v>121</v>
      </c>
      <c r="B1067" s="178">
        <v>2007</v>
      </c>
      <c r="C1067" s="179" t="s">
        <v>432</v>
      </c>
      <c r="D1067" s="180">
        <v>8311697</v>
      </c>
    </row>
    <row r="1068" spans="1:4" ht="56.1" customHeight="1">
      <c r="A1068" s="177" t="s">
        <v>121</v>
      </c>
      <c r="B1068" s="178">
        <v>2009</v>
      </c>
      <c r="C1068" s="179" t="s">
        <v>432</v>
      </c>
      <c r="D1068" s="180">
        <v>15154649</v>
      </c>
    </row>
    <row r="1069" spans="1:4" ht="45" customHeight="1">
      <c r="A1069" s="177" t="s">
        <v>121</v>
      </c>
      <c r="B1069" s="178">
        <v>2057</v>
      </c>
      <c r="C1069" s="179" t="s">
        <v>165</v>
      </c>
      <c r="D1069" s="180">
        <v>4193200</v>
      </c>
    </row>
    <row r="1070" spans="1:4" ht="45" customHeight="1">
      <c r="A1070" s="177" t="s">
        <v>121</v>
      </c>
      <c r="B1070" s="178">
        <v>2059</v>
      </c>
      <c r="C1070" s="179" t="s">
        <v>165</v>
      </c>
      <c r="D1070" s="180">
        <v>4555477</v>
      </c>
    </row>
    <row r="1071" spans="1:4" ht="15" customHeight="1">
      <c r="A1071" s="177" t="s">
        <v>121</v>
      </c>
      <c r="B1071" s="178">
        <v>3040</v>
      </c>
      <c r="C1071" s="179" t="s">
        <v>448</v>
      </c>
      <c r="D1071" s="180">
        <v>45000</v>
      </c>
    </row>
    <row r="1072" spans="1:4" ht="15" customHeight="1">
      <c r="A1072" s="177" t="s">
        <v>121</v>
      </c>
      <c r="B1072" s="178">
        <v>4010</v>
      </c>
      <c r="C1072" s="179" t="s">
        <v>173</v>
      </c>
      <c r="D1072" s="180">
        <v>911568</v>
      </c>
    </row>
    <row r="1073" spans="1:4" ht="15" customHeight="1">
      <c r="A1073" s="177" t="s">
        <v>121</v>
      </c>
      <c r="B1073" s="178">
        <v>4017</v>
      </c>
      <c r="C1073" s="179" t="s">
        <v>173</v>
      </c>
      <c r="D1073" s="180">
        <v>2193534</v>
      </c>
    </row>
    <row r="1074" spans="1:4" ht="15" customHeight="1">
      <c r="A1074" s="177" t="s">
        <v>121</v>
      </c>
      <c r="B1074" s="178">
        <v>4019</v>
      </c>
      <c r="C1074" s="179" t="s">
        <v>173</v>
      </c>
      <c r="D1074" s="180">
        <v>258058</v>
      </c>
    </row>
    <row r="1075" spans="1:4" ht="15" customHeight="1">
      <c r="A1075" s="177" t="s">
        <v>121</v>
      </c>
      <c r="B1075" s="178">
        <v>4047</v>
      </c>
      <c r="C1075" s="179" t="s">
        <v>174</v>
      </c>
      <c r="D1075" s="180">
        <v>176026</v>
      </c>
    </row>
    <row r="1076" spans="1:4" ht="15" customHeight="1">
      <c r="A1076" s="177" t="s">
        <v>121</v>
      </c>
      <c r="B1076" s="178">
        <v>4049</v>
      </c>
      <c r="C1076" s="179" t="s">
        <v>174</v>
      </c>
      <c r="D1076" s="180">
        <v>20711</v>
      </c>
    </row>
    <row r="1077" spans="1:4" ht="15" customHeight="1">
      <c r="A1077" s="177" t="s">
        <v>121</v>
      </c>
      <c r="B1077" s="178">
        <v>4110</v>
      </c>
      <c r="C1077" s="179" t="s">
        <v>175</v>
      </c>
      <c r="D1077" s="180">
        <v>156152</v>
      </c>
    </row>
    <row r="1078" spans="1:4" ht="15" customHeight="1">
      <c r="A1078" s="177" t="s">
        <v>121</v>
      </c>
      <c r="B1078" s="178">
        <v>4117</v>
      </c>
      <c r="C1078" s="179" t="s">
        <v>175</v>
      </c>
      <c r="D1078" s="180">
        <v>405451</v>
      </c>
    </row>
    <row r="1079" spans="1:4" ht="15" customHeight="1">
      <c r="A1079" s="177" t="s">
        <v>121</v>
      </c>
      <c r="B1079" s="178">
        <v>4119</v>
      </c>
      <c r="C1079" s="179" t="s">
        <v>175</v>
      </c>
      <c r="D1079" s="180">
        <v>47699</v>
      </c>
    </row>
    <row r="1080" spans="1:4" ht="15" customHeight="1">
      <c r="A1080" s="177" t="s">
        <v>121</v>
      </c>
      <c r="B1080" s="178">
        <v>4120</v>
      </c>
      <c r="C1080" s="179" t="s">
        <v>176</v>
      </c>
      <c r="D1080" s="180">
        <v>22333</v>
      </c>
    </row>
    <row r="1081" spans="1:4" ht="15" customHeight="1">
      <c r="A1081" s="177" t="s">
        <v>121</v>
      </c>
      <c r="B1081" s="178">
        <v>4127</v>
      </c>
      <c r="C1081" s="179" t="s">
        <v>176</v>
      </c>
      <c r="D1081" s="180">
        <v>58055</v>
      </c>
    </row>
    <row r="1082" spans="1:4" ht="15" customHeight="1">
      <c r="A1082" s="177" t="s">
        <v>121</v>
      </c>
      <c r="B1082" s="178">
        <v>4129</v>
      </c>
      <c r="C1082" s="179" t="s">
        <v>176</v>
      </c>
      <c r="D1082" s="180">
        <v>6829</v>
      </c>
    </row>
    <row r="1083" spans="1:4" ht="15" customHeight="1">
      <c r="A1083" s="177" t="s">
        <v>121</v>
      </c>
      <c r="B1083" s="178">
        <v>4177</v>
      </c>
      <c r="C1083" s="179" t="s">
        <v>177</v>
      </c>
      <c r="D1083" s="180">
        <v>49614</v>
      </c>
    </row>
    <row r="1084" spans="1:4" ht="15" customHeight="1">
      <c r="A1084" s="177" t="s">
        <v>121</v>
      </c>
      <c r="B1084" s="178">
        <v>4179</v>
      </c>
      <c r="C1084" s="179" t="s">
        <v>177</v>
      </c>
      <c r="D1084" s="180">
        <v>5836</v>
      </c>
    </row>
    <row r="1085" spans="1:4" ht="15" customHeight="1">
      <c r="A1085" s="177" t="s">
        <v>121</v>
      </c>
      <c r="B1085" s="178">
        <v>4217</v>
      </c>
      <c r="C1085" s="179" t="s">
        <v>179</v>
      </c>
      <c r="D1085" s="180">
        <v>168842</v>
      </c>
    </row>
    <row r="1086" spans="1:4" ht="15" customHeight="1">
      <c r="A1086" s="177" t="s">
        <v>121</v>
      </c>
      <c r="B1086" s="178">
        <v>4219</v>
      </c>
      <c r="C1086" s="179" t="s">
        <v>179</v>
      </c>
      <c r="D1086" s="180">
        <v>19863</v>
      </c>
    </row>
    <row r="1087" spans="1:4" ht="15" customHeight="1">
      <c r="A1087" s="177" t="s">
        <v>121</v>
      </c>
      <c r="B1087" s="178">
        <v>4227</v>
      </c>
      <c r="C1087" s="179" t="s">
        <v>180</v>
      </c>
      <c r="D1087" s="180">
        <v>11213</v>
      </c>
    </row>
    <row r="1088" spans="1:4" ht="15" customHeight="1">
      <c r="A1088" s="177" t="s">
        <v>121</v>
      </c>
      <c r="B1088" s="178">
        <v>4229</v>
      </c>
      <c r="C1088" s="179" t="s">
        <v>180</v>
      </c>
      <c r="D1088" s="180">
        <v>1318</v>
      </c>
    </row>
    <row r="1089" spans="1:4" ht="15" customHeight="1">
      <c r="A1089" s="177" t="s">
        <v>121</v>
      </c>
      <c r="B1089" s="178">
        <v>4260</v>
      </c>
      <c r="C1089" s="179" t="s">
        <v>420</v>
      </c>
      <c r="D1089" s="180">
        <v>738000</v>
      </c>
    </row>
    <row r="1090" spans="1:4" ht="15" customHeight="1">
      <c r="A1090" s="177" t="s">
        <v>121</v>
      </c>
      <c r="B1090" s="178">
        <v>4267</v>
      </c>
      <c r="C1090" s="179" t="s">
        <v>420</v>
      </c>
      <c r="D1090" s="180">
        <v>52272</v>
      </c>
    </row>
    <row r="1091" spans="1:4" ht="15" customHeight="1">
      <c r="A1091" s="177" t="s">
        <v>121</v>
      </c>
      <c r="B1091" s="178">
        <v>4269</v>
      </c>
      <c r="C1091" s="179" t="s">
        <v>420</v>
      </c>
      <c r="D1091" s="180">
        <v>6150</v>
      </c>
    </row>
    <row r="1092" spans="1:4" ht="15" customHeight="1">
      <c r="A1092" s="177" t="s">
        <v>121</v>
      </c>
      <c r="B1092" s="178">
        <v>4277</v>
      </c>
      <c r="C1092" s="179" t="s">
        <v>181</v>
      </c>
      <c r="D1092" s="180">
        <v>17895</v>
      </c>
    </row>
    <row r="1093" spans="1:4" ht="15" customHeight="1">
      <c r="A1093" s="177" t="s">
        <v>121</v>
      </c>
      <c r="B1093" s="178">
        <v>4279</v>
      </c>
      <c r="C1093" s="179" t="s">
        <v>181</v>
      </c>
      <c r="D1093" s="180">
        <v>2105</v>
      </c>
    </row>
    <row r="1094" spans="1:4" ht="15" customHeight="1">
      <c r="A1094" s="177" t="s">
        <v>121</v>
      </c>
      <c r="B1094" s="178">
        <v>4287</v>
      </c>
      <c r="C1094" s="179" t="s">
        <v>433</v>
      </c>
      <c r="D1094" s="180">
        <v>1607</v>
      </c>
    </row>
    <row r="1095" spans="1:4" ht="15" customHeight="1">
      <c r="A1095" s="177" t="s">
        <v>121</v>
      </c>
      <c r="B1095" s="178">
        <v>4289</v>
      </c>
      <c r="C1095" s="179" t="s">
        <v>433</v>
      </c>
      <c r="D1095" s="180">
        <v>189</v>
      </c>
    </row>
    <row r="1096" spans="1:4" ht="15" customHeight="1">
      <c r="A1096" s="177" t="s">
        <v>121</v>
      </c>
      <c r="B1096" s="178">
        <v>4300</v>
      </c>
      <c r="C1096" s="179" t="s">
        <v>182</v>
      </c>
      <c r="D1096" s="180">
        <v>1023856</v>
      </c>
    </row>
    <row r="1097" spans="1:4" ht="15" customHeight="1">
      <c r="A1097" s="177" t="s">
        <v>121</v>
      </c>
      <c r="B1097" s="178">
        <v>4307</v>
      </c>
      <c r="C1097" s="179" t="s">
        <v>182</v>
      </c>
      <c r="D1097" s="180">
        <v>3590652</v>
      </c>
    </row>
    <row r="1098" spans="1:4" ht="15" customHeight="1">
      <c r="A1098" s="181" t="s">
        <v>121</v>
      </c>
      <c r="B1098" s="182">
        <v>4309</v>
      </c>
      <c r="C1098" s="183" t="s">
        <v>182</v>
      </c>
      <c r="D1098" s="184">
        <v>422407</v>
      </c>
    </row>
    <row r="1099" spans="1:4" ht="15" customHeight="1">
      <c r="A1099" s="177" t="s">
        <v>121</v>
      </c>
      <c r="B1099" s="178">
        <v>4367</v>
      </c>
      <c r="C1099" s="179" t="s">
        <v>421</v>
      </c>
      <c r="D1099" s="180">
        <v>11972</v>
      </c>
    </row>
    <row r="1100" spans="1:4" ht="15" customHeight="1">
      <c r="A1100" s="177" t="s">
        <v>121</v>
      </c>
      <c r="B1100" s="178">
        <v>4369</v>
      </c>
      <c r="C1100" s="179" t="s">
        <v>421</v>
      </c>
      <c r="D1100" s="180">
        <v>1408</v>
      </c>
    </row>
    <row r="1101" spans="1:4" ht="15" customHeight="1">
      <c r="A1101" s="177" t="s">
        <v>121</v>
      </c>
      <c r="B1101" s="178">
        <v>4417</v>
      </c>
      <c r="C1101" s="179" t="s">
        <v>183</v>
      </c>
      <c r="D1101" s="180">
        <v>76369</v>
      </c>
    </row>
    <row r="1102" spans="1:4" ht="15" customHeight="1">
      <c r="A1102" s="177" t="s">
        <v>121</v>
      </c>
      <c r="B1102" s="178">
        <v>4419</v>
      </c>
      <c r="C1102" s="179" t="s">
        <v>183</v>
      </c>
      <c r="D1102" s="180">
        <v>8983</v>
      </c>
    </row>
    <row r="1103" spans="1:4" ht="15" customHeight="1">
      <c r="A1103" s="177" t="s">
        <v>121</v>
      </c>
      <c r="B1103" s="178">
        <v>4427</v>
      </c>
      <c r="C1103" s="179" t="s">
        <v>425</v>
      </c>
      <c r="D1103" s="180">
        <v>35789</v>
      </c>
    </row>
    <row r="1104" spans="1:4" ht="15" customHeight="1">
      <c r="A1104" s="177" t="s">
        <v>121</v>
      </c>
      <c r="B1104" s="178">
        <v>4429</v>
      </c>
      <c r="C1104" s="179" t="s">
        <v>425</v>
      </c>
      <c r="D1104" s="180">
        <v>4211</v>
      </c>
    </row>
    <row r="1105" spans="1:4" ht="15" customHeight="1">
      <c r="A1105" s="177" t="s">
        <v>121</v>
      </c>
      <c r="B1105" s="178">
        <v>4437</v>
      </c>
      <c r="C1105" s="179" t="s">
        <v>426</v>
      </c>
      <c r="D1105" s="180">
        <v>8053</v>
      </c>
    </row>
    <row r="1106" spans="1:4" ht="15" customHeight="1">
      <c r="A1106" s="177" t="s">
        <v>121</v>
      </c>
      <c r="B1106" s="178">
        <v>4439</v>
      </c>
      <c r="C1106" s="179" t="s">
        <v>426</v>
      </c>
      <c r="D1106" s="180">
        <v>947</v>
      </c>
    </row>
    <row r="1107" spans="1:4" ht="15" customHeight="1">
      <c r="A1107" s="177" t="s">
        <v>121</v>
      </c>
      <c r="B1107" s="178">
        <v>4440</v>
      </c>
      <c r="C1107" s="179" t="s">
        <v>434</v>
      </c>
      <c r="D1107" s="180">
        <v>27234</v>
      </c>
    </row>
    <row r="1108" spans="1:4" ht="15" customHeight="1">
      <c r="A1108" s="177" t="s">
        <v>121</v>
      </c>
      <c r="B1108" s="178">
        <v>4447</v>
      </c>
      <c r="C1108" s="179" t="s">
        <v>434</v>
      </c>
      <c r="D1108" s="180">
        <v>57284</v>
      </c>
    </row>
    <row r="1109" spans="1:4" ht="15" customHeight="1">
      <c r="A1109" s="177" t="s">
        <v>121</v>
      </c>
      <c r="B1109" s="178">
        <v>4449</v>
      </c>
      <c r="C1109" s="179" t="s">
        <v>434</v>
      </c>
      <c r="D1109" s="180">
        <v>6740</v>
      </c>
    </row>
    <row r="1110" spans="1:4" ht="15" customHeight="1">
      <c r="A1110" s="177" t="s">
        <v>121</v>
      </c>
      <c r="B1110" s="178">
        <v>4480</v>
      </c>
      <c r="C1110" s="179" t="s">
        <v>435</v>
      </c>
      <c r="D1110" s="180">
        <v>71000</v>
      </c>
    </row>
    <row r="1111" spans="1:4" ht="15" customHeight="1">
      <c r="A1111" s="177" t="s">
        <v>121</v>
      </c>
      <c r="B1111" s="178">
        <v>4520</v>
      </c>
      <c r="C1111" s="179" t="s">
        <v>439</v>
      </c>
      <c r="D1111" s="180">
        <v>92280</v>
      </c>
    </row>
    <row r="1112" spans="1:4" ht="15" customHeight="1">
      <c r="A1112" s="177" t="s">
        <v>121</v>
      </c>
      <c r="B1112" s="178">
        <v>4707</v>
      </c>
      <c r="C1112" s="179" t="s">
        <v>417</v>
      </c>
      <c r="D1112" s="180">
        <v>2327</v>
      </c>
    </row>
    <row r="1113" spans="1:4" ht="15" customHeight="1">
      <c r="A1113" s="177" t="s">
        <v>121</v>
      </c>
      <c r="B1113" s="178">
        <v>4709</v>
      </c>
      <c r="C1113" s="179" t="s">
        <v>417</v>
      </c>
      <c r="D1113" s="180">
        <v>273</v>
      </c>
    </row>
    <row r="1114" spans="1:4" ht="15" customHeight="1">
      <c r="A1114" s="177" t="s">
        <v>121</v>
      </c>
      <c r="B1114" s="178">
        <v>4710</v>
      </c>
      <c r="C1114" s="179" t="s">
        <v>189</v>
      </c>
      <c r="D1114" s="180">
        <v>13673</v>
      </c>
    </row>
    <row r="1115" spans="1:4" ht="15" customHeight="1">
      <c r="A1115" s="177" t="s">
        <v>121</v>
      </c>
      <c r="B1115" s="178">
        <v>4717</v>
      </c>
      <c r="C1115" s="179" t="s">
        <v>189</v>
      </c>
      <c r="D1115" s="180">
        <v>35319</v>
      </c>
    </row>
    <row r="1116" spans="1:4" ht="15" customHeight="1">
      <c r="A1116" s="177" t="s">
        <v>121</v>
      </c>
      <c r="B1116" s="178">
        <v>4719</v>
      </c>
      <c r="C1116" s="179" t="s">
        <v>189</v>
      </c>
      <c r="D1116" s="180">
        <v>4155</v>
      </c>
    </row>
    <row r="1117" spans="1:4" ht="15" customHeight="1">
      <c r="A1117" s="177" t="s">
        <v>121</v>
      </c>
      <c r="B1117" s="178">
        <v>6067</v>
      </c>
      <c r="C1117" s="179" t="s">
        <v>427</v>
      </c>
      <c r="D1117" s="180">
        <v>62632</v>
      </c>
    </row>
    <row r="1118" spans="1:4" ht="15" customHeight="1">
      <c r="A1118" s="177" t="s">
        <v>121</v>
      </c>
      <c r="B1118" s="178">
        <v>6069</v>
      </c>
      <c r="C1118" s="179" t="s">
        <v>427</v>
      </c>
      <c r="D1118" s="180">
        <v>7368</v>
      </c>
    </row>
    <row r="1119" spans="1:4" ht="56.1" customHeight="1">
      <c r="A1119" s="177" t="s">
        <v>121</v>
      </c>
      <c r="B1119" s="178">
        <v>6209</v>
      </c>
      <c r="C1119" s="179" t="s">
        <v>431</v>
      </c>
      <c r="D1119" s="180">
        <v>4592632</v>
      </c>
    </row>
    <row r="1120" spans="1:4" ht="45" customHeight="1">
      <c r="A1120" s="177" t="s">
        <v>121</v>
      </c>
      <c r="B1120" s="178">
        <v>6259</v>
      </c>
      <c r="C1120" s="179" t="s">
        <v>123</v>
      </c>
      <c r="D1120" s="180">
        <v>1155100</v>
      </c>
    </row>
    <row r="1121" spans="1:4" s="173" customFormat="1" ht="15" customHeight="1">
      <c r="A1121" s="168" t="s">
        <v>37</v>
      </c>
      <c r="B1121" s="169" t="s">
        <v>121</v>
      </c>
      <c r="C1121" s="170" t="s">
        <v>42</v>
      </c>
      <c r="D1121" s="171">
        <f>D1122+D1126+D1136+D1156+D1222</f>
        <v>43311765</v>
      </c>
    </row>
    <row r="1122" spans="1:4" s="173" customFormat="1" ht="15" customHeight="1">
      <c r="A1122" s="174">
        <v>85311</v>
      </c>
      <c r="B1122" s="175" t="s">
        <v>121</v>
      </c>
      <c r="C1122" s="172" t="s">
        <v>393</v>
      </c>
      <c r="D1122" s="176">
        <f>SUM(D1123:D1125)</f>
        <v>500000</v>
      </c>
    </row>
    <row r="1123" spans="1:4" ht="30" customHeight="1">
      <c r="A1123" s="177" t="s">
        <v>121</v>
      </c>
      <c r="B1123" s="178">
        <v>2310</v>
      </c>
      <c r="C1123" s="179" t="s">
        <v>429</v>
      </c>
      <c r="D1123" s="180">
        <v>63667</v>
      </c>
    </row>
    <row r="1124" spans="1:4" ht="30" customHeight="1">
      <c r="A1124" s="177" t="s">
        <v>121</v>
      </c>
      <c r="B1124" s="178">
        <v>2320</v>
      </c>
      <c r="C1124" s="179" t="s">
        <v>461</v>
      </c>
      <c r="D1124" s="180">
        <v>259000</v>
      </c>
    </row>
    <row r="1125" spans="1:4" ht="30" customHeight="1">
      <c r="A1125" s="177" t="s">
        <v>121</v>
      </c>
      <c r="B1125" s="178">
        <v>2820</v>
      </c>
      <c r="C1125" s="179" t="s">
        <v>462</v>
      </c>
      <c r="D1125" s="180">
        <v>177333</v>
      </c>
    </row>
    <row r="1126" spans="1:4" s="173" customFormat="1" ht="15" customHeight="1">
      <c r="A1126" s="174">
        <v>85324</v>
      </c>
      <c r="B1126" s="175" t="s">
        <v>121</v>
      </c>
      <c r="C1126" s="172" t="s">
        <v>81</v>
      </c>
      <c r="D1126" s="176">
        <f>SUM(D1127:D1135)</f>
        <v>722500</v>
      </c>
    </row>
    <row r="1127" spans="1:4" ht="15" customHeight="1">
      <c r="A1127" s="177" t="s">
        <v>121</v>
      </c>
      <c r="B1127" s="178">
        <v>4010</v>
      </c>
      <c r="C1127" s="179" t="s">
        <v>173</v>
      </c>
      <c r="D1127" s="180">
        <v>550000</v>
      </c>
    </row>
    <row r="1128" spans="1:4" ht="15" customHeight="1">
      <c r="A1128" s="177" t="s">
        <v>121</v>
      </c>
      <c r="B1128" s="178">
        <v>4110</v>
      </c>
      <c r="C1128" s="179" t="s">
        <v>175</v>
      </c>
      <c r="D1128" s="180">
        <v>90000</v>
      </c>
    </row>
    <row r="1129" spans="1:4" ht="15" customHeight="1">
      <c r="A1129" s="177" t="s">
        <v>121</v>
      </c>
      <c r="B1129" s="178">
        <v>4120</v>
      </c>
      <c r="C1129" s="179" t="s">
        <v>176</v>
      </c>
      <c r="D1129" s="180">
        <v>11500</v>
      </c>
    </row>
    <row r="1130" spans="1:4" ht="15" customHeight="1">
      <c r="A1130" s="177" t="s">
        <v>121</v>
      </c>
      <c r="B1130" s="178">
        <v>4210</v>
      </c>
      <c r="C1130" s="179" t="s">
        <v>179</v>
      </c>
      <c r="D1130" s="180">
        <v>50000</v>
      </c>
    </row>
    <row r="1131" spans="1:4" ht="15" customHeight="1">
      <c r="A1131" s="177" t="s">
        <v>121</v>
      </c>
      <c r="B1131" s="178">
        <v>4220</v>
      </c>
      <c r="C1131" s="179" t="s">
        <v>180</v>
      </c>
      <c r="D1131" s="180">
        <v>4000</v>
      </c>
    </row>
    <row r="1132" spans="1:4" ht="15" customHeight="1">
      <c r="A1132" s="177" t="s">
        <v>121</v>
      </c>
      <c r="B1132" s="178">
        <v>4270</v>
      </c>
      <c r="C1132" s="179" t="s">
        <v>181</v>
      </c>
      <c r="D1132" s="180">
        <v>2000</v>
      </c>
    </row>
    <row r="1133" spans="1:4" ht="15" customHeight="1">
      <c r="A1133" s="177" t="s">
        <v>121</v>
      </c>
      <c r="B1133" s="178">
        <v>4300</v>
      </c>
      <c r="C1133" s="179" t="s">
        <v>182</v>
      </c>
      <c r="D1133" s="180">
        <v>2000</v>
      </c>
    </row>
    <row r="1134" spans="1:4" ht="15" customHeight="1">
      <c r="A1134" s="177" t="s">
        <v>121</v>
      </c>
      <c r="B1134" s="178">
        <v>4410</v>
      </c>
      <c r="C1134" s="179" t="s">
        <v>183</v>
      </c>
      <c r="D1134" s="180">
        <v>3000</v>
      </c>
    </row>
    <row r="1135" spans="1:4" ht="15" customHeight="1">
      <c r="A1135" s="177" t="s">
        <v>121</v>
      </c>
      <c r="B1135" s="178">
        <v>4700</v>
      </c>
      <c r="C1135" s="179" t="s">
        <v>417</v>
      </c>
      <c r="D1135" s="180">
        <v>10000</v>
      </c>
    </row>
    <row r="1136" spans="1:4" s="173" customFormat="1" ht="15" customHeight="1">
      <c r="A1136" s="174">
        <v>85325</v>
      </c>
      <c r="B1136" s="175" t="s">
        <v>121</v>
      </c>
      <c r="C1136" s="172" t="s">
        <v>82</v>
      </c>
      <c r="D1136" s="176">
        <f>SUM(D1137:D1155)</f>
        <v>1728000</v>
      </c>
    </row>
    <row r="1137" spans="1:4" ht="15" customHeight="1">
      <c r="A1137" s="177" t="s">
        <v>121</v>
      </c>
      <c r="B1137" s="178">
        <v>3020</v>
      </c>
      <c r="C1137" s="179" t="s">
        <v>445</v>
      </c>
      <c r="D1137" s="180">
        <v>3000</v>
      </c>
    </row>
    <row r="1138" spans="1:4" ht="15" customHeight="1">
      <c r="A1138" s="177" t="s">
        <v>121</v>
      </c>
      <c r="B1138" s="178">
        <v>4010</v>
      </c>
      <c r="C1138" s="179" t="s">
        <v>173</v>
      </c>
      <c r="D1138" s="180">
        <v>1066000</v>
      </c>
    </row>
    <row r="1139" spans="1:4" ht="15" customHeight="1">
      <c r="A1139" s="177" t="s">
        <v>121</v>
      </c>
      <c r="B1139" s="178">
        <v>4040</v>
      </c>
      <c r="C1139" s="179" t="s">
        <v>174</v>
      </c>
      <c r="D1139" s="180">
        <v>91000</v>
      </c>
    </row>
    <row r="1140" spans="1:4" ht="15" customHeight="1">
      <c r="A1140" s="177" t="s">
        <v>121</v>
      </c>
      <c r="B1140" s="178">
        <v>4110</v>
      </c>
      <c r="C1140" s="179" t="s">
        <v>175</v>
      </c>
      <c r="D1140" s="180">
        <v>196000</v>
      </c>
    </row>
    <row r="1141" spans="1:4" ht="15" customHeight="1">
      <c r="A1141" s="177" t="s">
        <v>121</v>
      </c>
      <c r="B1141" s="178">
        <v>4120</v>
      </c>
      <c r="C1141" s="179" t="s">
        <v>176</v>
      </c>
      <c r="D1141" s="180">
        <v>28000</v>
      </c>
    </row>
    <row r="1142" spans="1:4" ht="15" customHeight="1">
      <c r="A1142" s="177" t="s">
        <v>121</v>
      </c>
      <c r="B1142" s="178">
        <v>4170</v>
      </c>
      <c r="C1142" s="179" t="s">
        <v>177</v>
      </c>
      <c r="D1142" s="180">
        <v>1000</v>
      </c>
    </row>
    <row r="1143" spans="1:4" ht="15" customHeight="1">
      <c r="A1143" s="177" t="s">
        <v>121</v>
      </c>
      <c r="B1143" s="178">
        <v>4210</v>
      </c>
      <c r="C1143" s="179" t="s">
        <v>179</v>
      </c>
      <c r="D1143" s="180">
        <v>33000</v>
      </c>
    </row>
    <row r="1144" spans="1:4" ht="15" customHeight="1">
      <c r="A1144" s="177" t="s">
        <v>121</v>
      </c>
      <c r="B1144" s="178">
        <v>4260</v>
      </c>
      <c r="C1144" s="179" t="s">
        <v>420</v>
      </c>
      <c r="D1144" s="180">
        <v>42000</v>
      </c>
    </row>
    <row r="1145" spans="1:4" ht="15" customHeight="1">
      <c r="A1145" s="177" t="s">
        <v>121</v>
      </c>
      <c r="B1145" s="178">
        <v>4270</v>
      </c>
      <c r="C1145" s="179" t="s">
        <v>181</v>
      </c>
      <c r="D1145" s="180">
        <v>3000</v>
      </c>
    </row>
    <row r="1146" spans="1:4" ht="15" customHeight="1">
      <c r="A1146" s="177" t="s">
        <v>121</v>
      </c>
      <c r="B1146" s="178">
        <v>4280</v>
      </c>
      <c r="C1146" s="179" t="s">
        <v>433</v>
      </c>
      <c r="D1146" s="180">
        <v>2000</v>
      </c>
    </row>
    <row r="1147" spans="1:4" ht="15" customHeight="1">
      <c r="A1147" s="177" t="s">
        <v>121</v>
      </c>
      <c r="B1147" s="178">
        <v>4300</v>
      </c>
      <c r="C1147" s="179" t="s">
        <v>182</v>
      </c>
      <c r="D1147" s="180">
        <v>56000</v>
      </c>
    </row>
    <row r="1148" spans="1:4" ht="15" customHeight="1">
      <c r="A1148" s="177" t="s">
        <v>121</v>
      </c>
      <c r="B1148" s="178">
        <v>4360</v>
      </c>
      <c r="C1148" s="179" t="s">
        <v>421</v>
      </c>
      <c r="D1148" s="180">
        <v>18000</v>
      </c>
    </row>
    <row r="1149" spans="1:4" ht="15" customHeight="1">
      <c r="A1149" s="177" t="s">
        <v>121</v>
      </c>
      <c r="B1149" s="178">
        <v>4400</v>
      </c>
      <c r="C1149" s="179" t="s">
        <v>424</v>
      </c>
      <c r="D1149" s="180">
        <v>108000</v>
      </c>
    </row>
    <row r="1150" spans="1:4" ht="15" customHeight="1">
      <c r="A1150" s="177" t="s">
        <v>121</v>
      </c>
      <c r="B1150" s="178">
        <v>4410</v>
      </c>
      <c r="C1150" s="179" t="s">
        <v>183</v>
      </c>
      <c r="D1150" s="180">
        <v>1000</v>
      </c>
    </row>
    <row r="1151" spans="1:4" ht="15" customHeight="1">
      <c r="A1151" s="177" t="s">
        <v>121</v>
      </c>
      <c r="B1151" s="178">
        <v>4430</v>
      </c>
      <c r="C1151" s="179" t="s">
        <v>426</v>
      </c>
      <c r="D1151" s="180">
        <v>3000</v>
      </c>
    </row>
    <row r="1152" spans="1:4" ht="15" customHeight="1">
      <c r="A1152" s="177" t="s">
        <v>121</v>
      </c>
      <c r="B1152" s="178">
        <v>4440</v>
      </c>
      <c r="C1152" s="179" t="s">
        <v>434</v>
      </c>
      <c r="D1152" s="180">
        <v>43000</v>
      </c>
    </row>
    <row r="1153" spans="1:4" ht="15" customHeight="1">
      <c r="A1153" s="181" t="s">
        <v>121</v>
      </c>
      <c r="B1153" s="182">
        <v>4480</v>
      </c>
      <c r="C1153" s="183" t="s">
        <v>435</v>
      </c>
      <c r="D1153" s="184">
        <v>3000</v>
      </c>
    </row>
    <row r="1154" spans="1:4" ht="15" customHeight="1">
      <c r="A1154" s="177" t="s">
        <v>121</v>
      </c>
      <c r="B1154" s="178">
        <v>4700</v>
      </c>
      <c r="C1154" s="179" t="s">
        <v>417</v>
      </c>
      <c r="D1154" s="180">
        <v>9000</v>
      </c>
    </row>
    <row r="1155" spans="1:4" ht="15" customHeight="1">
      <c r="A1155" s="177" t="s">
        <v>121</v>
      </c>
      <c r="B1155" s="178">
        <v>4710</v>
      </c>
      <c r="C1155" s="179" t="s">
        <v>189</v>
      </c>
      <c r="D1155" s="180">
        <v>22000</v>
      </c>
    </row>
    <row r="1156" spans="1:4" s="173" customFormat="1" ht="15" customHeight="1">
      <c r="A1156" s="174">
        <v>85332</v>
      </c>
      <c r="B1156" s="175" t="s">
        <v>121</v>
      </c>
      <c r="C1156" s="172" t="s">
        <v>43</v>
      </c>
      <c r="D1156" s="176">
        <f>SUM(D1157:D1221)</f>
        <v>21371745</v>
      </c>
    </row>
    <row r="1157" spans="1:4" ht="15" customHeight="1">
      <c r="A1157" s="177" t="s">
        <v>121</v>
      </c>
      <c r="B1157" s="178">
        <v>3020</v>
      </c>
      <c r="C1157" s="179" t="s">
        <v>445</v>
      </c>
      <c r="D1157" s="180">
        <v>15000</v>
      </c>
    </row>
    <row r="1158" spans="1:4" ht="15" customHeight="1">
      <c r="A1158" s="177" t="s">
        <v>121</v>
      </c>
      <c r="B1158" s="178">
        <v>3028</v>
      </c>
      <c r="C1158" s="179" t="s">
        <v>445</v>
      </c>
      <c r="D1158" s="180">
        <v>1190</v>
      </c>
    </row>
    <row r="1159" spans="1:4" ht="15" customHeight="1">
      <c r="A1159" s="177" t="s">
        <v>121</v>
      </c>
      <c r="B1159" s="178">
        <v>3029</v>
      </c>
      <c r="C1159" s="179" t="s">
        <v>445</v>
      </c>
      <c r="D1159" s="180">
        <v>210</v>
      </c>
    </row>
    <row r="1160" spans="1:4" ht="15" customHeight="1">
      <c r="A1160" s="177" t="s">
        <v>121</v>
      </c>
      <c r="B1160" s="178">
        <v>3030</v>
      </c>
      <c r="C1160" s="179" t="s">
        <v>436</v>
      </c>
      <c r="D1160" s="180">
        <v>400</v>
      </c>
    </row>
    <row r="1161" spans="1:4" ht="15" customHeight="1">
      <c r="A1161" s="177" t="s">
        <v>121</v>
      </c>
      <c r="B1161" s="178">
        <v>4010</v>
      </c>
      <c r="C1161" s="179" t="s">
        <v>173</v>
      </c>
      <c r="D1161" s="180">
        <v>10809263</v>
      </c>
    </row>
    <row r="1162" spans="1:4" ht="15" customHeight="1">
      <c r="A1162" s="177" t="s">
        <v>121</v>
      </c>
      <c r="B1162" s="178">
        <v>4018</v>
      </c>
      <c r="C1162" s="179" t="s">
        <v>173</v>
      </c>
      <c r="D1162" s="180">
        <v>1993986</v>
      </c>
    </row>
    <row r="1163" spans="1:4" ht="15" customHeight="1">
      <c r="A1163" s="177" t="s">
        <v>121</v>
      </c>
      <c r="B1163" s="178">
        <v>4019</v>
      </c>
      <c r="C1163" s="179" t="s">
        <v>173</v>
      </c>
      <c r="D1163" s="180">
        <v>351879</v>
      </c>
    </row>
    <row r="1164" spans="1:4" ht="15" customHeight="1">
      <c r="A1164" s="177" t="s">
        <v>121</v>
      </c>
      <c r="B1164" s="178">
        <v>4040</v>
      </c>
      <c r="C1164" s="179" t="s">
        <v>174</v>
      </c>
      <c r="D1164" s="180">
        <v>919972</v>
      </c>
    </row>
    <row r="1165" spans="1:4" ht="15" customHeight="1">
      <c r="A1165" s="177" t="s">
        <v>121</v>
      </c>
      <c r="B1165" s="178">
        <v>4048</v>
      </c>
      <c r="C1165" s="179" t="s">
        <v>174</v>
      </c>
      <c r="D1165" s="180">
        <v>171367</v>
      </c>
    </row>
    <row r="1166" spans="1:4" ht="15" customHeight="1">
      <c r="A1166" s="177" t="s">
        <v>121</v>
      </c>
      <c r="B1166" s="178">
        <v>4049</v>
      </c>
      <c r="C1166" s="179" t="s">
        <v>174</v>
      </c>
      <c r="D1166" s="180">
        <v>30242</v>
      </c>
    </row>
    <row r="1167" spans="1:4" ht="15" customHeight="1">
      <c r="A1167" s="177" t="s">
        <v>121</v>
      </c>
      <c r="B1167" s="178">
        <v>4110</v>
      </c>
      <c r="C1167" s="179" t="s">
        <v>175</v>
      </c>
      <c r="D1167" s="180">
        <v>1877494</v>
      </c>
    </row>
    <row r="1168" spans="1:4" ht="15" customHeight="1">
      <c r="A1168" s="177" t="s">
        <v>121</v>
      </c>
      <c r="B1168" s="178">
        <v>4118</v>
      </c>
      <c r="C1168" s="179" t="s">
        <v>175</v>
      </c>
      <c r="D1168" s="180">
        <v>366595</v>
      </c>
    </row>
    <row r="1169" spans="1:4" ht="15" customHeight="1">
      <c r="A1169" s="177" t="s">
        <v>121</v>
      </c>
      <c r="B1169" s="178">
        <v>4119</v>
      </c>
      <c r="C1169" s="179" t="s">
        <v>175</v>
      </c>
      <c r="D1169" s="180">
        <v>64693</v>
      </c>
    </row>
    <row r="1170" spans="1:4" ht="15" customHeight="1">
      <c r="A1170" s="177" t="s">
        <v>121</v>
      </c>
      <c r="B1170" s="178">
        <v>4120</v>
      </c>
      <c r="C1170" s="179" t="s">
        <v>176</v>
      </c>
      <c r="D1170" s="180">
        <v>271699</v>
      </c>
    </row>
    <row r="1171" spans="1:4" ht="15" customHeight="1">
      <c r="A1171" s="177" t="s">
        <v>121</v>
      </c>
      <c r="B1171" s="178">
        <v>4128</v>
      </c>
      <c r="C1171" s="179" t="s">
        <v>176</v>
      </c>
      <c r="D1171" s="180">
        <v>53051</v>
      </c>
    </row>
    <row r="1172" spans="1:4" ht="15" customHeight="1">
      <c r="A1172" s="177" t="s">
        <v>121</v>
      </c>
      <c r="B1172" s="178">
        <v>4129</v>
      </c>
      <c r="C1172" s="179" t="s">
        <v>176</v>
      </c>
      <c r="D1172" s="180">
        <v>9362</v>
      </c>
    </row>
    <row r="1173" spans="1:4" ht="15" customHeight="1">
      <c r="A1173" s="177" t="s">
        <v>121</v>
      </c>
      <c r="B1173" s="178">
        <v>4140</v>
      </c>
      <c r="C1173" s="179" t="s">
        <v>446</v>
      </c>
      <c r="D1173" s="180">
        <v>174523</v>
      </c>
    </row>
    <row r="1174" spans="1:4" ht="15" customHeight="1">
      <c r="A1174" s="177" t="s">
        <v>121</v>
      </c>
      <c r="B1174" s="178">
        <v>4170</v>
      </c>
      <c r="C1174" s="179" t="s">
        <v>177</v>
      </c>
      <c r="D1174" s="180">
        <v>35600</v>
      </c>
    </row>
    <row r="1175" spans="1:4" ht="15" customHeight="1">
      <c r="A1175" s="177" t="s">
        <v>121</v>
      </c>
      <c r="B1175" s="178">
        <v>4178</v>
      </c>
      <c r="C1175" s="179" t="s">
        <v>177</v>
      </c>
      <c r="D1175" s="180">
        <v>850</v>
      </c>
    </row>
    <row r="1176" spans="1:4" ht="15" customHeight="1">
      <c r="A1176" s="177" t="s">
        <v>121</v>
      </c>
      <c r="B1176" s="178">
        <v>4179</v>
      </c>
      <c r="C1176" s="179" t="s">
        <v>177</v>
      </c>
      <c r="D1176" s="180">
        <v>150</v>
      </c>
    </row>
    <row r="1177" spans="1:4" ht="15" customHeight="1">
      <c r="A1177" s="177" t="s">
        <v>121</v>
      </c>
      <c r="B1177" s="178">
        <v>4210</v>
      </c>
      <c r="C1177" s="179" t="s">
        <v>179</v>
      </c>
      <c r="D1177" s="180">
        <v>95000</v>
      </c>
    </row>
    <row r="1178" spans="1:4" ht="15" customHeight="1">
      <c r="A1178" s="177" t="s">
        <v>121</v>
      </c>
      <c r="B1178" s="178">
        <v>4218</v>
      </c>
      <c r="C1178" s="179" t="s">
        <v>179</v>
      </c>
      <c r="D1178" s="180">
        <v>6375</v>
      </c>
    </row>
    <row r="1179" spans="1:4" ht="15" customHeight="1">
      <c r="A1179" s="177" t="s">
        <v>121</v>
      </c>
      <c r="B1179" s="178">
        <v>4219</v>
      </c>
      <c r="C1179" s="179" t="s">
        <v>179</v>
      </c>
      <c r="D1179" s="180">
        <v>1125</v>
      </c>
    </row>
    <row r="1180" spans="1:4" ht="15" customHeight="1">
      <c r="A1180" s="177" t="s">
        <v>121</v>
      </c>
      <c r="B1180" s="178">
        <v>4220</v>
      </c>
      <c r="C1180" s="179" t="s">
        <v>180</v>
      </c>
      <c r="D1180" s="180">
        <v>5000</v>
      </c>
    </row>
    <row r="1181" spans="1:4" ht="15" customHeight="1">
      <c r="A1181" s="177" t="s">
        <v>121</v>
      </c>
      <c r="B1181" s="178">
        <v>4228</v>
      </c>
      <c r="C1181" s="179" t="s">
        <v>180</v>
      </c>
      <c r="D1181" s="180">
        <v>425</v>
      </c>
    </row>
    <row r="1182" spans="1:4" ht="15" customHeight="1">
      <c r="A1182" s="177" t="s">
        <v>121</v>
      </c>
      <c r="B1182" s="178">
        <v>4229</v>
      </c>
      <c r="C1182" s="179" t="s">
        <v>180</v>
      </c>
      <c r="D1182" s="180">
        <v>75</v>
      </c>
    </row>
    <row r="1183" spans="1:4" ht="15" customHeight="1">
      <c r="A1183" s="177" t="s">
        <v>121</v>
      </c>
      <c r="B1183" s="178">
        <v>4260</v>
      </c>
      <c r="C1183" s="179" t="s">
        <v>420</v>
      </c>
      <c r="D1183" s="180">
        <v>804000</v>
      </c>
    </row>
    <row r="1184" spans="1:4" ht="15" customHeight="1">
      <c r="A1184" s="177" t="s">
        <v>121</v>
      </c>
      <c r="B1184" s="178">
        <v>4268</v>
      </c>
      <c r="C1184" s="179" t="s">
        <v>420</v>
      </c>
      <c r="D1184" s="180">
        <v>63591</v>
      </c>
    </row>
    <row r="1185" spans="1:4" ht="15" customHeight="1">
      <c r="A1185" s="177" t="s">
        <v>121</v>
      </c>
      <c r="B1185" s="178">
        <v>4269</v>
      </c>
      <c r="C1185" s="179" t="s">
        <v>420</v>
      </c>
      <c r="D1185" s="180">
        <v>11222</v>
      </c>
    </row>
    <row r="1186" spans="1:4" ht="15" customHeight="1">
      <c r="A1186" s="177" t="s">
        <v>121</v>
      </c>
      <c r="B1186" s="178">
        <v>4270</v>
      </c>
      <c r="C1186" s="179" t="s">
        <v>181</v>
      </c>
      <c r="D1186" s="180">
        <v>55000</v>
      </c>
    </row>
    <row r="1187" spans="1:4" ht="15" customHeight="1">
      <c r="A1187" s="177" t="s">
        <v>121</v>
      </c>
      <c r="B1187" s="178">
        <v>4278</v>
      </c>
      <c r="C1187" s="179" t="s">
        <v>181</v>
      </c>
      <c r="D1187" s="180">
        <v>425</v>
      </c>
    </row>
    <row r="1188" spans="1:4" ht="15" customHeight="1">
      <c r="A1188" s="177" t="s">
        <v>121</v>
      </c>
      <c r="B1188" s="178">
        <v>4279</v>
      </c>
      <c r="C1188" s="179" t="s">
        <v>181</v>
      </c>
      <c r="D1188" s="180">
        <v>75</v>
      </c>
    </row>
    <row r="1189" spans="1:4" ht="15" customHeight="1">
      <c r="A1189" s="177" t="s">
        <v>121</v>
      </c>
      <c r="B1189" s="178">
        <v>4280</v>
      </c>
      <c r="C1189" s="179" t="s">
        <v>433</v>
      </c>
      <c r="D1189" s="180">
        <v>5000</v>
      </c>
    </row>
    <row r="1190" spans="1:4" ht="15" customHeight="1">
      <c r="A1190" s="177" t="s">
        <v>121</v>
      </c>
      <c r="B1190" s="178">
        <v>4288</v>
      </c>
      <c r="C1190" s="179" t="s">
        <v>433</v>
      </c>
      <c r="D1190" s="180">
        <v>510</v>
      </c>
    </row>
    <row r="1191" spans="1:4" ht="15" customHeight="1">
      <c r="A1191" s="177" t="s">
        <v>121</v>
      </c>
      <c r="B1191" s="178">
        <v>4289</v>
      </c>
      <c r="C1191" s="179" t="s">
        <v>433</v>
      </c>
      <c r="D1191" s="180">
        <v>90</v>
      </c>
    </row>
    <row r="1192" spans="1:4" ht="15" customHeight="1">
      <c r="A1192" s="177" t="s">
        <v>121</v>
      </c>
      <c r="B1192" s="178">
        <v>4300</v>
      </c>
      <c r="C1192" s="179" t="s">
        <v>182</v>
      </c>
      <c r="D1192" s="180">
        <v>620000</v>
      </c>
    </row>
    <row r="1193" spans="1:4" ht="15" customHeight="1">
      <c r="A1193" s="177" t="s">
        <v>121</v>
      </c>
      <c r="B1193" s="178">
        <v>4308</v>
      </c>
      <c r="C1193" s="179" t="s">
        <v>182</v>
      </c>
      <c r="D1193" s="180">
        <v>99195</v>
      </c>
    </row>
    <row r="1194" spans="1:4" ht="15" customHeight="1">
      <c r="A1194" s="177" t="s">
        <v>121</v>
      </c>
      <c r="B1194" s="178">
        <v>4309</v>
      </c>
      <c r="C1194" s="179" t="s">
        <v>182</v>
      </c>
      <c r="D1194" s="180">
        <v>17505</v>
      </c>
    </row>
    <row r="1195" spans="1:4" ht="15" customHeight="1">
      <c r="A1195" s="177" t="s">
        <v>121</v>
      </c>
      <c r="B1195" s="178">
        <v>4360</v>
      </c>
      <c r="C1195" s="179" t="s">
        <v>421</v>
      </c>
      <c r="D1195" s="180">
        <v>70000</v>
      </c>
    </row>
    <row r="1196" spans="1:4" ht="15" customHeight="1">
      <c r="A1196" s="177" t="s">
        <v>121</v>
      </c>
      <c r="B1196" s="178">
        <v>4368</v>
      </c>
      <c r="C1196" s="179" t="s">
        <v>421</v>
      </c>
      <c r="D1196" s="180">
        <v>16575</v>
      </c>
    </row>
    <row r="1197" spans="1:4" ht="15" customHeight="1">
      <c r="A1197" s="177" t="s">
        <v>121</v>
      </c>
      <c r="B1197" s="178">
        <v>4369</v>
      </c>
      <c r="C1197" s="179" t="s">
        <v>421</v>
      </c>
      <c r="D1197" s="180">
        <v>2925</v>
      </c>
    </row>
    <row r="1198" spans="1:4" ht="15" customHeight="1">
      <c r="A1198" s="177" t="s">
        <v>121</v>
      </c>
      <c r="B1198" s="178">
        <v>4380</v>
      </c>
      <c r="C1198" s="179" t="s">
        <v>422</v>
      </c>
      <c r="D1198" s="180">
        <v>1000</v>
      </c>
    </row>
    <row r="1199" spans="1:4" ht="15" customHeight="1">
      <c r="A1199" s="177" t="s">
        <v>121</v>
      </c>
      <c r="B1199" s="178">
        <v>4390</v>
      </c>
      <c r="C1199" s="179" t="s">
        <v>423</v>
      </c>
      <c r="D1199" s="180">
        <v>5000</v>
      </c>
    </row>
    <row r="1200" spans="1:4" ht="15" customHeight="1">
      <c r="A1200" s="177" t="s">
        <v>121</v>
      </c>
      <c r="B1200" s="178">
        <v>4400</v>
      </c>
      <c r="C1200" s="179" t="s">
        <v>424</v>
      </c>
      <c r="D1200" s="180">
        <v>1200000</v>
      </c>
    </row>
    <row r="1201" spans="1:4" ht="15" customHeight="1">
      <c r="A1201" s="177" t="s">
        <v>121</v>
      </c>
      <c r="B1201" s="178">
        <v>4408</v>
      </c>
      <c r="C1201" s="179" t="s">
        <v>424</v>
      </c>
      <c r="D1201" s="180">
        <v>79050</v>
      </c>
    </row>
    <row r="1202" spans="1:4" ht="15" customHeight="1">
      <c r="A1202" s="177" t="s">
        <v>121</v>
      </c>
      <c r="B1202" s="178">
        <v>4409</v>
      </c>
      <c r="C1202" s="179" t="s">
        <v>424</v>
      </c>
      <c r="D1202" s="180">
        <v>13950</v>
      </c>
    </row>
    <row r="1203" spans="1:4" ht="15" customHeight="1">
      <c r="A1203" s="177" t="s">
        <v>121</v>
      </c>
      <c r="B1203" s="178">
        <v>4410</v>
      </c>
      <c r="C1203" s="179" t="s">
        <v>183</v>
      </c>
      <c r="D1203" s="180">
        <v>22000</v>
      </c>
    </row>
    <row r="1204" spans="1:4" ht="15" customHeight="1">
      <c r="A1204" s="177" t="s">
        <v>121</v>
      </c>
      <c r="B1204" s="178">
        <v>4418</v>
      </c>
      <c r="C1204" s="179" t="s">
        <v>183</v>
      </c>
      <c r="D1204" s="180">
        <v>850</v>
      </c>
    </row>
    <row r="1205" spans="1:4" ht="15" customHeight="1">
      <c r="A1205" s="177" t="s">
        <v>121</v>
      </c>
      <c r="B1205" s="178">
        <v>4419</v>
      </c>
      <c r="C1205" s="179" t="s">
        <v>183</v>
      </c>
      <c r="D1205" s="180">
        <v>150</v>
      </c>
    </row>
    <row r="1206" spans="1:4" ht="15" customHeight="1">
      <c r="A1206" s="177" t="s">
        <v>121</v>
      </c>
      <c r="B1206" s="178">
        <v>4420</v>
      </c>
      <c r="C1206" s="179" t="s">
        <v>425</v>
      </c>
      <c r="D1206" s="180">
        <v>4000</v>
      </c>
    </row>
    <row r="1207" spans="1:4" ht="15" customHeight="1">
      <c r="A1207" s="177" t="s">
        <v>121</v>
      </c>
      <c r="B1207" s="178">
        <v>4430</v>
      </c>
      <c r="C1207" s="179" t="s">
        <v>426</v>
      </c>
      <c r="D1207" s="180">
        <v>31000</v>
      </c>
    </row>
    <row r="1208" spans="1:4" ht="15" customHeight="1">
      <c r="A1208" s="177" t="s">
        <v>121</v>
      </c>
      <c r="B1208" s="178">
        <v>4440</v>
      </c>
      <c r="C1208" s="179" t="s">
        <v>434</v>
      </c>
      <c r="D1208" s="180">
        <v>365144</v>
      </c>
    </row>
    <row r="1209" spans="1:4" ht="15" customHeight="1">
      <c r="A1209" s="177" t="s">
        <v>121</v>
      </c>
      <c r="B1209" s="178">
        <v>4480</v>
      </c>
      <c r="C1209" s="179" t="s">
        <v>435</v>
      </c>
      <c r="D1209" s="180">
        <v>43000</v>
      </c>
    </row>
    <row r="1210" spans="1:4" ht="15" customHeight="1">
      <c r="A1210" s="177" t="s">
        <v>121</v>
      </c>
      <c r="B1210" s="178">
        <v>4520</v>
      </c>
      <c r="C1210" s="179" t="s">
        <v>439</v>
      </c>
      <c r="D1210" s="180">
        <v>49500</v>
      </c>
    </row>
    <row r="1211" spans="1:4" ht="15" customHeight="1">
      <c r="A1211" s="177" t="s">
        <v>121</v>
      </c>
      <c r="B1211" s="178">
        <v>4610</v>
      </c>
      <c r="C1211" s="179" t="s">
        <v>184</v>
      </c>
      <c r="D1211" s="180">
        <v>200</v>
      </c>
    </row>
    <row r="1212" spans="1:4" ht="15" customHeight="1">
      <c r="A1212" s="177" t="s">
        <v>121</v>
      </c>
      <c r="B1212" s="178">
        <v>4618</v>
      </c>
      <c r="C1212" s="179" t="s">
        <v>184</v>
      </c>
      <c r="D1212" s="180">
        <v>85</v>
      </c>
    </row>
    <row r="1213" spans="1:4" ht="15" customHeight="1">
      <c r="A1213" s="177" t="s">
        <v>121</v>
      </c>
      <c r="B1213" s="178">
        <v>4619</v>
      </c>
      <c r="C1213" s="179" t="s">
        <v>184</v>
      </c>
      <c r="D1213" s="180">
        <v>15</v>
      </c>
    </row>
    <row r="1214" spans="1:4" ht="15" customHeight="1">
      <c r="A1214" s="177" t="s">
        <v>121</v>
      </c>
      <c r="B1214" s="178">
        <v>4700</v>
      </c>
      <c r="C1214" s="179" t="s">
        <v>417</v>
      </c>
      <c r="D1214" s="180">
        <v>10000</v>
      </c>
    </row>
    <row r="1215" spans="1:4" ht="15" customHeight="1">
      <c r="A1215" s="177" t="s">
        <v>121</v>
      </c>
      <c r="B1215" s="178">
        <v>4708</v>
      </c>
      <c r="C1215" s="179" t="s">
        <v>417</v>
      </c>
      <c r="D1215" s="180">
        <v>8500</v>
      </c>
    </row>
    <row r="1216" spans="1:4" ht="15" customHeight="1">
      <c r="A1216" s="181" t="s">
        <v>121</v>
      </c>
      <c r="B1216" s="182">
        <v>4709</v>
      </c>
      <c r="C1216" s="183" t="s">
        <v>417</v>
      </c>
      <c r="D1216" s="184">
        <v>1500</v>
      </c>
    </row>
    <row r="1217" spans="1:4" ht="15" customHeight="1">
      <c r="A1217" s="177" t="s">
        <v>121</v>
      </c>
      <c r="B1217" s="178">
        <v>4710</v>
      </c>
      <c r="C1217" s="179" t="s">
        <v>189</v>
      </c>
      <c r="D1217" s="180">
        <v>177950</v>
      </c>
    </row>
    <row r="1218" spans="1:4" ht="15" customHeight="1">
      <c r="A1218" s="177" t="s">
        <v>121</v>
      </c>
      <c r="B1218" s="178">
        <v>4718</v>
      </c>
      <c r="C1218" s="179" t="s">
        <v>189</v>
      </c>
      <c r="D1218" s="180">
        <v>32480</v>
      </c>
    </row>
    <row r="1219" spans="1:4" ht="15" customHeight="1">
      <c r="A1219" s="177" t="s">
        <v>121</v>
      </c>
      <c r="B1219" s="178">
        <v>4719</v>
      </c>
      <c r="C1219" s="179" t="s">
        <v>189</v>
      </c>
      <c r="D1219" s="180">
        <v>5732</v>
      </c>
    </row>
    <row r="1220" spans="1:4" ht="15" customHeight="1">
      <c r="A1220" s="177" t="s">
        <v>121</v>
      </c>
      <c r="B1220" s="178">
        <v>6050</v>
      </c>
      <c r="C1220" s="179" t="s">
        <v>188</v>
      </c>
      <c r="D1220" s="180">
        <v>135000</v>
      </c>
    </row>
    <row r="1221" spans="1:4" ht="15" customHeight="1">
      <c r="A1221" s="177" t="s">
        <v>121</v>
      </c>
      <c r="B1221" s="178">
        <v>6060</v>
      </c>
      <c r="C1221" s="179" t="s">
        <v>427</v>
      </c>
      <c r="D1221" s="180">
        <v>164000</v>
      </c>
    </row>
    <row r="1222" spans="1:4" s="173" customFormat="1" ht="15" customHeight="1">
      <c r="A1222" s="174">
        <v>85395</v>
      </c>
      <c r="B1222" s="175" t="s">
        <v>121</v>
      </c>
      <c r="C1222" s="172" t="s">
        <v>46</v>
      </c>
      <c r="D1222" s="176">
        <f>SUM(D1223:D1288)</f>
        <v>18989520</v>
      </c>
    </row>
    <row r="1223" spans="1:4" ht="56.1" customHeight="1">
      <c r="A1223" s="177" t="s">
        <v>121</v>
      </c>
      <c r="B1223" s="178">
        <v>2007</v>
      </c>
      <c r="C1223" s="179" t="s">
        <v>432</v>
      </c>
      <c r="D1223" s="180">
        <v>3315089</v>
      </c>
    </row>
    <row r="1224" spans="1:4" ht="56.1" customHeight="1">
      <c r="A1224" s="177" t="s">
        <v>121</v>
      </c>
      <c r="B1224" s="178">
        <v>2009</v>
      </c>
      <c r="C1224" s="179" t="s">
        <v>432</v>
      </c>
      <c r="D1224" s="180">
        <v>1809785</v>
      </c>
    </row>
    <row r="1225" spans="1:4" ht="45" customHeight="1">
      <c r="A1225" s="177" t="s">
        <v>121</v>
      </c>
      <c r="B1225" s="178">
        <v>2059</v>
      </c>
      <c r="C1225" s="179" t="s">
        <v>165</v>
      </c>
      <c r="D1225" s="180">
        <v>299000</v>
      </c>
    </row>
    <row r="1226" spans="1:4" ht="45" customHeight="1">
      <c r="A1226" s="177" t="s">
        <v>121</v>
      </c>
      <c r="B1226" s="178">
        <v>2360</v>
      </c>
      <c r="C1226" s="179" t="s">
        <v>278</v>
      </c>
      <c r="D1226" s="180">
        <v>200000</v>
      </c>
    </row>
    <row r="1227" spans="1:4" ht="15" customHeight="1">
      <c r="A1227" s="177" t="s">
        <v>121</v>
      </c>
      <c r="B1227" s="178">
        <v>3030</v>
      </c>
      <c r="C1227" s="179" t="s">
        <v>436</v>
      </c>
      <c r="D1227" s="180">
        <v>1500</v>
      </c>
    </row>
    <row r="1228" spans="1:4" ht="15" customHeight="1">
      <c r="A1228" s="177" t="s">
        <v>121</v>
      </c>
      <c r="B1228" s="178">
        <v>3037</v>
      </c>
      <c r="C1228" s="179" t="s">
        <v>436</v>
      </c>
      <c r="D1228" s="180">
        <v>27233</v>
      </c>
    </row>
    <row r="1229" spans="1:4" ht="15" customHeight="1">
      <c r="A1229" s="177" t="s">
        <v>121</v>
      </c>
      <c r="B1229" s="178">
        <v>3039</v>
      </c>
      <c r="C1229" s="179" t="s">
        <v>436</v>
      </c>
      <c r="D1229" s="180">
        <v>3399</v>
      </c>
    </row>
    <row r="1230" spans="1:4" ht="15" customHeight="1">
      <c r="A1230" s="177" t="s">
        <v>121</v>
      </c>
      <c r="B1230" s="178">
        <v>3257</v>
      </c>
      <c r="C1230" s="179" t="s">
        <v>463</v>
      </c>
      <c r="D1230" s="180">
        <v>122014</v>
      </c>
    </row>
    <row r="1231" spans="1:4" ht="15" customHeight="1">
      <c r="A1231" s="177" t="s">
        <v>121</v>
      </c>
      <c r="B1231" s="178">
        <v>3259</v>
      </c>
      <c r="C1231" s="179" t="s">
        <v>463</v>
      </c>
      <c r="D1231" s="180">
        <v>14360</v>
      </c>
    </row>
    <row r="1232" spans="1:4" ht="15" customHeight="1">
      <c r="A1232" s="177" t="s">
        <v>121</v>
      </c>
      <c r="B1232" s="178">
        <v>4017</v>
      </c>
      <c r="C1232" s="179" t="s">
        <v>173</v>
      </c>
      <c r="D1232" s="180">
        <v>1381537</v>
      </c>
    </row>
    <row r="1233" spans="1:4" ht="15" customHeight="1">
      <c r="A1233" s="177" t="s">
        <v>121</v>
      </c>
      <c r="B1233" s="178">
        <v>4018</v>
      </c>
      <c r="C1233" s="179" t="s">
        <v>173</v>
      </c>
      <c r="D1233" s="180">
        <v>72679</v>
      </c>
    </row>
    <row r="1234" spans="1:4" ht="15" customHeight="1">
      <c r="A1234" s="177" t="s">
        <v>121</v>
      </c>
      <c r="B1234" s="178">
        <v>4019</v>
      </c>
      <c r="C1234" s="179" t="s">
        <v>173</v>
      </c>
      <c r="D1234" s="180">
        <v>268455</v>
      </c>
    </row>
    <row r="1235" spans="1:4" ht="15" customHeight="1">
      <c r="A1235" s="177" t="s">
        <v>121</v>
      </c>
      <c r="B1235" s="178">
        <v>4047</v>
      </c>
      <c r="C1235" s="179" t="s">
        <v>174</v>
      </c>
      <c r="D1235" s="180">
        <v>122360</v>
      </c>
    </row>
    <row r="1236" spans="1:4" ht="15" customHeight="1">
      <c r="A1236" s="177" t="s">
        <v>121</v>
      </c>
      <c r="B1236" s="178">
        <v>4048</v>
      </c>
      <c r="C1236" s="179" t="s">
        <v>174</v>
      </c>
      <c r="D1236" s="180">
        <v>3205</v>
      </c>
    </row>
    <row r="1237" spans="1:4" ht="15" customHeight="1">
      <c r="A1237" s="177" t="s">
        <v>121</v>
      </c>
      <c r="B1237" s="178">
        <v>4049</v>
      </c>
      <c r="C1237" s="179" t="s">
        <v>174</v>
      </c>
      <c r="D1237" s="180">
        <v>22150</v>
      </c>
    </row>
    <row r="1238" spans="1:4" ht="15" customHeight="1">
      <c r="A1238" s="177" t="s">
        <v>121</v>
      </c>
      <c r="B1238" s="178">
        <v>4117</v>
      </c>
      <c r="C1238" s="179" t="s">
        <v>175</v>
      </c>
      <c r="D1238" s="180">
        <v>287367</v>
      </c>
    </row>
    <row r="1239" spans="1:4" ht="15" customHeight="1">
      <c r="A1239" s="177" t="s">
        <v>121</v>
      </c>
      <c r="B1239" s="178">
        <v>4118</v>
      </c>
      <c r="C1239" s="179" t="s">
        <v>175</v>
      </c>
      <c r="D1239" s="180">
        <v>12999</v>
      </c>
    </row>
    <row r="1240" spans="1:4" ht="15" customHeight="1">
      <c r="A1240" s="177" t="s">
        <v>121</v>
      </c>
      <c r="B1240" s="178">
        <v>4119</v>
      </c>
      <c r="C1240" s="179" t="s">
        <v>175</v>
      </c>
      <c r="D1240" s="180">
        <v>53227</v>
      </c>
    </row>
    <row r="1241" spans="1:4" ht="15" customHeight="1">
      <c r="A1241" s="177" t="s">
        <v>121</v>
      </c>
      <c r="B1241" s="178">
        <v>4127</v>
      </c>
      <c r="C1241" s="179" t="s">
        <v>176</v>
      </c>
      <c r="D1241" s="180">
        <v>36873</v>
      </c>
    </row>
    <row r="1242" spans="1:4" ht="15" customHeight="1">
      <c r="A1242" s="177" t="s">
        <v>121</v>
      </c>
      <c r="B1242" s="178">
        <v>4128</v>
      </c>
      <c r="C1242" s="179" t="s">
        <v>176</v>
      </c>
      <c r="D1242" s="180">
        <v>1860</v>
      </c>
    </row>
    <row r="1243" spans="1:4" ht="15" customHeight="1">
      <c r="A1243" s="177" t="s">
        <v>121</v>
      </c>
      <c r="B1243" s="178">
        <v>4129</v>
      </c>
      <c r="C1243" s="179" t="s">
        <v>176</v>
      </c>
      <c r="D1243" s="180">
        <v>7125</v>
      </c>
    </row>
    <row r="1244" spans="1:4" ht="15" customHeight="1">
      <c r="A1244" s="177" t="s">
        <v>121</v>
      </c>
      <c r="B1244" s="178">
        <v>4177</v>
      </c>
      <c r="C1244" s="179" t="s">
        <v>177</v>
      </c>
      <c r="D1244" s="180">
        <v>23135</v>
      </c>
    </row>
    <row r="1245" spans="1:4" ht="15" customHeight="1">
      <c r="A1245" s="177" t="s">
        <v>121</v>
      </c>
      <c r="B1245" s="178">
        <v>4179</v>
      </c>
      <c r="C1245" s="179" t="s">
        <v>177</v>
      </c>
      <c r="D1245" s="180">
        <v>4353</v>
      </c>
    </row>
    <row r="1246" spans="1:4" ht="15" customHeight="1">
      <c r="A1246" s="177" t="s">
        <v>121</v>
      </c>
      <c r="B1246" s="178">
        <v>4190</v>
      </c>
      <c r="C1246" s="179" t="s">
        <v>178</v>
      </c>
      <c r="D1246" s="180">
        <v>92000</v>
      </c>
    </row>
    <row r="1247" spans="1:4" ht="15" customHeight="1">
      <c r="A1247" s="177" t="s">
        <v>121</v>
      </c>
      <c r="B1247" s="178">
        <v>4210</v>
      </c>
      <c r="C1247" s="179" t="s">
        <v>179</v>
      </c>
      <c r="D1247" s="180">
        <v>6500</v>
      </c>
    </row>
    <row r="1248" spans="1:4" ht="15" customHeight="1">
      <c r="A1248" s="177" t="s">
        <v>121</v>
      </c>
      <c r="B1248" s="178">
        <v>4217</v>
      </c>
      <c r="C1248" s="179" t="s">
        <v>179</v>
      </c>
      <c r="D1248" s="180">
        <v>108667</v>
      </c>
    </row>
    <row r="1249" spans="1:4" ht="15" customHeight="1">
      <c r="A1249" s="177" t="s">
        <v>121</v>
      </c>
      <c r="B1249" s="178">
        <v>4219</v>
      </c>
      <c r="C1249" s="179" t="s">
        <v>179</v>
      </c>
      <c r="D1249" s="180">
        <v>13094</v>
      </c>
    </row>
    <row r="1250" spans="1:4" ht="15" customHeight="1">
      <c r="A1250" s="177" t="s">
        <v>121</v>
      </c>
      <c r="B1250" s="178">
        <v>4220</v>
      </c>
      <c r="C1250" s="179" t="s">
        <v>180</v>
      </c>
      <c r="D1250" s="180">
        <v>3000</v>
      </c>
    </row>
    <row r="1251" spans="1:4" ht="15" customHeight="1">
      <c r="A1251" s="177" t="s">
        <v>121</v>
      </c>
      <c r="B1251" s="178">
        <v>4227</v>
      </c>
      <c r="C1251" s="179" t="s">
        <v>180</v>
      </c>
      <c r="D1251" s="180">
        <v>4334</v>
      </c>
    </row>
    <row r="1252" spans="1:4" ht="15" customHeight="1">
      <c r="A1252" s="177" t="s">
        <v>121</v>
      </c>
      <c r="B1252" s="178">
        <v>4229</v>
      </c>
      <c r="C1252" s="179" t="s">
        <v>180</v>
      </c>
      <c r="D1252" s="180">
        <v>666</v>
      </c>
    </row>
    <row r="1253" spans="1:4" ht="15" customHeight="1">
      <c r="A1253" s="177" t="s">
        <v>121</v>
      </c>
      <c r="B1253" s="178">
        <v>4267</v>
      </c>
      <c r="C1253" s="179" t="s">
        <v>420</v>
      </c>
      <c r="D1253" s="180">
        <v>5339</v>
      </c>
    </row>
    <row r="1254" spans="1:4" ht="15" customHeight="1">
      <c r="A1254" s="177" t="s">
        <v>121</v>
      </c>
      <c r="B1254" s="178">
        <v>4269</v>
      </c>
      <c r="C1254" s="179" t="s">
        <v>420</v>
      </c>
      <c r="D1254" s="180">
        <v>861</v>
      </c>
    </row>
    <row r="1255" spans="1:4" ht="15" customHeight="1">
      <c r="A1255" s="177" t="s">
        <v>121</v>
      </c>
      <c r="B1255" s="178">
        <v>4287</v>
      </c>
      <c r="C1255" s="179" t="s">
        <v>433</v>
      </c>
      <c r="D1255" s="180">
        <v>3176</v>
      </c>
    </row>
    <row r="1256" spans="1:4" ht="15" customHeight="1">
      <c r="A1256" s="177" t="s">
        <v>121</v>
      </c>
      <c r="B1256" s="178">
        <v>4289</v>
      </c>
      <c r="C1256" s="179" t="s">
        <v>433</v>
      </c>
      <c r="D1256" s="180">
        <v>374</v>
      </c>
    </row>
    <row r="1257" spans="1:4" ht="15" customHeight="1">
      <c r="A1257" s="177" t="s">
        <v>121</v>
      </c>
      <c r="B1257" s="178">
        <v>4300</v>
      </c>
      <c r="C1257" s="179" t="s">
        <v>182</v>
      </c>
      <c r="D1257" s="180">
        <v>249000</v>
      </c>
    </row>
    <row r="1258" spans="1:4" ht="15" customHeight="1">
      <c r="A1258" s="177" t="s">
        <v>121</v>
      </c>
      <c r="B1258" s="178">
        <v>4307</v>
      </c>
      <c r="C1258" s="179" t="s">
        <v>182</v>
      </c>
      <c r="D1258" s="180">
        <v>3470241</v>
      </c>
    </row>
    <row r="1259" spans="1:4" ht="15" customHeight="1">
      <c r="A1259" s="177" t="s">
        <v>121</v>
      </c>
      <c r="B1259" s="178">
        <v>4308</v>
      </c>
      <c r="C1259" s="179" t="s">
        <v>182</v>
      </c>
      <c r="D1259" s="180">
        <v>38829</v>
      </c>
    </row>
    <row r="1260" spans="1:4" ht="15" customHeight="1">
      <c r="A1260" s="177" t="s">
        <v>121</v>
      </c>
      <c r="B1260" s="178">
        <v>4309</v>
      </c>
      <c r="C1260" s="179" t="s">
        <v>182</v>
      </c>
      <c r="D1260" s="180">
        <v>669576</v>
      </c>
    </row>
    <row r="1261" spans="1:4" ht="30" customHeight="1">
      <c r="A1261" s="177" t="s">
        <v>121</v>
      </c>
      <c r="B1261" s="178">
        <v>4350</v>
      </c>
      <c r="C1261" s="179" t="s">
        <v>464</v>
      </c>
      <c r="D1261" s="180">
        <v>60000</v>
      </c>
    </row>
    <row r="1262" spans="1:4" ht="15" customHeight="1">
      <c r="A1262" s="177" t="s">
        <v>121</v>
      </c>
      <c r="B1262" s="178">
        <v>4367</v>
      </c>
      <c r="C1262" s="179" t="s">
        <v>421</v>
      </c>
      <c r="D1262" s="180">
        <v>4060</v>
      </c>
    </row>
    <row r="1263" spans="1:4" ht="15" customHeight="1">
      <c r="A1263" s="177" t="s">
        <v>121</v>
      </c>
      <c r="B1263" s="178">
        <v>4369</v>
      </c>
      <c r="C1263" s="179" t="s">
        <v>421</v>
      </c>
      <c r="D1263" s="180">
        <v>478</v>
      </c>
    </row>
    <row r="1264" spans="1:4" ht="15" customHeight="1">
      <c r="A1264" s="177" t="s">
        <v>121</v>
      </c>
      <c r="B1264" s="178">
        <v>4370</v>
      </c>
      <c r="C1264" s="179" t="s">
        <v>465</v>
      </c>
      <c r="D1264" s="180">
        <v>5124359</v>
      </c>
    </row>
    <row r="1265" spans="1:4" ht="15" customHeight="1">
      <c r="A1265" s="177" t="s">
        <v>121</v>
      </c>
      <c r="B1265" s="178">
        <v>4387</v>
      </c>
      <c r="C1265" s="179" t="s">
        <v>422</v>
      </c>
      <c r="D1265" s="180">
        <v>42087</v>
      </c>
    </row>
    <row r="1266" spans="1:4" ht="15" customHeight="1">
      <c r="A1266" s="177" t="s">
        <v>121</v>
      </c>
      <c r="B1266" s="178">
        <v>4389</v>
      </c>
      <c r="C1266" s="179" t="s">
        <v>422</v>
      </c>
      <c r="D1266" s="180">
        <v>4953</v>
      </c>
    </row>
    <row r="1267" spans="1:4" ht="15" customHeight="1">
      <c r="A1267" s="177" t="s">
        <v>121</v>
      </c>
      <c r="B1267" s="178">
        <v>4407</v>
      </c>
      <c r="C1267" s="179" t="s">
        <v>424</v>
      </c>
      <c r="D1267" s="180">
        <v>20213</v>
      </c>
    </row>
    <row r="1268" spans="1:4" ht="15" customHeight="1">
      <c r="A1268" s="177" t="s">
        <v>121</v>
      </c>
      <c r="B1268" s="178">
        <v>4409</v>
      </c>
      <c r="C1268" s="179" t="s">
        <v>424</v>
      </c>
      <c r="D1268" s="180">
        <v>2379</v>
      </c>
    </row>
    <row r="1269" spans="1:4" ht="15" customHeight="1">
      <c r="A1269" s="181" t="s">
        <v>121</v>
      </c>
      <c r="B1269" s="182">
        <v>4417</v>
      </c>
      <c r="C1269" s="183" t="s">
        <v>183</v>
      </c>
      <c r="D1269" s="184">
        <v>9494</v>
      </c>
    </row>
    <row r="1270" spans="1:4" ht="15" customHeight="1">
      <c r="A1270" s="177" t="s">
        <v>121</v>
      </c>
      <c r="B1270" s="178">
        <v>4419</v>
      </c>
      <c r="C1270" s="179" t="s">
        <v>183</v>
      </c>
      <c r="D1270" s="180">
        <v>2108</v>
      </c>
    </row>
    <row r="1271" spans="1:4" ht="15" customHeight="1">
      <c r="A1271" s="177" t="s">
        <v>121</v>
      </c>
      <c r="B1271" s="178">
        <v>4427</v>
      </c>
      <c r="C1271" s="179" t="s">
        <v>425</v>
      </c>
      <c r="D1271" s="180">
        <v>4951</v>
      </c>
    </row>
    <row r="1272" spans="1:4" ht="15" customHeight="1">
      <c r="A1272" s="177" t="s">
        <v>121</v>
      </c>
      <c r="B1272" s="178">
        <v>4428</v>
      </c>
      <c r="C1272" s="179" t="s">
        <v>425</v>
      </c>
      <c r="D1272" s="180">
        <v>13783</v>
      </c>
    </row>
    <row r="1273" spans="1:4" ht="15" customHeight="1">
      <c r="A1273" s="177" t="s">
        <v>121</v>
      </c>
      <c r="B1273" s="178">
        <v>4429</v>
      </c>
      <c r="C1273" s="179" t="s">
        <v>425</v>
      </c>
      <c r="D1273" s="180">
        <v>5018</v>
      </c>
    </row>
    <row r="1274" spans="1:4" ht="15" customHeight="1">
      <c r="A1274" s="177" t="s">
        <v>121</v>
      </c>
      <c r="B1274" s="178">
        <v>4437</v>
      </c>
      <c r="C1274" s="179" t="s">
        <v>426</v>
      </c>
      <c r="D1274" s="180">
        <v>1295</v>
      </c>
    </row>
    <row r="1275" spans="1:4" ht="15" customHeight="1">
      <c r="A1275" s="177" t="s">
        <v>121</v>
      </c>
      <c r="B1275" s="178">
        <v>4439</v>
      </c>
      <c r="C1275" s="179" t="s">
        <v>426</v>
      </c>
      <c r="D1275" s="180">
        <v>152</v>
      </c>
    </row>
    <row r="1276" spans="1:4" ht="15" customHeight="1">
      <c r="A1276" s="177" t="s">
        <v>121</v>
      </c>
      <c r="B1276" s="178">
        <v>4447</v>
      </c>
      <c r="C1276" s="179" t="s">
        <v>434</v>
      </c>
      <c r="D1276" s="180">
        <v>32233</v>
      </c>
    </row>
    <row r="1277" spans="1:4" ht="15" customHeight="1">
      <c r="A1277" s="177" t="s">
        <v>121</v>
      </c>
      <c r="B1277" s="178">
        <v>4449</v>
      </c>
      <c r="C1277" s="179" t="s">
        <v>434</v>
      </c>
      <c r="D1277" s="180">
        <v>5911</v>
      </c>
    </row>
    <row r="1278" spans="1:4" ht="15" customHeight="1">
      <c r="A1278" s="177" t="s">
        <v>121</v>
      </c>
      <c r="B1278" s="178">
        <v>4487</v>
      </c>
      <c r="C1278" s="179" t="s">
        <v>435</v>
      </c>
      <c r="D1278" s="180">
        <v>401</v>
      </c>
    </row>
    <row r="1279" spans="1:4" ht="15" customHeight="1">
      <c r="A1279" s="177" t="s">
        <v>121</v>
      </c>
      <c r="B1279" s="178">
        <v>4489</v>
      </c>
      <c r="C1279" s="179" t="s">
        <v>435</v>
      </c>
      <c r="D1279" s="180">
        <v>47</v>
      </c>
    </row>
    <row r="1280" spans="1:4" ht="15" customHeight="1">
      <c r="A1280" s="177" t="s">
        <v>121</v>
      </c>
      <c r="B1280" s="178">
        <v>4707</v>
      </c>
      <c r="C1280" s="179" t="s">
        <v>417</v>
      </c>
      <c r="D1280" s="180">
        <v>49691</v>
      </c>
    </row>
    <row r="1281" spans="1:4" ht="15" customHeight="1">
      <c r="A1281" s="177" t="s">
        <v>121</v>
      </c>
      <c r="B1281" s="178">
        <v>4709</v>
      </c>
      <c r="C1281" s="179" t="s">
        <v>417</v>
      </c>
      <c r="D1281" s="180">
        <v>6833</v>
      </c>
    </row>
    <row r="1282" spans="1:4" ht="15" customHeight="1">
      <c r="A1282" s="177" t="s">
        <v>121</v>
      </c>
      <c r="B1282" s="178">
        <v>4717</v>
      </c>
      <c r="C1282" s="179" t="s">
        <v>189</v>
      </c>
      <c r="D1282" s="180">
        <v>22569</v>
      </c>
    </row>
    <row r="1283" spans="1:4" ht="15" customHeight="1">
      <c r="A1283" s="177" t="s">
        <v>121</v>
      </c>
      <c r="B1283" s="178">
        <v>4718</v>
      </c>
      <c r="C1283" s="179" t="s">
        <v>189</v>
      </c>
      <c r="D1283" s="180">
        <v>1139</v>
      </c>
    </row>
    <row r="1284" spans="1:4" ht="15" customHeight="1">
      <c r="A1284" s="177" t="s">
        <v>121</v>
      </c>
      <c r="B1284" s="178">
        <v>4719</v>
      </c>
      <c r="C1284" s="179" t="s">
        <v>189</v>
      </c>
      <c r="D1284" s="180">
        <v>4363</v>
      </c>
    </row>
    <row r="1285" spans="1:4" ht="15" customHeight="1">
      <c r="A1285" s="177" t="s">
        <v>121</v>
      </c>
      <c r="B1285" s="178">
        <v>4740</v>
      </c>
      <c r="C1285" s="179" t="s">
        <v>466</v>
      </c>
      <c r="D1285" s="180">
        <v>600000</v>
      </c>
    </row>
    <row r="1286" spans="1:4" ht="30" customHeight="1">
      <c r="A1286" s="177" t="s">
        <v>121</v>
      </c>
      <c r="B1286" s="178">
        <v>4840</v>
      </c>
      <c r="C1286" s="179" t="s">
        <v>467</v>
      </c>
      <c r="D1286" s="180">
        <v>42900</v>
      </c>
    </row>
    <row r="1287" spans="1:4" ht="30" customHeight="1">
      <c r="A1287" s="177" t="s">
        <v>121</v>
      </c>
      <c r="B1287" s="178">
        <v>4850</v>
      </c>
      <c r="C1287" s="179" t="s">
        <v>468</v>
      </c>
      <c r="D1287" s="180">
        <v>135524</v>
      </c>
    </row>
    <row r="1288" spans="1:4" ht="15" customHeight="1">
      <c r="A1288" s="177" t="s">
        <v>121</v>
      </c>
      <c r="B1288" s="178">
        <v>4860</v>
      </c>
      <c r="C1288" s="179" t="s">
        <v>469</v>
      </c>
      <c r="D1288" s="180">
        <v>37217</v>
      </c>
    </row>
    <row r="1289" spans="1:4" s="173" customFormat="1" ht="15" customHeight="1">
      <c r="A1289" s="168" t="s">
        <v>7</v>
      </c>
      <c r="B1289" s="169" t="s">
        <v>121</v>
      </c>
      <c r="C1289" s="170" t="s">
        <v>8</v>
      </c>
      <c r="D1289" s="171">
        <f>D1290+D1319+D1339+D1358+D1360+D1376+D1378</f>
        <v>53278716</v>
      </c>
    </row>
    <row r="1290" spans="1:4" s="173" customFormat="1" ht="15" customHeight="1">
      <c r="A1290" s="174">
        <v>85403</v>
      </c>
      <c r="B1290" s="175" t="s">
        <v>121</v>
      </c>
      <c r="C1290" s="172" t="s">
        <v>83</v>
      </c>
      <c r="D1290" s="176">
        <f>SUM(D1291:D1318)</f>
        <v>38357654</v>
      </c>
    </row>
    <row r="1291" spans="1:4" ht="15" customHeight="1">
      <c r="A1291" s="177" t="s">
        <v>121</v>
      </c>
      <c r="B1291" s="178">
        <v>3020</v>
      </c>
      <c r="C1291" s="179" t="s">
        <v>445</v>
      </c>
      <c r="D1291" s="180">
        <v>27000</v>
      </c>
    </row>
    <row r="1292" spans="1:4" ht="15" customHeight="1">
      <c r="A1292" s="177" t="s">
        <v>121</v>
      </c>
      <c r="B1292" s="178">
        <v>4010</v>
      </c>
      <c r="C1292" s="179" t="s">
        <v>173</v>
      </c>
      <c r="D1292" s="180">
        <v>7293842</v>
      </c>
    </row>
    <row r="1293" spans="1:4" ht="15" customHeight="1">
      <c r="A1293" s="177" t="s">
        <v>121</v>
      </c>
      <c r="B1293" s="178">
        <v>4040</v>
      </c>
      <c r="C1293" s="179" t="s">
        <v>174</v>
      </c>
      <c r="D1293" s="180">
        <v>576769</v>
      </c>
    </row>
    <row r="1294" spans="1:4" ht="15" customHeight="1">
      <c r="A1294" s="177" t="s">
        <v>121</v>
      </c>
      <c r="B1294" s="178">
        <v>4110</v>
      </c>
      <c r="C1294" s="179" t="s">
        <v>175</v>
      </c>
      <c r="D1294" s="180">
        <v>3915302</v>
      </c>
    </row>
    <row r="1295" spans="1:4" ht="15" customHeight="1">
      <c r="A1295" s="177" t="s">
        <v>121</v>
      </c>
      <c r="B1295" s="178">
        <v>4120</v>
      </c>
      <c r="C1295" s="179" t="s">
        <v>176</v>
      </c>
      <c r="D1295" s="180">
        <v>498606</v>
      </c>
    </row>
    <row r="1296" spans="1:4" ht="15" customHeight="1">
      <c r="A1296" s="177" t="s">
        <v>121</v>
      </c>
      <c r="B1296" s="178">
        <v>4170</v>
      </c>
      <c r="C1296" s="179" t="s">
        <v>177</v>
      </c>
      <c r="D1296" s="180">
        <v>15000</v>
      </c>
    </row>
    <row r="1297" spans="1:4" ht="15" customHeight="1">
      <c r="A1297" s="177" t="s">
        <v>121</v>
      </c>
      <c r="B1297" s="178">
        <v>4190</v>
      </c>
      <c r="C1297" s="179" t="s">
        <v>178</v>
      </c>
      <c r="D1297" s="180">
        <v>4000</v>
      </c>
    </row>
    <row r="1298" spans="1:4" ht="15" customHeight="1">
      <c r="A1298" s="177" t="s">
        <v>121</v>
      </c>
      <c r="B1298" s="178">
        <v>4210</v>
      </c>
      <c r="C1298" s="179" t="s">
        <v>179</v>
      </c>
      <c r="D1298" s="180">
        <v>348000</v>
      </c>
    </row>
    <row r="1299" spans="1:4" ht="15" customHeight="1">
      <c r="A1299" s="177" t="s">
        <v>121</v>
      </c>
      <c r="B1299" s="178">
        <v>4220</v>
      </c>
      <c r="C1299" s="179" t="s">
        <v>180</v>
      </c>
      <c r="D1299" s="180">
        <v>90000</v>
      </c>
    </row>
    <row r="1300" spans="1:4" ht="15" customHeight="1">
      <c r="A1300" s="177" t="s">
        <v>121</v>
      </c>
      <c r="B1300" s="178">
        <v>4240</v>
      </c>
      <c r="C1300" s="179" t="s">
        <v>455</v>
      </c>
      <c r="D1300" s="180">
        <v>35800</v>
      </c>
    </row>
    <row r="1301" spans="1:4" ht="15" customHeight="1">
      <c r="A1301" s="177" t="s">
        <v>121</v>
      </c>
      <c r="B1301" s="178">
        <v>4260</v>
      </c>
      <c r="C1301" s="179" t="s">
        <v>420</v>
      </c>
      <c r="D1301" s="180">
        <v>1094728</v>
      </c>
    </row>
    <row r="1302" spans="1:4" ht="15" customHeight="1">
      <c r="A1302" s="177" t="s">
        <v>121</v>
      </c>
      <c r="B1302" s="178">
        <v>4270</v>
      </c>
      <c r="C1302" s="179" t="s">
        <v>181</v>
      </c>
      <c r="D1302" s="180">
        <v>666975</v>
      </c>
    </row>
    <row r="1303" spans="1:4" ht="15" customHeight="1">
      <c r="A1303" s="177" t="s">
        <v>121</v>
      </c>
      <c r="B1303" s="178">
        <v>4280</v>
      </c>
      <c r="C1303" s="179" t="s">
        <v>433</v>
      </c>
      <c r="D1303" s="180">
        <v>21110</v>
      </c>
    </row>
    <row r="1304" spans="1:4" ht="15" customHeight="1">
      <c r="A1304" s="177" t="s">
        <v>121</v>
      </c>
      <c r="B1304" s="178">
        <v>4300</v>
      </c>
      <c r="C1304" s="179" t="s">
        <v>182</v>
      </c>
      <c r="D1304" s="180">
        <v>961656</v>
      </c>
    </row>
    <row r="1305" spans="1:4" ht="15" customHeight="1">
      <c r="A1305" s="177" t="s">
        <v>121</v>
      </c>
      <c r="B1305" s="178">
        <v>4360</v>
      </c>
      <c r="C1305" s="179" t="s">
        <v>421</v>
      </c>
      <c r="D1305" s="180">
        <v>22798</v>
      </c>
    </row>
    <row r="1306" spans="1:4" ht="15" customHeight="1">
      <c r="A1306" s="177" t="s">
        <v>121</v>
      </c>
      <c r="B1306" s="178">
        <v>4390</v>
      </c>
      <c r="C1306" s="179" t="s">
        <v>423</v>
      </c>
      <c r="D1306" s="180">
        <v>2000</v>
      </c>
    </row>
    <row r="1307" spans="1:4" ht="15" customHeight="1">
      <c r="A1307" s="177" t="s">
        <v>121</v>
      </c>
      <c r="B1307" s="178">
        <v>4410</v>
      </c>
      <c r="C1307" s="179" t="s">
        <v>183</v>
      </c>
      <c r="D1307" s="180">
        <v>20000</v>
      </c>
    </row>
    <row r="1308" spans="1:4" ht="15" customHeight="1">
      <c r="A1308" s="177" t="s">
        <v>121</v>
      </c>
      <c r="B1308" s="178">
        <v>4430</v>
      </c>
      <c r="C1308" s="179" t="s">
        <v>426</v>
      </c>
      <c r="D1308" s="180">
        <v>61132</v>
      </c>
    </row>
    <row r="1309" spans="1:4" ht="15" customHeight="1">
      <c r="A1309" s="177" t="s">
        <v>121</v>
      </c>
      <c r="B1309" s="178">
        <v>4440</v>
      </c>
      <c r="C1309" s="179" t="s">
        <v>434</v>
      </c>
      <c r="D1309" s="180">
        <v>894861</v>
      </c>
    </row>
    <row r="1310" spans="1:4" ht="15" customHeight="1">
      <c r="A1310" s="177" t="s">
        <v>121</v>
      </c>
      <c r="B1310" s="178">
        <v>4480</v>
      </c>
      <c r="C1310" s="179" t="s">
        <v>435</v>
      </c>
      <c r="D1310" s="180">
        <v>176</v>
      </c>
    </row>
    <row r="1311" spans="1:4" ht="15" customHeight="1">
      <c r="A1311" s="177" t="s">
        <v>121</v>
      </c>
      <c r="B1311" s="178">
        <v>4500</v>
      </c>
      <c r="C1311" s="179" t="s">
        <v>444</v>
      </c>
      <c r="D1311" s="180">
        <v>1570</v>
      </c>
    </row>
    <row r="1312" spans="1:4" ht="15" customHeight="1">
      <c r="A1312" s="177" t="s">
        <v>121</v>
      </c>
      <c r="B1312" s="178">
        <v>4510</v>
      </c>
      <c r="C1312" s="179" t="s">
        <v>442</v>
      </c>
      <c r="D1312" s="180">
        <v>500</v>
      </c>
    </row>
    <row r="1313" spans="1:4" ht="15" customHeight="1">
      <c r="A1313" s="177" t="s">
        <v>121</v>
      </c>
      <c r="B1313" s="178">
        <v>4520</v>
      </c>
      <c r="C1313" s="179" t="s">
        <v>439</v>
      </c>
      <c r="D1313" s="180">
        <v>33056</v>
      </c>
    </row>
    <row r="1314" spans="1:4" ht="15" customHeight="1">
      <c r="A1314" s="177" t="s">
        <v>121</v>
      </c>
      <c r="B1314" s="178">
        <v>4700</v>
      </c>
      <c r="C1314" s="179" t="s">
        <v>417</v>
      </c>
      <c r="D1314" s="180">
        <v>19500</v>
      </c>
    </row>
    <row r="1315" spans="1:4" ht="15" customHeight="1">
      <c r="A1315" s="177" t="s">
        <v>121</v>
      </c>
      <c r="B1315" s="178">
        <v>4710</v>
      </c>
      <c r="C1315" s="179" t="s">
        <v>189</v>
      </c>
      <c r="D1315" s="180">
        <v>159395</v>
      </c>
    </row>
    <row r="1316" spans="1:4" ht="15" customHeight="1">
      <c r="A1316" s="177" t="s">
        <v>121</v>
      </c>
      <c r="B1316" s="178">
        <v>4790</v>
      </c>
      <c r="C1316" s="179" t="s">
        <v>456</v>
      </c>
      <c r="D1316" s="180">
        <v>15139166</v>
      </c>
    </row>
    <row r="1317" spans="1:4" ht="15" customHeight="1">
      <c r="A1317" s="177" t="s">
        <v>121</v>
      </c>
      <c r="B1317" s="178">
        <v>4800</v>
      </c>
      <c r="C1317" s="179" t="s">
        <v>457</v>
      </c>
      <c r="D1317" s="180">
        <v>1103816</v>
      </c>
    </row>
    <row r="1318" spans="1:4" ht="15" customHeight="1">
      <c r="A1318" s="177" t="s">
        <v>121</v>
      </c>
      <c r="B1318" s="178">
        <v>6050</v>
      </c>
      <c r="C1318" s="179" t="s">
        <v>188</v>
      </c>
      <c r="D1318" s="180">
        <v>5350896</v>
      </c>
    </row>
    <row r="1319" spans="1:4" s="173" customFormat="1" ht="15" customHeight="1">
      <c r="A1319" s="174">
        <v>85404</v>
      </c>
      <c r="B1319" s="175" t="s">
        <v>121</v>
      </c>
      <c r="C1319" s="172" t="s">
        <v>84</v>
      </c>
      <c r="D1319" s="176">
        <f>SUM(D1320:D1338)</f>
        <v>2584764</v>
      </c>
    </row>
    <row r="1320" spans="1:4" ht="15" customHeight="1">
      <c r="A1320" s="177" t="s">
        <v>121</v>
      </c>
      <c r="B1320" s="178">
        <v>3020</v>
      </c>
      <c r="C1320" s="179" t="s">
        <v>445</v>
      </c>
      <c r="D1320" s="180">
        <v>1930</v>
      </c>
    </row>
    <row r="1321" spans="1:4" ht="15" customHeight="1">
      <c r="A1321" s="177" t="s">
        <v>121</v>
      </c>
      <c r="B1321" s="178">
        <v>4110</v>
      </c>
      <c r="C1321" s="179" t="s">
        <v>175</v>
      </c>
      <c r="D1321" s="180">
        <v>333491</v>
      </c>
    </row>
    <row r="1322" spans="1:4" ht="15" customHeight="1">
      <c r="A1322" s="177" t="s">
        <v>121</v>
      </c>
      <c r="B1322" s="178">
        <v>4120</v>
      </c>
      <c r="C1322" s="179" t="s">
        <v>176</v>
      </c>
      <c r="D1322" s="180">
        <v>46310</v>
      </c>
    </row>
    <row r="1323" spans="1:4" ht="15" customHeight="1">
      <c r="A1323" s="177" t="s">
        <v>121</v>
      </c>
      <c r="B1323" s="178">
        <v>4210</v>
      </c>
      <c r="C1323" s="179" t="s">
        <v>179</v>
      </c>
      <c r="D1323" s="180">
        <v>25912</v>
      </c>
    </row>
    <row r="1324" spans="1:4" ht="15" customHeight="1">
      <c r="A1324" s="177" t="s">
        <v>121</v>
      </c>
      <c r="B1324" s="178">
        <v>4220</v>
      </c>
      <c r="C1324" s="179" t="s">
        <v>180</v>
      </c>
      <c r="D1324" s="180">
        <v>1200</v>
      </c>
    </row>
    <row r="1325" spans="1:4" ht="15" customHeight="1">
      <c r="A1325" s="177" t="s">
        <v>121</v>
      </c>
      <c r="B1325" s="178">
        <v>4240</v>
      </c>
      <c r="C1325" s="179" t="s">
        <v>455</v>
      </c>
      <c r="D1325" s="180">
        <v>35200</v>
      </c>
    </row>
    <row r="1326" spans="1:4" ht="15" customHeight="1">
      <c r="A1326" s="177" t="s">
        <v>121</v>
      </c>
      <c r="B1326" s="178">
        <v>4260</v>
      </c>
      <c r="C1326" s="179" t="s">
        <v>420</v>
      </c>
      <c r="D1326" s="180">
        <v>88610</v>
      </c>
    </row>
    <row r="1327" spans="1:4" ht="15" customHeight="1">
      <c r="A1327" s="177" t="s">
        <v>121</v>
      </c>
      <c r="B1327" s="178">
        <v>4270</v>
      </c>
      <c r="C1327" s="179" t="s">
        <v>181</v>
      </c>
      <c r="D1327" s="180">
        <v>3115</v>
      </c>
    </row>
    <row r="1328" spans="1:4" ht="15" customHeight="1">
      <c r="A1328" s="177" t="s">
        <v>121</v>
      </c>
      <c r="B1328" s="178">
        <v>4280</v>
      </c>
      <c r="C1328" s="179" t="s">
        <v>433</v>
      </c>
      <c r="D1328" s="180">
        <v>1100</v>
      </c>
    </row>
    <row r="1329" spans="1:4" ht="15" customHeight="1">
      <c r="A1329" s="177" t="s">
        <v>121</v>
      </c>
      <c r="B1329" s="178">
        <v>4300</v>
      </c>
      <c r="C1329" s="179" t="s">
        <v>182</v>
      </c>
      <c r="D1329" s="180">
        <v>30903</v>
      </c>
    </row>
    <row r="1330" spans="1:4" ht="15" customHeight="1">
      <c r="A1330" s="181" t="s">
        <v>121</v>
      </c>
      <c r="B1330" s="182">
        <v>4360</v>
      </c>
      <c r="C1330" s="183" t="s">
        <v>421</v>
      </c>
      <c r="D1330" s="184">
        <v>1146</v>
      </c>
    </row>
    <row r="1331" spans="1:4" ht="15" customHeight="1">
      <c r="A1331" s="177" t="s">
        <v>121</v>
      </c>
      <c r="B1331" s="178">
        <v>4410</v>
      </c>
      <c r="C1331" s="179" t="s">
        <v>183</v>
      </c>
      <c r="D1331" s="180">
        <v>600</v>
      </c>
    </row>
    <row r="1332" spans="1:4" ht="15" customHeight="1">
      <c r="A1332" s="177" t="s">
        <v>121</v>
      </c>
      <c r="B1332" s="178">
        <v>4430</v>
      </c>
      <c r="C1332" s="179" t="s">
        <v>426</v>
      </c>
      <c r="D1332" s="180">
        <v>925</v>
      </c>
    </row>
    <row r="1333" spans="1:4" ht="15" customHeight="1">
      <c r="A1333" s="177" t="s">
        <v>121</v>
      </c>
      <c r="B1333" s="178">
        <v>4440</v>
      </c>
      <c r="C1333" s="179" t="s">
        <v>434</v>
      </c>
      <c r="D1333" s="180">
        <v>55297</v>
      </c>
    </row>
    <row r="1334" spans="1:4" ht="15" customHeight="1">
      <c r="A1334" s="177" t="s">
        <v>121</v>
      </c>
      <c r="B1334" s="178">
        <v>4520</v>
      </c>
      <c r="C1334" s="179" t="s">
        <v>439</v>
      </c>
      <c r="D1334" s="180">
        <v>1207</v>
      </c>
    </row>
    <row r="1335" spans="1:4" ht="15" customHeight="1">
      <c r="A1335" s="177" t="s">
        <v>121</v>
      </c>
      <c r="B1335" s="178">
        <v>4700</v>
      </c>
      <c r="C1335" s="179" t="s">
        <v>417</v>
      </c>
      <c r="D1335" s="180">
        <v>800</v>
      </c>
    </row>
    <row r="1336" spans="1:4" ht="15" customHeight="1">
      <c r="A1336" s="177" t="s">
        <v>121</v>
      </c>
      <c r="B1336" s="178">
        <v>4710</v>
      </c>
      <c r="C1336" s="179" t="s">
        <v>189</v>
      </c>
      <c r="D1336" s="180">
        <v>13741</v>
      </c>
    </row>
    <row r="1337" spans="1:4" ht="15" customHeight="1">
      <c r="A1337" s="177" t="s">
        <v>121</v>
      </c>
      <c r="B1337" s="178">
        <v>4790</v>
      </c>
      <c r="C1337" s="179" t="s">
        <v>456</v>
      </c>
      <c r="D1337" s="180">
        <v>1808013</v>
      </c>
    </row>
    <row r="1338" spans="1:4" ht="15" customHeight="1">
      <c r="A1338" s="177" t="s">
        <v>121</v>
      </c>
      <c r="B1338" s="178">
        <v>4800</v>
      </c>
      <c r="C1338" s="179" t="s">
        <v>457</v>
      </c>
      <c r="D1338" s="180">
        <v>135264</v>
      </c>
    </row>
    <row r="1339" spans="1:4" s="173" customFormat="1" ht="15" customHeight="1">
      <c r="A1339" s="174">
        <v>85410</v>
      </c>
      <c r="B1339" s="175" t="s">
        <v>121</v>
      </c>
      <c r="C1339" s="172" t="s">
        <v>395</v>
      </c>
      <c r="D1339" s="176">
        <f>SUM(D1340:D1357)</f>
        <v>3250862</v>
      </c>
    </row>
    <row r="1340" spans="1:4" ht="15" customHeight="1">
      <c r="A1340" s="177" t="s">
        <v>121</v>
      </c>
      <c r="B1340" s="178">
        <v>3020</v>
      </c>
      <c r="C1340" s="179" t="s">
        <v>445</v>
      </c>
      <c r="D1340" s="180">
        <v>2500</v>
      </c>
    </row>
    <row r="1341" spans="1:4" ht="15" customHeight="1">
      <c r="A1341" s="177" t="s">
        <v>121</v>
      </c>
      <c r="B1341" s="178">
        <v>4010</v>
      </c>
      <c r="C1341" s="179" t="s">
        <v>173</v>
      </c>
      <c r="D1341" s="180">
        <v>911523</v>
      </c>
    </row>
    <row r="1342" spans="1:4" ht="15" customHeight="1">
      <c r="A1342" s="177" t="s">
        <v>121</v>
      </c>
      <c r="B1342" s="178">
        <v>4040</v>
      </c>
      <c r="C1342" s="179" t="s">
        <v>174</v>
      </c>
      <c r="D1342" s="180">
        <v>72547</v>
      </c>
    </row>
    <row r="1343" spans="1:4" ht="15" customHeight="1">
      <c r="A1343" s="177" t="s">
        <v>121</v>
      </c>
      <c r="B1343" s="178">
        <v>4110</v>
      </c>
      <c r="C1343" s="179" t="s">
        <v>175</v>
      </c>
      <c r="D1343" s="180">
        <v>321966</v>
      </c>
    </row>
    <row r="1344" spans="1:4" ht="15" customHeight="1">
      <c r="A1344" s="177" t="s">
        <v>121</v>
      </c>
      <c r="B1344" s="178">
        <v>4120</v>
      </c>
      <c r="C1344" s="179" t="s">
        <v>176</v>
      </c>
      <c r="D1344" s="180">
        <v>36699</v>
      </c>
    </row>
    <row r="1345" spans="1:4" ht="15" customHeight="1">
      <c r="A1345" s="177" t="s">
        <v>121</v>
      </c>
      <c r="B1345" s="178">
        <v>4210</v>
      </c>
      <c r="C1345" s="179" t="s">
        <v>179</v>
      </c>
      <c r="D1345" s="180">
        <v>24600</v>
      </c>
    </row>
    <row r="1346" spans="1:4" ht="15" customHeight="1">
      <c r="A1346" s="177" t="s">
        <v>121</v>
      </c>
      <c r="B1346" s="178">
        <v>4260</v>
      </c>
      <c r="C1346" s="179" t="s">
        <v>420</v>
      </c>
      <c r="D1346" s="180">
        <v>172500</v>
      </c>
    </row>
    <row r="1347" spans="1:4" ht="15" customHeight="1">
      <c r="A1347" s="177" t="s">
        <v>121</v>
      </c>
      <c r="B1347" s="178">
        <v>4270</v>
      </c>
      <c r="C1347" s="179" t="s">
        <v>181</v>
      </c>
      <c r="D1347" s="180">
        <v>200</v>
      </c>
    </row>
    <row r="1348" spans="1:4" ht="15" customHeight="1">
      <c r="A1348" s="177" t="s">
        <v>121</v>
      </c>
      <c r="B1348" s="178">
        <v>4280</v>
      </c>
      <c r="C1348" s="179" t="s">
        <v>433</v>
      </c>
      <c r="D1348" s="180">
        <v>400</v>
      </c>
    </row>
    <row r="1349" spans="1:4" ht="15" customHeight="1">
      <c r="A1349" s="177" t="s">
        <v>121</v>
      </c>
      <c r="B1349" s="178">
        <v>4300</v>
      </c>
      <c r="C1349" s="179" t="s">
        <v>182</v>
      </c>
      <c r="D1349" s="180">
        <v>35000</v>
      </c>
    </row>
    <row r="1350" spans="1:4" ht="15" customHeight="1">
      <c r="A1350" s="177" t="s">
        <v>121</v>
      </c>
      <c r="B1350" s="178">
        <v>4360</v>
      </c>
      <c r="C1350" s="179" t="s">
        <v>421</v>
      </c>
      <c r="D1350" s="180">
        <v>1500</v>
      </c>
    </row>
    <row r="1351" spans="1:4" ht="15" customHeight="1">
      <c r="A1351" s="177" t="s">
        <v>121</v>
      </c>
      <c r="B1351" s="178">
        <v>4440</v>
      </c>
      <c r="C1351" s="179" t="s">
        <v>434</v>
      </c>
      <c r="D1351" s="180">
        <v>82620</v>
      </c>
    </row>
    <row r="1352" spans="1:4" ht="15" customHeight="1">
      <c r="A1352" s="177" t="s">
        <v>121</v>
      </c>
      <c r="B1352" s="178">
        <v>4520</v>
      </c>
      <c r="C1352" s="179" t="s">
        <v>439</v>
      </c>
      <c r="D1352" s="180">
        <v>23782</v>
      </c>
    </row>
    <row r="1353" spans="1:4" ht="15" customHeight="1">
      <c r="A1353" s="177" t="s">
        <v>121</v>
      </c>
      <c r="B1353" s="178">
        <v>4700</v>
      </c>
      <c r="C1353" s="179" t="s">
        <v>417</v>
      </c>
      <c r="D1353" s="180">
        <v>500</v>
      </c>
    </row>
    <row r="1354" spans="1:4" ht="15" customHeight="1">
      <c r="A1354" s="177" t="s">
        <v>121</v>
      </c>
      <c r="B1354" s="178">
        <v>4710</v>
      </c>
      <c r="C1354" s="179" t="s">
        <v>189</v>
      </c>
      <c r="D1354" s="180">
        <v>3234</v>
      </c>
    </row>
    <row r="1355" spans="1:4" ht="15" customHeight="1">
      <c r="A1355" s="177" t="s">
        <v>121</v>
      </c>
      <c r="B1355" s="178">
        <v>4790</v>
      </c>
      <c r="C1355" s="179" t="s">
        <v>456</v>
      </c>
      <c r="D1355" s="180">
        <v>849273</v>
      </c>
    </row>
    <row r="1356" spans="1:4" ht="15" customHeight="1">
      <c r="A1356" s="177" t="s">
        <v>121</v>
      </c>
      <c r="B1356" s="178">
        <v>4800</v>
      </c>
      <c r="C1356" s="179" t="s">
        <v>457</v>
      </c>
      <c r="D1356" s="180">
        <v>84903</v>
      </c>
    </row>
    <row r="1357" spans="1:4" ht="15" customHeight="1">
      <c r="A1357" s="177" t="s">
        <v>121</v>
      </c>
      <c r="B1357" s="178">
        <v>6050</v>
      </c>
      <c r="C1357" s="179" t="s">
        <v>188</v>
      </c>
      <c r="D1357" s="180">
        <v>627115</v>
      </c>
    </row>
    <row r="1358" spans="1:4" s="173" customFormat="1" ht="15" customHeight="1">
      <c r="A1358" s="174">
        <v>85415</v>
      </c>
      <c r="B1358" s="175" t="s">
        <v>121</v>
      </c>
      <c r="C1358" s="172" t="s">
        <v>396</v>
      </c>
      <c r="D1358" s="176">
        <f>D1359</f>
        <v>316200</v>
      </c>
    </row>
    <row r="1359" spans="1:4" ht="30" customHeight="1">
      <c r="A1359" s="177" t="s">
        <v>121</v>
      </c>
      <c r="B1359" s="178">
        <v>2320</v>
      </c>
      <c r="C1359" s="179" t="s">
        <v>461</v>
      </c>
      <c r="D1359" s="180">
        <v>316200</v>
      </c>
    </row>
    <row r="1360" spans="1:4" s="173" customFormat="1" ht="15" customHeight="1">
      <c r="A1360" s="174">
        <v>85416</v>
      </c>
      <c r="B1360" s="175" t="s">
        <v>121</v>
      </c>
      <c r="C1360" s="172" t="s">
        <v>397</v>
      </c>
      <c r="D1360" s="176">
        <f>SUM(D1361:D1375)</f>
        <v>7877740</v>
      </c>
    </row>
    <row r="1361" spans="1:4" ht="15" customHeight="1">
      <c r="A1361" s="177" t="s">
        <v>121</v>
      </c>
      <c r="B1361" s="178">
        <v>3240</v>
      </c>
      <c r="C1361" s="179" t="s">
        <v>470</v>
      </c>
      <c r="D1361" s="180">
        <v>600000</v>
      </c>
    </row>
    <row r="1362" spans="1:4" ht="15" customHeight="1">
      <c r="A1362" s="177" t="s">
        <v>121</v>
      </c>
      <c r="B1362" s="178">
        <v>3247</v>
      </c>
      <c r="C1362" s="179" t="s">
        <v>470</v>
      </c>
      <c r="D1362" s="180">
        <v>5631250</v>
      </c>
    </row>
    <row r="1363" spans="1:4" ht="15" customHeight="1">
      <c r="A1363" s="177" t="s">
        <v>121</v>
      </c>
      <c r="B1363" s="178">
        <v>3249</v>
      </c>
      <c r="C1363" s="179" t="s">
        <v>470</v>
      </c>
      <c r="D1363" s="180">
        <v>993750</v>
      </c>
    </row>
    <row r="1364" spans="1:4" ht="15" customHeight="1">
      <c r="A1364" s="177" t="s">
        <v>121</v>
      </c>
      <c r="B1364" s="178">
        <v>4017</v>
      </c>
      <c r="C1364" s="179" t="s">
        <v>173</v>
      </c>
      <c r="D1364" s="180">
        <v>335628</v>
      </c>
    </row>
    <row r="1365" spans="1:4" ht="15" customHeight="1">
      <c r="A1365" s="177" t="s">
        <v>121</v>
      </c>
      <c r="B1365" s="178">
        <v>4019</v>
      </c>
      <c r="C1365" s="179" t="s">
        <v>173</v>
      </c>
      <c r="D1365" s="180">
        <v>59230</v>
      </c>
    </row>
    <row r="1366" spans="1:4" ht="15" customHeight="1">
      <c r="A1366" s="177" t="s">
        <v>121</v>
      </c>
      <c r="B1366" s="178">
        <v>4117</v>
      </c>
      <c r="C1366" s="179" t="s">
        <v>175</v>
      </c>
      <c r="D1366" s="180">
        <v>57806</v>
      </c>
    </row>
    <row r="1367" spans="1:4" ht="15" customHeight="1">
      <c r="A1367" s="177" t="s">
        <v>121</v>
      </c>
      <c r="B1367" s="178">
        <v>4119</v>
      </c>
      <c r="C1367" s="179" t="s">
        <v>175</v>
      </c>
      <c r="D1367" s="180">
        <v>10201</v>
      </c>
    </row>
    <row r="1368" spans="1:4" ht="15" customHeight="1">
      <c r="A1368" s="177" t="s">
        <v>121</v>
      </c>
      <c r="B1368" s="178">
        <v>4127</v>
      </c>
      <c r="C1368" s="179" t="s">
        <v>176</v>
      </c>
      <c r="D1368" s="180">
        <v>8224</v>
      </c>
    </row>
    <row r="1369" spans="1:4" ht="15" customHeight="1">
      <c r="A1369" s="177" t="s">
        <v>121</v>
      </c>
      <c r="B1369" s="178">
        <v>4129</v>
      </c>
      <c r="C1369" s="179" t="s">
        <v>176</v>
      </c>
      <c r="D1369" s="180">
        <v>1451</v>
      </c>
    </row>
    <row r="1370" spans="1:4" ht="15" customHeight="1">
      <c r="A1370" s="177" t="s">
        <v>121</v>
      </c>
      <c r="B1370" s="178">
        <v>4217</v>
      </c>
      <c r="C1370" s="179" t="s">
        <v>179</v>
      </c>
      <c r="D1370" s="180">
        <v>37637</v>
      </c>
    </row>
    <row r="1371" spans="1:4" ht="15" customHeight="1">
      <c r="A1371" s="177" t="s">
        <v>121</v>
      </c>
      <c r="B1371" s="178">
        <v>4219</v>
      </c>
      <c r="C1371" s="179" t="s">
        <v>179</v>
      </c>
      <c r="D1371" s="180">
        <v>6642</v>
      </c>
    </row>
    <row r="1372" spans="1:4" ht="15" customHeight="1">
      <c r="A1372" s="177" t="s">
        <v>121</v>
      </c>
      <c r="B1372" s="178">
        <v>4307</v>
      </c>
      <c r="C1372" s="179" t="s">
        <v>182</v>
      </c>
      <c r="D1372" s="180">
        <v>110500</v>
      </c>
    </row>
    <row r="1373" spans="1:4" ht="15" customHeight="1">
      <c r="A1373" s="177" t="s">
        <v>121</v>
      </c>
      <c r="B1373" s="178">
        <v>4309</v>
      </c>
      <c r="C1373" s="179" t="s">
        <v>182</v>
      </c>
      <c r="D1373" s="180">
        <v>19500</v>
      </c>
    </row>
    <row r="1374" spans="1:4" ht="15" customHeight="1">
      <c r="A1374" s="177" t="s">
        <v>121</v>
      </c>
      <c r="B1374" s="178">
        <v>4717</v>
      </c>
      <c r="C1374" s="179" t="s">
        <v>189</v>
      </c>
      <c r="D1374" s="180">
        <v>5034</v>
      </c>
    </row>
    <row r="1375" spans="1:4" ht="15" customHeight="1">
      <c r="A1375" s="177" t="s">
        <v>121</v>
      </c>
      <c r="B1375" s="178">
        <v>4719</v>
      </c>
      <c r="C1375" s="179" t="s">
        <v>189</v>
      </c>
      <c r="D1375" s="180">
        <v>887</v>
      </c>
    </row>
    <row r="1376" spans="1:4" s="173" customFormat="1" ht="15" customHeight="1">
      <c r="A1376" s="174">
        <v>85446</v>
      </c>
      <c r="B1376" s="175" t="s">
        <v>121</v>
      </c>
      <c r="C1376" s="172" t="s">
        <v>77</v>
      </c>
      <c r="D1376" s="176">
        <f>D1377</f>
        <v>150000</v>
      </c>
    </row>
    <row r="1377" spans="1:4" ht="15" customHeight="1">
      <c r="A1377" s="177" t="s">
        <v>121</v>
      </c>
      <c r="B1377" s="178">
        <v>4300</v>
      </c>
      <c r="C1377" s="179" t="s">
        <v>182</v>
      </c>
      <c r="D1377" s="180">
        <v>150000</v>
      </c>
    </row>
    <row r="1378" spans="1:4" s="173" customFormat="1" ht="15" customHeight="1">
      <c r="A1378" s="174">
        <v>85495</v>
      </c>
      <c r="B1378" s="175" t="s">
        <v>121</v>
      </c>
      <c r="C1378" s="172" t="s">
        <v>46</v>
      </c>
      <c r="D1378" s="176">
        <f>SUM(D1379:D1383)</f>
        <v>741496</v>
      </c>
    </row>
    <row r="1379" spans="1:4" ht="15" customHeight="1">
      <c r="A1379" s="177" t="s">
        <v>121</v>
      </c>
      <c r="B1379" s="178">
        <v>3020</v>
      </c>
      <c r="C1379" s="179" t="s">
        <v>445</v>
      </c>
      <c r="D1379" s="180">
        <v>44000</v>
      </c>
    </row>
    <row r="1380" spans="1:4" ht="15" customHeight="1">
      <c r="A1380" s="177" t="s">
        <v>121</v>
      </c>
      <c r="B1380" s="178">
        <v>4190</v>
      </c>
      <c r="C1380" s="179" t="s">
        <v>178</v>
      </c>
      <c r="D1380" s="180">
        <v>10000</v>
      </c>
    </row>
    <row r="1381" spans="1:4" ht="15" customHeight="1">
      <c r="A1381" s="177" t="s">
        <v>121</v>
      </c>
      <c r="B1381" s="178">
        <v>4210</v>
      </c>
      <c r="C1381" s="179" t="s">
        <v>179</v>
      </c>
      <c r="D1381" s="180">
        <v>40000</v>
      </c>
    </row>
    <row r="1382" spans="1:4" ht="15" customHeight="1">
      <c r="A1382" s="177" t="s">
        <v>121</v>
      </c>
      <c r="B1382" s="178">
        <v>4300</v>
      </c>
      <c r="C1382" s="179" t="s">
        <v>182</v>
      </c>
      <c r="D1382" s="180">
        <v>450000</v>
      </c>
    </row>
    <row r="1383" spans="1:4" ht="15" customHeight="1">
      <c r="A1383" s="177" t="s">
        <v>121</v>
      </c>
      <c r="B1383" s="178">
        <v>4440</v>
      </c>
      <c r="C1383" s="179" t="s">
        <v>434</v>
      </c>
      <c r="D1383" s="180">
        <v>197496</v>
      </c>
    </row>
    <row r="1384" spans="1:4" s="173" customFormat="1" ht="15" customHeight="1">
      <c r="A1384" s="168" t="s">
        <v>51</v>
      </c>
      <c r="B1384" s="169" t="s">
        <v>121</v>
      </c>
      <c r="C1384" s="170" t="s">
        <v>52</v>
      </c>
      <c r="D1384" s="171">
        <f>D1385+D1408</f>
        <v>24486756</v>
      </c>
    </row>
    <row r="1385" spans="1:4" s="173" customFormat="1" ht="15" customHeight="1">
      <c r="A1385" s="174">
        <v>85509</v>
      </c>
      <c r="B1385" s="175" t="s">
        <v>121</v>
      </c>
      <c r="C1385" s="172" t="s">
        <v>53</v>
      </c>
      <c r="D1385" s="176">
        <f>SUM(D1386:D1407)</f>
        <v>4712000</v>
      </c>
    </row>
    <row r="1386" spans="1:4" ht="45" customHeight="1">
      <c r="A1386" s="177" t="s">
        <v>121</v>
      </c>
      <c r="B1386" s="178">
        <v>2360</v>
      </c>
      <c r="C1386" s="179" t="s">
        <v>278</v>
      </c>
      <c r="D1386" s="180">
        <v>570000</v>
      </c>
    </row>
    <row r="1387" spans="1:4" ht="15" customHeight="1">
      <c r="A1387" s="177" t="s">
        <v>121</v>
      </c>
      <c r="B1387" s="178">
        <v>3020</v>
      </c>
      <c r="C1387" s="179" t="s">
        <v>445</v>
      </c>
      <c r="D1387" s="180">
        <v>6000</v>
      </c>
    </row>
    <row r="1388" spans="1:4" ht="15" customHeight="1">
      <c r="A1388" s="177" t="s">
        <v>121</v>
      </c>
      <c r="B1388" s="178">
        <v>4010</v>
      </c>
      <c r="C1388" s="179" t="s">
        <v>173</v>
      </c>
      <c r="D1388" s="180">
        <v>2771055</v>
      </c>
    </row>
    <row r="1389" spans="1:4" ht="15" customHeight="1">
      <c r="A1389" s="177" t="s">
        <v>121</v>
      </c>
      <c r="B1389" s="178">
        <v>4040</v>
      </c>
      <c r="C1389" s="179" t="s">
        <v>174</v>
      </c>
      <c r="D1389" s="180">
        <v>225222</v>
      </c>
    </row>
    <row r="1390" spans="1:4" ht="15" customHeight="1">
      <c r="A1390" s="181" t="s">
        <v>121</v>
      </c>
      <c r="B1390" s="182">
        <v>4110</v>
      </c>
      <c r="C1390" s="183" t="s">
        <v>175</v>
      </c>
      <c r="D1390" s="184">
        <v>510803</v>
      </c>
    </row>
    <row r="1391" spans="1:4" ht="15" customHeight="1">
      <c r="A1391" s="177" t="s">
        <v>121</v>
      </c>
      <c r="B1391" s="178">
        <v>4120</v>
      </c>
      <c r="C1391" s="179" t="s">
        <v>176</v>
      </c>
      <c r="D1391" s="180">
        <v>52229</v>
      </c>
    </row>
    <row r="1392" spans="1:4" ht="15" customHeight="1">
      <c r="A1392" s="177" t="s">
        <v>121</v>
      </c>
      <c r="B1392" s="178">
        <v>4140</v>
      </c>
      <c r="C1392" s="179" t="s">
        <v>446</v>
      </c>
      <c r="D1392" s="180">
        <v>8700</v>
      </c>
    </row>
    <row r="1393" spans="1:4" ht="15" customHeight="1">
      <c r="A1393" s="177" t="s">
        <v>121</v>
      </c>
      <c r="B1393" s="178">
        <v>4170</v>
      </c>
      <c r="C1393" s="179" t="s">
        <v>177</v>
      </c>
      <c r="D1393" s="180">
        <v>16000</v>
      </c>
    </row>
    <row r="1394" spans="1:4" ht="15" customHeight="1">
      <c r="A1394" s="177" t="s">
        <v>121</v>
      </c>
      <c r="B1394" s="178">
        <v>4210</v>
      </c>
      <c r="C1394" s="179" t="s">
        <v>179</v>
      </c>
      <c r="D1394" s="180">
        <v>87500</v>
      </c>
    </row>
    <row r="1395" spans="1:4" ht="15" customHeight="1">
      <c r="A1395" s="177" t="s">
        <v>121</v>
      </c>
      <c r="B1395" s="178">
        <v>4220</v>
      </c>
      <c r="C1395" s="179" t="s">
        <v>180</v>
      </c>
      <c r="D1395" s="180">
        <v>7200</v>
      </c>
    </row>
    <row r="1396" spans="1:4" ht="15" customHeight="1">
      <c r="A1396" s="177" t="s">
        <v>121</v>
      </c>
      <c r="B1396" s="178">
        <v>4260</v>
      </c>
      <c r="C1396" s="179" t="s">
        <v>420</v>
      </c>
      <c r="D1396" s="180">
        <v>96800</v>
      </c>
    </row>
    <row r="1397" spans="1:4" ht="15" customHeight="1">
      <c r="A1397" s="177" t="s">
        <v>121</v>
      </c>
      <c r="B1397" s="178">
        <v>4270</v>
      </c>
      <c r="C1397" s="179" t="s">
        <v>181</v>
      </c>
      <c r="D1397" s="180">
        <v>18000</v>
      </c>
    </row>
    <row r="1398" spans="1:4" ht="15" customHeight="1">
      <c r="A1398" s="177" t="s">
        <v>121</v>
      </c>
      <c r="B1398" s="178">
        <v>4280</v>
      </c>
      <c r="C1398" s="179" t="s">
        <v>433</v>
      </c>
      <c r="D1398" s="180">
        <v>2400</v>
      </c>
    </row>
    <row r="1399" spans="1:4" ht="15" customHeight="1">
      <c r="A1399" s="177" t="s">
        <v>121</v>
      </c>
      <c r="B1399" s="178">
        <v>4300</v>
      </c>
      <c r="C1399" s="179" t="s">
        <v>182</v>
      </c>
      <c r="D1399" s="180">
        <v>150000</v>
      </c>
    </row>
    <row r="1400" spans="1:4" ht="15" customHeight="1">
      <c r="A1400" s="177" t="s">
        <v>121</v>
      </c>
      <c r="B1400" s="178">
        <v>4360</v>
      </c>
      <c r="C1400" s="179" t="s">
        <v>421</v>
      </c>
      <c r="D1400" s="180">
        <v>12360</v>
      </c>
    </row>
    <row r="1401" spans="1:4" ht="15" customHeight="1">
      <c r="A1401" s="177" t="s">
        <v>121</v>
      </c>
      <c r="B1401" s="178">
        <v>4400</v>
      </c>
      <c r="C1401" s="179" t="s">
        <v>424</v>
      </c>
      <c r="D1401" s="180">
        <v>7000</v>
      </c>
    </row>
    <row r="1402" spans="1:4" ht="15" customHeight="1">
      <c r="A1402" s="177" t="s">
        <v>121</v>
      </c>
      <c r="B1402" s="178">
        <v>4410</v>
      </c>
      <c r="C1402" s="179" t="s">
        <v>183</v>
      </c>
      <c r="D1402" s="180">
        <v>35000</v>
      </c>
    </row>
    <row r="1403" spans="1:4" ht="15" customHeight="1">
      <c r="A1403" s="177" t="s">
        <v>121</v>
      </c>
      <c r="B1403" s="178">
        <v>4430</v>
      </c>
      <c r="C1403" s="179" t="s">
        <v>426</v>
      </c>
      <c r="D1403" s="180">
        <v>230</v>
      </c>
    </row>
    <row r="1404" spans="1:4" ht="15" customHeight="1">
      <c r="A1404" s="177" t="s">
        <v>121</v>
      </c>
      <c r="B1404" s="178">
        <v>4440</v>
      </c>
      <c r="C1404" s="179" t="s">
        <v>434</v>
      </c>
      <c r="D1404" s="180">
        <v>96000</v>
      </c>
    </row>
    <row r="1405" spans="1:4" ht="15" customHeight="1">
      <c r="A1405" s="177" t="s">
        <v>121</v>
      </c>
      <c r="B1405" s="178">
        <v>4480</v>
      </c>
      <c r="C1405" s="179" t="s">
        <v>435</v>
      </c>
      <c r="D1405" s="180">
        <v>11430</v>
      </c>
    </row>
    <row r="1406" spans="1:4" ht="15" customHeight="1">
      <c r="A1406" s="177" t="s">
        <v>121</v>
      </c>
      <c r="B1406" s="178">
        <v>4700</v>
      </c>
      <c r="C1406" s="179" t="s">
        <v>417</v>
      </c>
      <c r="D1406" s="180">
        <v>15000</v>
      </c>
    </row>
    <row r="1407" spans="1:4" ht="15" customHeight="1">
      <c r="A1407" s="177" t="s">
        <v>121</v>
      </c>
      <c r="B1407" s="178">
        <v>4710</v>
      </c>
      <c r="C1407" s="179" t="s">
        <v>189</v>
      </c>
      <c r="D1407" s="180">
        <v>13071</v>
      </c>
    </row>
    <row r="1408" spans="1:4" s="173" customFormat="1" ht="15" customHeight="1">
      <c r="A1408" s="174">
        <v>85595</v>
      </c>
      <c r="B1408" s="175" t="s">
        <v>121</v>
      </c>
      <c r="C1408" s="172" t="s">
        <v>46</v>
      </c>
      <c r="D1408" s="176">
        <f>SUM(D1409:D1447)</f>
        <v>19774756</v>
      </c>
    </row>
    <row r="1409" spans="1:4" ht="56.1" customHeight="1">
      <c r="A1409" s="177" t="s">
        <v>121</v>
      </c>
      <c r="B1409" s="178">
        <v>2007</v>
      </c>
      <c r="C1409" s="179" t="s">
        <v>432</v>
      </c>
      <c r="D1409" s="180">
        <v>437754</v>
      </c>
    </row>
    <row r="1410" spans="1:4" ht="56.1" customHeight="1">
      <c r="A1410" s="177" t="s">
        <v>121</v>
      </c>
      <c r="B1410" s="178">
        <v>2009</v>
      </c>
      <c r="C1410" s="179" t="s">
        <v>432</v>
      </c>
      <c r="D1410" s="180">
        <v>51505</v>
      </c>
    </row>
    <row r="1411" spans="1:4" ht="45" customHeight="1">
      <c r="A1411" s="177" t="s">
        <v>121</v>
      </c>
      <c r="B1411" s="178">
        <v>2057</v>
      </c>
      <c r="C1411" s="179" t="s">
        <v>165</v>
      </c>
      <c r="D1411" s="180">
        <v>12501796</v>
      </c>
    </row>
    <row r="1412" spans="1:4" ht="45" customHeight="1">
      <c r="A1412" s="177" t="s">
        <v>121</v>
      </c>
      <c r="B1412" s="178">
        <v>2059</v>
      </c>
      <c r="C1412" s="179" t="s">
        <v>165</v>
      </c>
      <c r="D1412" s="180">
        <v>1470799</v>
      </c>
    </row>
    <row r="1413" spans="1:4" ht="45" customHeight="1">
      <c r="A1413" s="177" t="s">
        <v>121</v>
      </c>
      <c r="B1413" s="178">
        <v>2360</v>
      </c>
      <c r="C1413" s="179" t="s">
        <v>278</v>
      </c>
      <c r="D1413" s="180">
        <v>1650000</v>
      </c>
    </row>
    <row r="1414" spans="1:4" ht="15" customHeight="1">
      <c r="A1414" s="177" t="s">
        <v>121</v>
      </c>
      <c r="B1414" s="178">
        <v>3030</v>
      </c>
      <c r="C1414" s="179" t="s">
        <v>436</v>
      </c>
      <c r="D1414" s="180">
        <v>3000</v>
      </c>
    </row>
    <row r="1415" spans="1:4" ht="15" customHeight="1">
      <c r="A1415" s="177" t="s">
        <v>121</v>
      </c>
      <c r="B1415" s="178">
        <v>4017</v>
      </c>
      <c r="C1415" s="179" t="s">
        <v>173</v>
      </c>
      <c r="D1415" s="180">
        <v>652367</v>
      </c>
    </row>
    <row r="1416" spans="1:4" ht="15" customHeight="1">
      <c r="A1416" s="177" t="s">
        <v>121</v>
      </c>
      <c r="B1416" s="178">
        <v>4019</v>
      </c>
      <c r="C1416" s="179" t="s">
        <v>173</v>
      </c>
      <c r="D1416" s="180">
        <v>76748</v>
      </c>
    </row>
    <row r="1417" spans="1:4" ht="15" customHeight="1">
      <c r="A1417" s="177" t="s">
        <v>121</v>
      </c>
      <c r="B1417" s="178">
        <v>4047</v>
      </c>
      <c r="C1417" s="179" t="s">
        <v>174</v>
      </c>
      <c r="D1417" s="180">
        <v>40858</v>
      </c>
    </row>
    <row r="1418" spans="1:4" ht="15" customHeight="1">
      <c r="A1418" s="177" t="s">
        <v>121</v>
      </c>
      <c r="B1418" s="178">
        <v>4049</v>
      </c>
      <c r="C1418" s="179" t="s">
        <v>174</v>
      </c>
      <c r="D1418" s="180">
        <v>4807</v>
      </c>
    </row>
    <row r="1419" spans="1:4" ht="15" customHeight="1">
      <c r="A1419" s="177" t="s">
        <v>121</v>
      </c>
      <c r="B1419" s="178">
        <v>4117</v>
      </c>
      <c r="C1419" s="179" t="s">
        <v>175</v>
      </c>
      <c r="D1419" s="180">
        <v>118749</v>
      </c>
    </row>
    <row r="1420" spans="1:4" ht="15" customHeight="1">
      <c r="A1420" s="177" t="s">
        <v>121</v>
      </c>
      <c r="B1420" s="178">
        <v>4119</v>
      </c>
      <c r="C1420" s="179" t="s">
        <v>175</v>
      </c>
      <c r="D1420" s="180">
        <v>13970</v>
      </c>
    </row>
    <row r="1421" spans="1:4" ht="15" customHeight="1">
      <c r="A1421" s="177" t="s">
        <v>121</v>
      </c>
      <c r="B1421" s="178">
        <v>4127</v>
      </c>
      <c r="C1421" s="179" t="s">
        <v>176</v>
      </c>
      <c r="D1421" s="180">
        <v>16984</v>
      </c>
    </row>
    <row r="1422" spans="1:4" ht="15" customHeight="1">
      <c r="A1422" s="177" t="s">
        <v>121</v>
      </c>
      <c r="B1422" s="178">
        <v>4129</v>
      </c>
      <c r="C1422" s="179" t="s">
        <v>176</v>
      </c>
      <c r="D1422" s="180">
        <v>1998</v>
      </c>
    </row>
    <row r="1423" spans="1:4" ht="15" customHeight="1">
      <c r="A1423" s="177" t="s">
        <v>121</v>
      </c>
      <c r="B1423" s="178">
        <v>4170</v>
      </c>
      <c r="C1423" s="179" t="s">
        <v>177</v>
      </c>
      <c r="D1423" s="180">
        <v>2000</v>
      </c>
    </row>
    <row r="1424" spans="1:4" ht="15" customHeight="1">
      <c r="A1424" s="177" t="s">
        <v>121</v>
      </c>
      <c r="B1424" s="178">
        <v>4177</v>
      </c>
      <c r="C1424" s="179" t="s">
        <v>177</v>
      </c>
      <c r="D1424" s="180">
        <v>35790</v>
      </c>
    </row>
    <row r="1425" spans="1:4" ht="15" customHeight="1">
      <c r="A1425" s="177" t="s">
        <v>121</v>
      </c>
      <c r="B1425" s="178">
        <v>4179</v>
      </c>
      <c r="C1425" s="179" t="s">
        <v>177</v>
      </c>
      <c r="D1425" s="180">
        <v>4210</v>
      </c>
    </row>
    <row r="1426" spans="1:4" ht="15" customHeight="1">
      <c r="A1426" s="177" t="s">
        <v>121</v>
      </c>
      <c r="B1426" s="178">
        <v>4190</v>
      </c>
      <c r="C1426" s="179" t="s">
        <v>178</v>
      </c>
      <c r="D1426" s="180">
        <v>5200</v>
      </c>
    </row>
    <row r="1427" spans="1:4" ht="15" customHeight="1">
      <c r="A1427" s="177" t="s">
        <v>121</v>
      </c>
      <c r="B1427" s="178">
        <v>4210</v>
      </c>
      <c r="C1427" s="179" t="s">
        <v>179</v>
      </c>
      <c r="D1427" s="180">
        <v>2400</v>
      </c>
    </row>
    <row r="1428" spans="1:4" ht="15" customHeight="1">
      <c r="A1428" s="177" t="s">
        <v>121</v>
      </c>
      <c r="B1428" s="178">
        <v>4217</v>
      </c>
      <c r="C1428" s="179" t="s">
        <v>179</v>
      </c>
      <c r="D1428" s="180">
        <v>17895</v>
      </c>
    </row>
    <row r="1429" spans="1:4" ht="15" customHeight="1">
      <c r="A1429" s="177" t="s">
        <v>121</v>
      </c>
      <c r="B1429" s="178">
        <v>4219</v>
      </c>
      <c r="C1429" s="179" t="s">
        <v>179</v>
      </c>
      <c r="D1429" s="180">
        <v>2105</v>
      </c>
    </row>
    <row r="1430" spans="1:4" ht="15" customHeight="1">
      <c r="A1430" s="177" t="s">
        <v>121</v>
      </c>
      <c r="B1430" s="178">
        <v>4220</v>
      </c>
      <c r="C1430" s="179" t="s">
        <v>180</v>
      </c>
      <c r="D1430" s="180">
        <v>1100</v>
      </c>
    </row>
    <row r="1431" spans="1:4" ht="15" customHeight="1">
      <c r="A1431" s="177" t="s">
        <v>121</v>
      </c>
      <c r="B1431" s="178">
        <v>4227</v>
      </c>
      <c r="C1431" s="179" t="s">
        <v>180</v>
      </c>
      <c r="D1431" s="180">
        <v>6263</v>
      </c>
    </row>
    <row r="1432" spans="1:4" ht="15" customHeight="1">
      <c r="A1432" s="177" t="s">
        <v>121</v>
      </c>
      <c r="B1432" s="178">
        <v>4229</v>
      </c>
      <c r="C1432" s="179" t="s">
        <v>180</v>
      </c>
      <c r="D1432" s="180">
        <v>737</v>
      </c>
    </row>
    <row r="1433" spans="1:4" ht="15" customHeight="1">
      <c r="A1433" s="177" t="s">
        <v>121</v>
      </c>
      <c r="B1433" s="178">
        <v>4267</v>
      </c>
      <c r="C1433" s="179" t="s">
        <v>420</v>
      </c>
      <c r="D1433" s="180">
        <v>8947</v>
      </c>
    </row>
    <row r="1434" spans="1:4" ht="15" customHeight="1">
      <c r="A1434" s="177" t="s">
        <v>121</v>
      </c>
      <c r="B1434" s="178">
        <v>4269</v>
      </c>
      <c r="C1434" s="179" t="s">
        <v>420</v>
      </c>
      <c r="D1434" s="180">
        <v>1053</v>
      </c>
    </row>
    <row r="1435" spans="1:4" ht="15" customHeight="1">
      <c r="A1435" s="177" t="s">
        <v>121</v>
      </c>
      <c r="B1435" s="178">
        <v>4300</v>
      </c>
      <c r="C1435" s="179" t="s">
        <v>182</v>
      </c>
      <c r="D1435" s="180">
        <v>193300</v>
      </c>
    </row>
    <row r="1436" spans="1:4" ht="15" customHeight="1">
      <c r="A1436" s="177" t="s">
        <v>121</v>
      </c>
      <c r="B1436" s="178">
        <v>4307</v>
      </c>
      <c r="C1436" s="179" t="s">
        <v>182</v>
      </c>
      <c r="D1436" s="180">
        <v>2160810</v>
      </c>
    </row>
    <row r="1437" spans="1:4" ht="15" customHeight="1">
      <c r="A1437" s="177" t="s">
        <v>121</v>
      </c>
      <c r="B1437" s="178">
        <v>4309</v>
      </c>
      <c r="C1437" s="179" t="s">
        <v>182</v>
      </c>
      <c r="D1437" s="180">
        <v>254213</v>
      </c>
    </row>
    <row r="1438" spans="1:4" ht="15" customHeight="1">
      <c r="A1438" s="177" t="s">
        <v>121</v>
      </c>
      <c r="B1438" s="178">
        <v>4417</v>
      </c>
      <c r="C1438" s="179" t="s">
        <v>183</v>
      </c>
      <c r="D1438" s="180">
        <v>3380</v>
      </c>
    </row>
    <row r="1439" spans="1:4" ht="15" customHeight="1">
      <c r="A1439" s="177" t="s">
        <v>121</v>
      </c>
      <c r="B1439" s="178">
        <v>4419</v>
      </c>
      <c r="C1439" s="179" t="s">
        <v>183</v>
      </c>
      <c r="D1439" s="180">
        <v>397</v>
      </c>
    </row>
    <row r="1440" spans="1:4" ht="15" customHeight="1">
      <c r="A1440" s="177" t="s">
        <v>121</v>
      </c>
      <c r="B1440" s="178">
        <v>4427</v>
      </c>
      <c r="C1440" s="179" t="s">
        <v>425</v>
      </c>
      <c r="D1440" s="180">
        <v>1790</v>
      </c>
    </row>
    <row r="1441" spans="1:4" ht="15" customHeight="1">
      <c r="A1441" s="177" t="s">
        <v>121</v>
      </c>
      <c r="B1441" s="178">
        <v>4429</v>
      </c>
      <c r="C1441" s="179" t="s">
        <v>425</v>
      </c>
      <c r="D1441" s="180">
        <v>210</v>
      </c>
    </row>
    <row r="1442" spans="1:4" ht="15" customHeight="1">
      <c r="A1442" s="181" t="s">
        <v>121</v>
      </c>
      <c r="B1442" s="182">
        <v>4447</v>
      </c>
      <c r="C1442" s="183" t="s">
        <v>434</v>
      </c>
      <c r="D1442" s="184">
        <v>15210</v>
      </c>
    </row>
    <row r="1443" spans="1:4" ht="15" customHeight="1">
      <c r="A1443" s="177" t="s">
        <v>121</v>
      </c>
      <c r="B1443" s="178">
        <v>4449</v>
      </c>
      <c r="C1443" s="179" t="s">
        <v>434</v>
      </c>
      <c r="D1443" s="180">
        <v>1790</v>
      </c>
    </row>
    <row r="1444" spans="1:4" ht="15" customHeight="1">
      <c r="A1444" s="177" t="s">
        <v>121</v>
      </c>
      <c r="B1444" s="178">
        <v>4707</v>
      </c>
      <c r="C1444" s="179" t="s">
        <v>417</v>
      </c>
      <c r="D1444" s="180">
        <v>2685</v>
      </c>
    </row>
    <row r="1445" spans="1:4" ht="15" customHeight="1">
      <c r="A1445" s="177" t="s">
        <v>121</v>
      </c>
      <c r="B1445" s="178">
        <v>4709</v>
      </c>
      <c r="C1445" s="179" t="s">
        <v>417</v>
      </c>
      <c r="D1445" s="180">
        <v>315</v>
      </c>
    </row>
    <row r="1446" spans="1:4" ht="15" customHeight="1">
      <c r="A1446" s="177" t="s">
        <v>121</v>
      </c>
      <c r="B1446" s="178">
        <v>4717</v>
      </c>
      <c r="C1446" s="179" t="s">
        <v>189</v>
      </c>
      <c r="D1446" s="180">
        <v>10398</v>
      </c>
    </row>
    <row r="1447" spans="1:4" ht="15" customHeight="1">
      <c r="A1447" s="177" t="s">
        <v>121</v>
      </c>
      <c r="B1447" s="178">
        <v>4719</v>
      </c>
      <c r="C1447" s="179" t="s">
        <v>189</v>
      </c>
      <c r="D1447" s="180">
        <v>1223</v>
      </c>
    </row>
    <row r="1448" spans="1:4" s="173" customFormat="1" ht="15" customHeight="1">
      <c r="A1448" s="168" t="s">
        <v>38</v>
      </c>
      <c r="B1448" s="169" t="s">
        <v>121</v>
      </c>
      <c r="C1448" s="170" t="s">
        <v>39</v>
      </c>
      <c r="D1448" s="171">
        <f>D1449+D1455+D1457+D1467+D1477+D1479+D1488</f>
        <v>7337294</v>
      </c>
    </row>
    <row r="1449" spans="1:4" s="173" customFormat="1" ht="15" customHeight="1">
      <c r="A1449" s="174">
        <v>90005</v>
      </c>
      <c r="B1449" s="175" t="s">
        <v>121</v>
      </c>
      <c r="C1449" s="172" t="s">
        <v>44</v>
      </c>
      <c r="D1449" s="176">
        <f>SUM(D1450:D1454)</f>
        <v>388000</v>
      </c>
    </row>
    <row r="1450" spans="1:4" ht="15" customHeight="1">
      <c r="A1450" s="177" t="s">
        <v>121</v>
      </c>
      <c r="B1450" s="178">
        <v>4010</v>
      </c>
      <c r="C1450" s="179" t="s">
        <v>173</v>
      </c>
      <c r="D1450" s="180">
        <v>194408</v>
      </c>
    </row>
    <row r="1451" spans="1:4" ht="15" customHeight="1">
      <c r="A1451" s="177" t="s">
        <v>121</v>
      </c>
      <c r="B1451" s="178">
        <v>4110</v>
      </c>
      <c r="C1451" s="179" t="s">
        <v>175</v>
      </c>
      <c r="D1451" s="180">
        <v>32913</v>
      </c>
    </row>
    <row r="1452" spans="1:4" ht="15" customHeight="1">
      <c r="A1452" s="177" t="s">
        <v>121</v>
      </c>
      <c r="B1452" s="178">
        <v>4120</v>
      </c>
      <c r="C1452" s="179" t="s">
        <v>176</v>
      </c>
      <c r="D1452" s="180">
        <v>4763</v>
      </c>
    </row>
    <row r="1453" spans="1:4" ht="15" customHeight="1">
      <c r="A1453" s="177" t="s">
        <v>121</v>
      </c>
      <c r="B1453" s="178">
        <v>4300</v>
      </c>
      <c r="C1453" s="179" t="s">
        <v>182</v>
      </c>
      <c r="D1453" s="180">
        <v>153000</v>
      </c>
    </row>
    <row r="1454" spans="1:4" ht="15" customHeight="1">
      <c r="A1454" s="177" t="s">
        <v>121</v>
      </c>
      <c r="B1454" s="178">
        <v>4710</v>
      </c>
      <c r="C1454" s="179" t="s">
        <v>189</v>
      </c>
      <c r="D1454" s="180">
        <v>2916</v>
      </c>
    </row>
    <row r="1455" spans="1:4" s="173" customFormat="1" ht="15" customHeight="1">
      <c r="A1455" s="174">
        <v>90007</v>
      </c>
      <c r="B1455" s="175" t="s">
        <v>121</v>
      </c>
      <c r="C1455" s="172" t="s">
        <v>45</v>
      </c>
      <c r="D1455" s="176">
        <f>D1456</f>
        <v>66000</v>
      </c>
    </row>
    <row r="1456" spans="1:4" ht="15" customHeight="1">
      <c r="A1456" s="177" t="s">
        <v>121</v>
      </c>
      <c r="B1456" s="178">
        <v>4300</v>
      </c>
      <c r="C1456" s="179" t="s">
        <v>182</v>
      </c>
      <c r="D1456" s="180">
        <v>66000</v>
      </c>
    </row>
    <row r="1457" spans="1:4" s="173" customFormat="1" ht="30" customHeight="1">
      <c r="A1457" s="174">
        <v>90019</v>
      </c>
      <c r="B1457" s="175" t="s">
        <v>121</v>
      </c>
      <c r="C1457" s="172" t="s">
        <v>85</v>
      </c>
      <c r="D1457" s="176">
        <f>SUM(D1458:D1466)</f>
        <v>910000</v>
      </c>
    </row>
    <row r="1458" spans="1:4" ht="15" customHeight="1">
      <c r="A1458" s="177" t="s">
        <v>121</v>
      </c>
      <c r="B1458" s="178">
        <v>4010</v>
      </c>
      <c r="C1458" s="179" t="s">
        <v>173</v>
      </c>
      <c r="D1458" s="180">
        <v>630494</v>
      </c>
    </row>
    <row r="1459" spans="1:4" ht="15" customHeight="1">
      <c r="A1459" s="177" t="s">
        <v>121</v>
      </c>
      <c r="B1459" s="178">
        <v>4040</v>
      </c>
      <c r="C1459" s="179" t="s">
        <v>174</v>
      </c>
      <c r="D1459" s="180">
        <v>70000</v>
      </c>
    </row>
    <row r="1460" spans="1:4" ht="15" customHeight="1">
      <c r="A1460" s="177" t="s">
        <v>121</v>
      </c>
      <c r="B1460" s="178">
        <v>4110</v>
      </c>
      <c r="C1460" s="179" t="s">
        <v>175</v>
      </c>
      <c r="D1460" s="180">
        <v>118594</v>
      </c>
    </row>
    <row r="1461" spans="1:4" ht="15" customHeight="1">
      <c r="A1461" s="177" t="s">
        <v>121</v>
      </c>
      <c r="B1461" s="178">
        <v>4120</v>
      </c>
      <c r="C1461" s="179" t="s">
        <v>176</v>
      </c>
      <c r="D1461" s="180">
        <v>17162</v>
      </c>
    </row>
    <row r="1462" spans="1:4" ht="15" customHeight="1">
      <c r="A1462" s="177" t="s">
        <v>121</v>
      </c>
      <c r="B1462" s="178">
        <v>4210</v>
      </c>
      <c r="C1462" s="179" t="s">
        <v>179</v>
      </c>
      <c r="D1462" s="180">
        <v>40000</v>
      </c>
    </row>
    <row r="1463" spans="1:4" ht="15" customHeight="1">
      <c r="A1463" s="177" t="s">
        <v>121</v>
      </c>
      <c r="B1463" s="178">
        <v>4300</v>
      </c>
      <c r="C1463" s="179" t="s">
        <v>182</v>
      </c>
      <c r="D1463" s="180">
        <v>20000</v>
      </c>
    </row>
    <row r="1464" spans="1:4" ht="15" customHeight="1">
      <c r="A1464" s="177" t="s">
        <v>121</v>
      </c>
      <c r="B1464" s="178">
        <v>4410</v>
      </c>
      <c r="C1464" s="179" t="s">
        <v>183</v>
      </c>
      <c r="D1464" s="180">
        <v>400</v>
      </c>
    </row>
    <row r="1465" spans="1:4" ht="15" customHeight="1">
      <c r="A1465" s="177" t="s">
        <v>121</v>
      </c>
      <c r="B1465" s="178">
        <v>4700</v>
      </c>
      <c r="C1465" s="179" t="s">
        <v>417</v>
      </c>
      <c r="D1465" s="180">
        <v>6000</v>
      </c>
    </row>
    <row r="1466" spans="1:4" ht="15" customHeight="1">
      <c r="A1466" s="177" t="s">
        <v>121</v>
      </c>
      <c r="B1466" s="178">
        <v>4710</v>
      </c>
      <c r="C1466" s="179" t="s">
        <v>189</v>
      </c>
      <c r="D1466" s="180">
        <v>7350</v>
      </c>
    </row>
    <row r="1467" spans="1:4" s="173" customFormat="1" ht="15" customHeight="1">
      <c r="A1467" s="174">
        <v>90020</v>
      </c>
      <c r="B1467" s="175" t="s">
        <v>121</v>
      </c>
      <c r="C1467" s="172" t="s">
        <v>86</v>
      </c>
      <c r="D1467" s="176">
        <f>SUM(D1468:D1476)</f>
        <v>532500</v>
      </c>
    </row>
    <row r="1468" spans="1:4" ht="15" customHeight="1">
      <c r="A1468" s="177" t="s">
        <v>121</v>
      </c>
      <c r="B1468" s="178">
        <v>4010</v>
      </c>
      <c r="C1468" s="179" t="s">
        <v>173</v>
      </c>
      <c r="D1468" s="180">
        <v>347213</v>
      </c>
    </row>
    <row r="1469" spans="1:4" ht="15" customHeight="1">
      <c r="A1469" s="177" t="s">
        <v>121</v>
      </c>
      <c r="B1469" s="178">
        <v>4040</v>
      </c>
      <c r="C1469" s="179" t="s">
        <v>174</v>
      </c>
      <c r="D1469" s="180">
        <v>13000</v>
      </c>
    </row>
    <row r="1470" spans="1:4" ht="15" customHeight="1">
      <c r="A1470" s="177" t="s">
        <v>121</v>
      </c>
      <c r="B1470" s="178">
        <v>4110</v>
      </c>
      <c r="C1470" s="179" t="s">
        <v>175</v>
      </c>
      <c r="D1470" s="180">
        <v>60985</v>
      </c>
    </row>
    <row r="1471" spans="1:4" ht="15" customHeight="1">
      <c r="A1471" s="177" t="s">
        <v>121</v>
      </c>
      <c r="B1471" s="178">
        <v>4120</v>
      </c>
      <c r="C1471" s="179" t="s">
        <v>176</v>
      </c>
      <c r="D1471" s="180">
        <v>8826</v>
      </c>
    </row>
    <row r="1472" spans="1:4" ht="15" customHeight="1">
      <c r="A1472" s="177" t="s">
        <v>121</v>
      </c>
      <c r="B1472" s="178">
        <v>4210</v>
      </c>
      <c r="C1472" s="179" t="s">
        <v>179</v>
      </c>
      <c r="D1472" s="180">
        <v>16250</v>
      </c>
    </row>
    <row r="1473" spans="1:4" ht="15" customHeight="1">
      <c r="A1473" s="177" t="s">
        <v>121</v>
      </c>
      <c r="B1473" s="178">
        <v>4300</v>
      </c>
      <c r="C1473" s="179" t="s">
        <v>182</v>
      </c>
      <c r="D1473" s="180">
        <v>46750</v>
      </c>
    </row>
    <row r="1474" spans="1:4" ht="15" customHeight="1">
      <c r="A1474" s="177" t="s">
        <v>121</v>
      </c>
      <c r="B1474" s="178">
        <v>4610</v>
      </c>
      <c r="C1474" s="179" t="s">
        <v>184</v>
      </c>
      <c r="D1474" s="180">
        <v>300</v>
      </c>
    </row>
    <row r="1475" spans="1:4" ht="15" customHeight="1">
      <c r="A1475" s="177" t="s">
        <v>121</v>
      </c>
      <c r="B1475" s="178">
        <v>4700</v>
      </c>
      <c r="C1475" s="179" t="s">
        <v>417</v>
      </c>
      <c r="D1475" s="180">
        <v>34000</v>
      </c>
    </row>
    <row r="1476" spans="1:4" ht="15" customHeight="1">
      <c r="A1476" s="177" t="s">
        <v>121</v>
      </c>
      <c r="B1476" s="178">
        <v>4710</v>
      </c>
      <c r="C1476" s="179" t="s">
        <v>189</v>
      </c>
      <c r="D1476" s="180">
        <v>5176</v>
      </c>
    </row>
    <row r="1477" spans="1:4" s="173" customFormat="1" ht="15" customHeight="1">
      <c r="A1477" s="174">
        <v>90024</v>
      </c>
      <c r="B1477" s="175" t="s">
        <v>121</v>
      </c>
      <c r="C1477" s="172" t="s">
        <v>170</v>
      </c>
      <c r="D1477" s="176">
        <f>D1478</f>
        <v>3160</v>
      </c>
    </row>
    <row r="1478" spans="1:4" ht="15" customHeight="1">
      <c r="A1478" s="177" t="s">
        <v>121</v>
      </c>
      <c r="B1478" s="178">
        <v>4210</v>
      </c>
      <c r="C1478" s="179" t="s">
        <v>179</v>
      </c>
      <c r="D1478" s="180">
        <v>3160</v>
      </c>
    </row>
    <row r="1479" spans="1:4" s="173" customFormat="1" ht="15" customHeight="1">
      <c r="A1479" s="174">
        <v>90026</v>
      </c>
      <c r="B1479" s="175" t="s">
        <v>121</v>
      </c>
      <c r="C1479" s="172" t="s">
        <v>87</v>
      </c>
      <c r="D1479" s="176">
        <f>SUM(D1480:D1487)</f>
        <v>105005</v>
      </c>
    </row>
    <row r="1480" spans="1:4" ht="15" customHeight="1">
      <c r="A1480" s="177" t="s">
        <v>121</v>
      </c>
      <c r="B1480" s="178">
        <v>4010</v>
      </c>
      <c r="C1480" s="179" t="s">
        <v>173</v>
      </c>
      <c r="D1480" s="180">
        <v>56165</v>
      </c>
    </row>
    <row r="1481" spans="1:4" ht="15" customHeight="1">
      <c r="A1481" s="177" t="s">
        <v>121</v>
      </c>
      <c r="B1481" s="178">
        <v>4040</v>
      </c>
      <c r="C1481" s="179" t="s">
        <v>174</v>
      </c>
      <c r="D1481" s="180">
        <v>5218</v>
      </c>
    </row>
    <row r="1482" spans="1:4" ht="15" customHeight="1">
      <c r="A1482" s="177" t="s">
        <v>121</v>
      </c>
      <c r="B1482" s="178">
        <v>4110</v>
      </c>
      <c r="C1482" s="179" t="s">
        <v>175</v>
      </c>
      <c r="D1482" s="180">
        <v>10867</v>
      </c>
    </row>
    <row r="1483" spans="1:4" ht="15" customHeight="1">
      <c r="A1483" s="177" t="s">
        <v>121</v>
      </c>
      <c r="B1483" s="178">
        <v>4120</v>
      </c>
      <c r="C1483" s="179" t="s">
        <v>176</v>
      </c>
      <c r="D1483" s="180">
        <v>1609</v>
      </c>
    </row>
    <row r="1484" spans="1:4" ht="15" customHeight="1">
      <c r="A1484" s="177" t="s">
        <v>121</v>
      </c>
      <c r="B1484" s="178">
        <v>4170</v>
      </c>
      <c r="C1484" s="179" t="s">
        <v>177</v>
      </c>
      <c r="D1484" s="180">
        <v>4400</v>
      </c>
    </row>
    <row r="1485" spans="1:4" ht="15" customHeight="1">
      <c r="A1485" s="177" t="s">
        <v>121</v>
      </c>
      <c r="B1485" s="178">
        <v>4210</v>
      </c>
      <c r="C1485" s="179" t="s">
        <v>179</v>
      </c>
      <c r="D1485" s="180">
        <v>16805</v>
      </c>
    </row>
    <row r="1486" spans="1:4" ht="15" customHeight="1">
      <c r="A1486" s="177" t="s">
        <v>121</v>
      </c>
      <c r="B1486" s="178">
        <v>4700</v>
      </c>
      <c r="C1486" s="179" t="s">
        <v>417</v>
      </c>
      <c r="D1486" s="180">
        <v>9750</v>
      </c>
    </row>
    <row r="1487" spans="1:4" ht="15" customHeight="1">
      <c r="A1487" s="177" t="s">
        <v>121</v>
      </c>
      <c r="B1487" s="178">
        <v>4710</v>
      </c>
      <c r="C1487" s="179" t="s">
        <v>189</v>
      </c>
      <c r="D1487" s="180">
        <v>191</v>
      </c>
    </row>
    <row r="1488" spans="1:4" s="173" customFormat="1" ht="15" customHeight="1">
      <c r="A1488" s="174">
        <v>90095</v>
      </c>
      <c r="B1488" s="175" t="s">
        <v>121</v>
      </c>
      <c r="C1488" s="172" t="s">
        <v>46</v>
      </c>
      <c r="D1488" s="176">
        <f>SUM(D1489:D1531)</f>
        <v>5332629</v>
      </c>
    </row>
    <row r="1489" spans="1:4" ht="56.1" customHeight="1">
      <c r="A1489" s="177" t="s">
        <v>121</v>
      </c>
      <c r="B1489" s="178">
        <v>2009</v>
      </c>
      <c r="C1489" s="179" t="s">
        <v>432</v>
      </c>
      <c r="D1489" s="180">
        <v>102000</v>
      </c>
    </row>
    <row r="1490" spans="1:4" ht="15" customHeight="1">
      <c r="A1490" s="177" t="s">
        <v>121</v>
      </c>
      <c r="B1490" s="178">
        <v>3038</v>
      </c>
      <c r="C1490" s="179" t="s">
        <v>436</v>
      </c>
      <c r="D1490" s="180">
        <v>42597</v>
      </c>
    </row>
    <row r="1491" spans="1:4" ht="15" customHeight="1">
      <c r="A1491" s="177" t="s">
        <v>121</v>
      </c>
      <c r="B1491" s="178">
        <v>3039</v>
      </c>
      <c r="C1491" s="179" t="s">
        <v>436</v>
      </c>
      <c r="D1491" s="180">
        <v>5000</v>
      </c>
    </row>
    <row r="1492" spans="1:4" ht="15" customHeight="1">
      <c r="A1492" s="177" t="s">
        <v>121</v>
      </c>
      <c r="B1492" s="178">
        <v>4010</v>
      </c>
      <c r="C1492" s="179" t="s">
        <v>173</v>
      </c>
      <c r="D1492" s="180">
        <v>1085394</v>
      </c>
    </row>
    <row r="1493" spans="1:4" ht="15" customHeight="1">
      <c r="A1493" s="177" t="s">
        <v>121</v>
      </c>
      <c r="B1493" s="178">
        <v>4018</v>
      </c>
      <c r="C1493" s="179" t="s">
        <v>173</v>
      </c>
      <c r="D1493" s="180">
        <v>549306</v>
      </c>
    </row>
    <row r="1494" spans="1:4" ht="15" customHeight="1">
      <c r="A1494" s="177" t="s">
        <v>121</v>
      </c>
      <c r="B1494" s="178">
        <v>4019</v>
      </c>
      <c r="C1494" s="179" t="s">
        <v>173</v>
      </c>
      <c r="D1494" s="180">
        <v>120982</v>
      </c>
    </row>
    <row r="1495" spans="1:4" ht="15" customHeight="1">
      <c r="A1495" s="177" t="s">
        <v>121</v>
      </c>
      <c r="B1495" s="178">
        <v>4040</v>
      </c>
      <c r="C1495" s="179" t="s">
        <v>174</v>
      </c>
      <c r="D1495" s="180">
        <v>28000</v>
      </c>
    </row>
    <row r="1496" spans="1:4" ht="15" customHeight="1">
      <c r="A1496" s="177" t="s">
        <v>121</v>
      </c>
      <c r="B1496" s="178">
        <v>4048</v>
      </c>
      <c r="C1496" s="179" t="s">
        <v>174</v>
      </c>
      <c r="D1496" s="180">
        <v>51369</v>
      </c>
    </row>
    <row r="1497" spans="1:4" ht="15" customHeight="1">
      <c r="A1497" s="177" t="s">
        <v>121</v>
      </c>
      <c r="B1497" s="178">
        <v>4049</v>
      </c>
      <c r="C1497" s="179" t="s">
        <v>174</v>
      </c>
      <c r="D1497" s="180">
        <v>11330</v>
      </c>
    </row>
    <row r="1498" spans="1:4" ht="15" customHeight="1">
      <c r="A1498" s="177" t="s">
        <v>121</v>
      </c>
      <c r="B1498" s="178">
        <v>4110</v>
      </c>
      <c r="C1498" s="179" t="s">
        <v>175</v>
      </c>
      <c r="D1498" s="180">
        <v>196127</v>
      </c>
    </row>
    <row r="1499" spans="1:4" ht="15" customHeight="1">
      <c r="A1499" s="177" t="s">
        <v>121</v>
      </c>
      <c r="B1499" s="178">
        <v>4118</v>
      </c>
      <c r="C1499" s="179" t="s">
        <v>175</v>
      </c>
      <c r="D1499" s="180">
        <v>101773</v>
      </c>
    </row>
    <row r="1500" spans="1:4" ht="15" customHeight="1">
      <c r="A1500" s="177" t="s">
        <v>121</v>
      </c>
      <c r="B1500" s="178">
        <v>4119</v>
      </c>
      <c r="C1500" s="179" t="s">
        <v>175</v>
      </c>
      <c r="D1500" s="180">
        <v>22420</v>
      </c>
    </row>
    <row r="1501" spans="1:4" ht="15" customHeight="1">
      <c r="A1501" s="181" t="s">
        <v>121</v>
      </c>
      <c r="B1501" s="182">
        <v>4120</v>
      </c>
      <c r="C1501" s="183" t="s">
        <v>176</v>
      </c>
      <c r="D1501" s="184">
        <v>27278</v>
      </c>
    </row>
    <row r="1502" spans="1:4" ht="15" customHeight="1">
      <c r="A1502" s="177" t="s">
        <v>121</v>
      </c>
      <c r="B1502" s="178">
        <v>4128</v>
      </c>
      <c r="C1502" s="179" t="s">
        <v>176</v>
      </c>
      <c r="D1502" s="180">
        <v>14716</v>
      </c>
    </row>
    <row r="1503" spans="1:4" ht="15" customHeight="1">
      <c r="A1503" s="177" t="s">
        <v>121</v>
      </c>
      <c r="B1503" s="178">
        <v>4129</v>
      </c>
      <c r="C1503" s="179" t="s">
        <v>176</v>
      </c>
      <c r="D1503" s="180">
        <v>3243</v>
      </c>
    </row>
    <row r="1504" spans="1:4" ht="15" customHeight="1">
      <c r="A1504" s="177" t="s">
        <v>121</v>
      </c>
      <c r="B1504" s="178">
        <v>4170</v>
      </c>
      <c r="C1504" s="179" t="s">
        <v>177</v>
      </c>
      <c r="D1504" s="180">
        <v>46500</v>
      </c>
    </row>
    <row r="1505" spans="1:4" ht="15" customHeight="1">
      <c r="A1505" s="177" t="s">
        <v>121</v>
      </c>
      <c r="B1505" s="178">
        <v>4178</v>
      </c>
      <c r="C1505" s="179" t="s">
        <v>177</v>
      </c>
      <c r="D1505" s="180">
        <v>33200</v>
      </c>
    </row>
    <row r="1506" spans="1:4" ht="15" customHeight="1">
      <c r="A1506" s="177" t="s">
        <v>121</v>
      </c>
      <c r="B1506" s="178">
        <v>4179</v>
      </c>
      <c r="C1506" s="179" t="s">
        <v>177</v>
      </c>
      <c r="D1506" s="180">
        <v>5800</v>
      </c>
    </row>
    <row r="1507" spans="1:4" ht="15" customHeight="1">
      <c r="A1507" s="177" t="s">
        <v>121</v>
      </c>
      <c r="B1507" s="178">
        <v>4190</v>
      </c>
      <c r="C1507" s="179" t="s">
        <v>178</v>
      </c>
      <c r="D1507" s="180">
        <v>10000</v>
      </c>
    </row>
    <row r="1508" spans="1:4" ht="15" customHeight="1">
      <c r="A1508" s="177" t="s">
        <v>121</v>
      </c>
      <c r="B1508" s="178">
        <v>4210</v>
      </c>
      <c r="C1508" s="179" t="s">
        <v>179</v>
      </c>
      <c r="D1508" s="180">
        <v>60000</v>
      </c>
    </row>
    <row r="1509" spans="1:4" ht="15" customHeight="1">
      <c r="A1509" s="177" t="s">
        <v>121</v>
      </c>
      <c r="B1509" s="178">
        <v>4218</v>
      </c>
      <c r="C1509" s="179" t="s">
        <v>179</v>
      </c>
      <c r="D1509" s="180">
        <v>130741</v>
      </c>
    </row>
    <row r="1510" spans="1:4" ht="15" customHeight="1">
      <c r="A1510" s="177" t="s">
        <v>121</v>
      </c>
      <c r="B1510" s="178">
        <v>4219</v>
      </c>
      <c r="C1510" s="179" t="s">
        <v>179</v>
      </c>
      <c r="D1510" s="180">
        <v>27684</v>
      </c>
    </row>
    <row r="1511" spans="1:4" ht="15" customHeight="1">
      <c r="A1511" s="177" t="s">
        <v>121</v>
      </c>
      <c r="B1511" s="178">
        <v>4228</v>
      </c>
      <c r="C1511" s="179" t="s">
        <v>180</v>
      </c>
      <c r="D1511" s="180">
        <v>4800</v>
      </c>
    </row>
    <row r="1512" spans="1:4" ht="15" customHeight="1">
      <c r="A1512" s="177" t="s">
        <v>121</v>
      </c>
      <c r="B1512" s="178">
        <v>4229</v>
      </c>
      <c r="C1512" s="179" t="s">
        <v>180</v>
      </c>
      <c r="D1512" s="180">
        <v>1200</v>
      </c>
    </row>
    <row r="1513" spans="1:4" ht="15" customHeight="1">
      <c r="A1513" s="177" t="s">
        <v>121</v>
      </c>
      <c r="B1513" s="178">
        <v>4300</v>
      </c>
      <c r="C1513" s="179" t="s">
        <v>182</v>
      </c>
      <c r="D1513" s="180">
        <v>835870</v>
      </c>
    </row>
    <row r="1514" spans="1:4" ht="15" customHeight="1">
      <c r="A1514" s="177" t="s">
        <v>121</v>
      </c>
      <c r="B1514" s="178">
        <v>4308</v>
      </c>
      <c r="C1514" s="179" t="s">
        <v>182</v>
      </c>
      <c r="D1514" s="180">
        <v>453003</v>
      </c>
    </row>
    <row r="1515" spans="1:4" ht="15" customHeight="1">
      <c r="A1515" s="177" t="s">
        <v>121</v>
      </c>
      <c r="B1515" s="178">
        <v>4309</v>
      </c>
      <c r="C1515" s="179" t="s">
        <v>182</v>
      </c>
      <c r="D1515" s="180">
        <v>110744</v>
      </c>
    </row>
    <row r="1516" spans="1:4" ht="15" customHeight="1">
      <c r="A1516" s="177" t="s">
        <v>121</v>
      </c>
      <c r="B1516" s="178">
        <v>4390</v>
      </c>
      <c r="C1516" s="179" t="s">
        <v>423</v>
      </c>
      <c r="D1516" s="180">
        <v>10000</v>
      </c>
    </row>
    <row r="1517" spans="1:4" ht="15" customHeight="1">
      <c r="A1517" s="177" t="s">
        <v>121</v>
      </c>
      <c r="B1517" s="178">
        <v>4398</v>
      </c>
      <c r="C1517" s="179" t="s">
        <v>423</v>
      </c>
      <c r="D1517" s="180">
        <v>13421</v>
      </c>
    </row>
    <row r="1518" spans="1:4" ht="15" customHeight="1">
      <c r="A1518" s="177" t="s">
        <v>121</v>
      </c>
      <c r="B1518" s="178">
        <v>4399</v>
      </c>
      <c r="C1518" s="179" t="s">
        <v>423</v>
      </c>
      <c r="D1518" s="180">
        <v>3355</v>
      </c>
    </row>
    <row r="1519" spans="1:4" ht="15" customHeight="1">
      <c r="A1519" s="177" t="s">
        <v>121</v>
      </c>
      <c r="B1519" s="178">
        <v>4418</v>
      </c>
      <c r="C1519" s="179" t="s">
        <v>183</v>
      </c>
      <c r="D1519" s="180">
        <v>8200</v>
      </c>
    </row>
    <row r="1520" spans="1:4" ht="15" customHeight="1">
      <c r="A1520" s="177" t="s">
        <v>121</v>
      </c>
      <c r="B1520" s="178">
        <v>4419</v>
      </c>
      <c r="C1520" s="179" t="s">
        <v>183</v>
      </c>
      <c r="D1520" s="180">
        <v>1800</v>
      </c>
    </row>
    <row r="1521" spans="1:4" ht="15" customHeight="1">
      <c r="A1521" s="177" t="s">
        <v>121</v>
      </c>
      <c r="B1521" s="178">
        <v>4428</v>
      </c>
      <c r="C1521" s="179" t="s">
        <v>425</v>
      </c>
      <c r="D1521" s="180">
        <v>112000</v>
      </c>
    </row>
    <row r="1522" spans="1:4" ht="15" customHeight="1">
      <c r="A1522" s="177" t="s">
        <v>121</v>
      </c>
      <c r="B1522" s="178">
        <v>4429</v>
      </c>
      <c r="C1522" s="179" t="s">
        <v>425</v>
      </c>
      <c r="D1522" s="180">
        <v>24000</v>
      </c>
    </row>
    <row r="1523" spans="1:4" ht="15" customHeight="1">
      <c r="A1523" s="177" t="s">
        <v>121</v>
      </c>
      <c r="B1523" s="178">
        <v>4438</v>
      </c>
      <c r="C1523" s="179" t="s">
        <v>426</v>
      </c>
      <c r="D1523" s="180">
        <v>3200</v>
      </c>
    </row>
    <row r="1524" spans="1:4" ht="15" customHeight="1">
      <c r="A1524" s="177" t="s">
        <v>121</v>
      </c>
      <c r="B1524" s="178">
        <v>4439</v>
      </c>
      <c r="C1524" s="179" t="s">
        <v>426</v>
      </c>
      <c r="D1524" s="180">
        <v>700</v>
      </c>
    </row>
    <row r="1525" spans="1:4" ht="15" customHeight="1">
      <c r="A1525" s="177" t="s">
        <v>121</v>
      </c>
      <c r="B1525" s="178">
        <v>4700</v>
      </c>
      <c r="C1525" s="179" t="s">
        <v>417</v>
      </c>
      <c r="D1525" s="180">
        <v>40000</v>
      </c>
    </row>
    <row r="1526" spans="1:4" ht="15" customHeight="1">
      <c r="A1526" s="177" t="s">
        <v>121</v>
      </c>
      <c r="B1526" s="178">
        <v>4708</v>
      </c>
      <c r="C1526" s="179" t="s">
        <v>417</v>
      </c>
      <c r="D1526" s="180">
        <v>5000</v>
      </c>
    </row>
    <row r="1527" spans="1:4" ht="15" customHeight="1">
      <c r="A1527" s="177" t="s">
        <v>121</v>
      </c>
      <c r="B1527" s="178">
        <v>4710</v>
      </c>
      <c r="C1527" s="179" t="s">
        <v>189</v>
      </c>
      <c r="D1527" s="180">
        <v>16281</v>
      </c>
    </row>
    <row r="1528" spans="1:4" ht="15" customHeight="1">
      <c r="A1528" s="177" t="s">
        <v>121</v>
      </c>
      <c r="B1528" s="178">
        <v>4718</v>
      </c>
      <c r="C1528" s="179" t="s">
        <v>189</v>
      </c>
      <c r="D1528" s="180">
        <v>9009</v>
      </c>
    </row>
    <row r="1529" spans="1:4" ht="15" customHeight="1">
      <c r="A1529" s="177" t="s">
        <v>121</v>
      </c>
      <c r="B1529" s="178">
        <v>4719</v>
      </c>
      <c r="C1529" s="179" t="s">
        <v>189</v>
      </c>
      <c r="D1529" s="180">
        <v>1986</v>
      </c>
    </row>
    <row r="1530" spans="1:4" ht="15" customHeight="1">
      <c r="A1530" s="177" t="s">
        <v>121</v>
      </c>
      <c r="B1530" s="178">
        <v>6010</v>
      </c>
      <c r="C1530" s="179" t="s">
        <v>440</v>
      </c>
      <c r="D1530" s="180">
        <v>500000</v>
      </c>
    </row>
    <row r="1531" spans="1:4" ht="56.1" customHeight="1">
      <c r="A1531" s="177" t="s">
        <v>121</v>
      </c>
      <c r="B1531" s="178">
        <v>6209</v>
      </c>
      <c r="C1531" s="179" t="s">
        <v>431</v>
      </c>
      <c r="D1531" s="180">
        <v>502600</v>
      </c>
    </row>
    <row r="1532" spans="1:4" s="173" customFormat="1" ht="15" customHeight="1">
      <c r="A1532" s="168" t="s">
        <v>40</v>
      </c>
      <c r="B1532" s="169" t="s">
        <v>121</v>
      </c>
      <c r="C1532" s="170" t="s">
        <v>41</v>
      </c>
      <c r="D1532" s="171">
        <f>D1533+D1535+D1539+D1543+D1547+D1550+D1553+D1557+D1562+D1568</f>
        <v>362797548</v>
      </c>
    </row>
    <row r="1533" spans="1:4" s="173" customFormat="1" ht="15" customHeight="1">
      <c r="A1533" s="174">
        <v>92105</v>
      </c>
      <c r="B1533" s="175" t="s">
        <v>121</v>
      </c>
      <c r="C1533" s="172" t="s">
        <v>293</v>
      </c>
      <c r="D1533" s="176">
        <f>D1534</f>
        <v>640000</v>
      </c>
    </row>
    <row r="1534" spans="1:4" ht="30" customHeight="1">
      <c r="A1534" s="177" t="s">
        <v>121</v>
      </c>
      <c r="B1534" s="178">
        <v>2800</v>
      </c>
      <c r="C1534" s="179" t="s">
        <v>187</v>
      </c>
      <c r="D1534" s="180">
        <v>640000</v>
      </c>
    </row>
    <row r="1535" spans="1:4" s="173" customFormat="1" ht="15" customHeight="1">
      <c r="A1535" s="174">
        <v>92106</v>
      </c>
      <c r="B1535" s="175" t="s">
        <v>121</v>
      </c>
      <c r="C1535" s="172" t="s">
        <v>471</v>
      </c>
      <c r="D1535" s="176">
        <f>SUM(D1536:D1538)</f>
        <v>123941004</v>
      </c>
    </row>
    <row r="1536" spans="1:4" ht="15" customHeight="1">
      <c r="A1536" s="177" t="s">
        <v>121</v>
      </c>
      <c r="B1536" s="178">
        <v>2480</v>
      </c>
      <c r="C1536" s="179" t="s">
        <v>472</v>
      </c>
      <c r="D1536" s="180">
        <v>58257000</v>
      </c>
    </row>
    <row r="1537" spans="1:4" ht="30" customHeight="1">
      <c r="A1537" s="177" t="s">
        <v>121</v>
      </c>
      <c r="B1537" s="178">
        <v>2800</v>
      </c>
      <c r="C1537" s="179" t="s">
        <v>187</v>
      </c>
      <c r="D1537" s="180">
        <v>771881</v>
      </c>
    </row>
    <row r="1538" spans="1:4" ht="30" customHeight="1">
      <c r="A1538" s="177" t="s">
        <v>121</v>
      </c>
      <c r="B1538" s="178">
        <v>6220</v>
      </c>
      <c r="C1538" s="179" t="s">
        <v>241</v>
      </c>
      <c r="D1538" s="180">
        <v>64912123</v>
      </c>
    </row>
    <row r="1539" spans="1:4" s="173" customFormat="1" ht="15" customHeight="1">
      <c r="A1539" s="174">
        <v>92108</v>
      </c>
      <c r="B1539" s="175" t="s">
        <v>121</v>
      </c>
      <c r="C1539" s="172" t="s">
        <v>401</v>
      </c>
      <c r="D1539" s="176">
        <f>SUM(D1540:D1542)</f>
        <v>53818000</v>
      </c>
    </row>
    <row r="1540" spans="1:4" ht="15" customHeight="1">
      <c r="A1540" s="177" t="s">
        <v>121</v>
      </c>
      <c r="B1540" s="178">
        <v>2480</v>
      </c>
      <c r="C1540" s="179" t="s">
        <v>472</v>
      </c>
      <c r="D1540" s="180">
        <v>18218000</v>
      </c>
    </row>
    <row r="1541" spans="1:4" ht="15" customHeight="1">
      <c r="A1541" s="177" t="s">
        <v>121</v>
      </c>
      <c r="B1541" s="178">
        <v>6050</v>
      </c>
      <c r="C1541" s="179" t="s">
        <v>188</v>
      </c>
      <c r="D1541" s="180">
        <v>600000</v>
      </c>
    </row>
    <row r="1542" spans="1:4" ht="30" customHeight="1">
      <c r="A1542" s="177" t="s">
        <v>121</v>
      </c>
      <c r="B1542" s="178">
        <v>6220</v>
      </c>
      <c r="C1542" s="179" t="s">
        <v>241</v>
      </c>
      <c r="D1542" s="180">
        <v>35000000</v>
      </c>
    </row>
    <row r="1543" spans="1:4" s="173" customFormat="1" ht="15" customHeight="1">
      <c r="A1543" s="174">
        <v>92109</v>
      </c>
      <c r="B1543" s="175" t="s">
        <v>121</v>
      </c>
      <c r="C1543" s="172" t="s">
        <v>88</v>
      </c>
      <c r="D1543" s="176">
        <f>SUM(D1544:D1546)</f>
        <v>76035148</v>
      </c>
    </row>
    <row r="1544" spans="1:4" ht="15" customHeight="1">
      <c r="A1544" s="177" t="s">
        <v>121</v>
      </c>
      <c r="B1544" s="178">
        <v>2480</v>
      </c>
      <c r="C1544" s="179" t="s">
        <v>472</v>
      </c>
      <c r="D1544" s="180">
        <v>20414000</v>
      </c>
    </row>
    <row r="1545" spans="1:4" ht="30" customHeight="1">
      <c r="A1545" s="177" t="s">
        <v>121</v>
      </c>
      <c r="B1545" s="178">
        <v>2800</v>
      </c>
      <c r="C1545" s="179" t="s">
        <v>187</v>
      </c>
      <c r="D1545" s="180">
        <v>1416439</v>
      </c>
    </row>
    <row r="1546" spans="1:4" ht="30" customHeight="1">
      <c r="A1546" s="177" t="s">
        <v>121</v>
      </c>
      <c r="B1546" s="178">
        <v>6220</v>
      </c>
      <c r="C1546" s="179" t="s">
        <v>241</v>
      </c>
      <c r="D1546" s="180">
        <v>54204709</v>
      </c>
    </row>
    <row r="1547" spans="1:4" s="173" customFormat="1" ht="15" customHeight="1">
      <c r="A1547" s="174">
        <v>92110</v>
      </c>
      <c r="B1547" s="175" t="s">
        <v>121</v>
      </c>
      <c r="C1547" s="172" t="s">
        <v>402</v>
      </c>
      <c r="D1547" s="176">
        <f>SUM(D1548:D1549)</f>
        <v>6217200</v>
      </c>
    </row>
    <row r="1548" spans="1:4" ht="15" customHeight="1">
      <c r="A1548" s="177" t="s">
        <v>121</v>
      </c>
      <c r="B1548" s="178">
        <v>2480</v>
      </c>
      <c r="C1548" s="179" t="s">
        <v>472</v>
      </c>
      <c r="D1548" s="180">
        <v>5786000</v>
      </c>
    </row>
    <row r="1549" spans="1:4" ht="30" customHeight="1">
      <c r="A1549" s="177" t="s">
        <v>121</v>
      </c>
      <c r="B1549" s="178">
        <v>6220</v>
      </c>
      <c r="C1549" s="179" t="s">
        <v>241</v>
      </c>
      <c r="D1549" s="180">
        <v>431200</v>
      </c>
    </row>
    <row r="1550" spans="1:4" s="173" customFormat="1" ht="15" customHeight="1">
      <c r="A1550" s="174">
        <v>92113</v>
      </c>
      <c r="B1550" s="175" t="s">
        <v>121</v>
      </c>
      <c r="C1550" s="172" t="s">
        <v>403</v>
      </c>
      <c r="D1550" s="176">
        <f>SUM(D1551:D1552)</f>
        <v>2016613</v>
      </c>
    </row>
    <row r="1551" spans="1:4" ht="15" customHeight="1">
      <c r="A1551" s="177" t="s">
        <v>121</v>
      </c>
      <c r="B1551" s="178">
        <v>2480</v>
      </c>
      <c r="C1551" s="179" t="s">
        <v>472</v>
      </c>
      <c r="D1551" s="180">
        <v>2000000</v>
      </c>
    </row>
    <row r="1552" spans="1:4" ht="30" customHeight="1">
      <c r="A1552" s="177" t="s">
        <v>121</v>
      </c>
      <c r="B1552" s="178">
        <v>6220</v>
      </c>
      <c r="C1552" s="179" t="s">
        <v>241</v>
      </c>
      <c r="D1552" s="180">
        <v>16613</v>
      </c>
    </row>
    <row r="1553" spans="1:4" s="173" customFormat="1" ht="15" customHeight="1">
      <c r="A1553" s="185">
        <v>92116</v>
      </c>
      <c r="B1553" s="186" t="s">
        <v>121</v>
      </c>
      <c r="C1553" s="187" t="s">
        <v>89</v>
      </c>
      <c r="D1553" s="188">
        <f>SUM(D1554:D1556)</f>
        <v>43933929</v>
      </c>
    </row>
    <row r="1554" spans="1:4" ht="15" customHeight="1">
      <c r="A1554" s="177" t="s">
        <v>121</v>
      </c>
      <c r="B1554" s="178">
        <v>2480</v>
      </c>
      <c r="C1554" s="179" t="s">
        <v>472</v>
      </c>
      <c r="D1554" s="180">
        <v>40685000</v>
      </c>
    </row>
    <row r="1555" spans="1:4" ht="30" customHeight="1">
      <c r="A1555" s="177" t="s">
        <v>121</v>
      </c>
      <c r="B1555" s="178">
        <v>2800</v>
      </c>
      <c r="C1555" s="179" t="s">
        <v>187</v>
      </c>
      <c r="D1555" s="180">
        <v>509682</v>
      </c>
    </row>
    <row r="1556" spans="1:4" ht="30" customHeight="1">
      <c r="A1556" s="177" t="s">
        <v>121</v>
      </c>
      <c r="B1556" s="178">
        <v>6220</v>
      </c>
      <c r="C1556" s="179" t="s">
        <v>241</v>
      </c>
      <c r="D1556" s="180">
        <v>2739247</v>
      </c>
    </row>
    <row r="1557" spans="1:4" s="173" customFormat="1" ht="15" customHeight="1">
      <c r="A1557" s="174">
        <v>92118</v>
      </c>
      <c r="B1557" s="175" t="s">
        <v>121</v>
      </c>
      <c r="C1557" s="172" t="s">
        <v>404</v>
      </c>
      <c r="D1557" s="176">
        <f>SUM(D1558:D1561)</f>
        <v>34715270</v>
      </c>
    </row>
    <row r="1558" spans="1:4" ht="15" customHeight="1">
      <c r="A1558" s="177" t="s">
        <v>121</v>
      </c>
      <c r="B1558" s="178">
        <v>2480</v>
      </c>
      <c r="C1558" s="179" t="s">
        <v>472</v>
      </c>
      <c r="D1558" s="180">
        <v>28898000</v>
      </c>
    </row>
    <row r="1559" spans="1:4" ht="30" customHeight="1">
      <c r="A1559" s="177" t="s">
        <v>121</v>
      </c>
      <c r="B1559" s="178">
        <v>2710</v>
      </c>
      <c r="C1559" s="179" t="s">
        <v>416</v>
      </c>
      <c r="D1559" s="180">
        <v>100000</v>
      </c>
    </row>
    <row r="1560" spans="1:4" ht="30" customHeight="1">
      <c r="A1560" s="177" t="s">
        <v>121</v>
      </c>
      <c r="B1560" s="178">
        <v>2800</v>
      </c>
      <c r="C1560" s="179" t="s">
        <v>187</v>
      </c>
      <c r="D1560" s="180">
        <v>158737</v>
      </c>
    </row>
    <row r="1561" spans="1:4" ht="30" customHeight="1">
      <c r="A1561" s="177" t="s">
        <v>121</v>
      </c>
      <c r="B1561" s="178">
        <v>6220</v>
      </c>
      <c r="C1561" s="179" t="s">
        <v>241</v>
      </c>
      <c r="D1561" s="180">
        <v>5558533</v>
      </c>
    </row>
    <row r="1562" spans="1:4" s="173" customFormat="1" ht="15" customHeight="1">
      <c r="A1562" s="174">
        <v>92120</v>
      </c>
      <c r="B1562" s="175" t="s">
        <v>121</v>
      </c>
      <c r="C1562" s="172" t="s">
        <v>405</v>
      </c>
      <c r="D1562" s="176">
        <f>SUM(D1563:D1567)</f>
        <v>2000000</v>
      </c>
    </row>
    <row r="1563" spans="1:4" ht="45" customHeight="1">
      <c r="A1563" s="177" t="s">
        <v>121</v>
      </c>
      <c r="B1563" s="178">
        <v>2720</v>
      </c>
      <c r="C1563" s="179" t="s">
        <v>473</v>
      </c>
      <c r="D1563" s="180">
        <v>1200000</v>
      </c>
    </row>
    <row r="1564" spans="1:4" ht="45" customHeight="1">
      <c r="A1564" s="177" t="s">
        <v>121</v>
      </c>
      <c r="B1564" s="178">
        <v>2730</v>
      </c>
      <c r="C1564" s="179" t="s">
        <v>474</v>
      </c>
      <c r="D1564" s="180">
        <v>645000</v>
      </c>
    </row>
    <row r="1565" spans="1:4" ht="15" customHeight="1">
      <c r="A1565" s="177" t="s">
        <v>121</v>
      </c>
      <c r="B1565" s="178">
        <v>4110</v>
      </c>
      <c r="C1565" s="179" t="s">
        <v>175</v>
      </c>
      <c r="D1565" s="180">
        <v>5000</v>
      </c>
    </row>
    <row r="1566" spans="1:4" ht="15" customHeight="1">
      <c r="A1566" s="177" t="s">
        <v>121</v>
      </c>
      <c r="B1566" s="178">
        <v>4170</v>
      </c>
      <c r="C1566" s="179" t="s">
        <v>177</v>
      </c>
      <c r="D1566" s="180">
        <v>50000</v>
      </c>
    </row>
    <row r="1567" spans="1:4" ht="15" customHeight="1">
      <c r="A1567" s="177" t="s">
        <v>121</v>
      </c>
      <c r="B1567" s="178">
        <v>4300</v>
      </c>
      <c r="C1567" s="179" t="s">
        <v>182</v>
      </c>
      <c r="D1567" s="180">
        <v>100000</v>
      </c>
    </row>
    <row r="1568" spans="1:4" s="173" customFormat="1" ht="15" customHeight="1">
      <c r="A1568" s="174">
        <v>92195</v>
      </c>
      <c r="B1568" s="175" t="s">
        <v>121</v>
      </c>
      <c r="C1568" s="172" t="s">
        <v>46</v>
      </c>
      <c r="D1568" s="176">
        <f>SUM(D1569:D1607)</f>
        <v>19480384</v>
      </c>
    </row>
    <row r="1569" spans="1:4" ht="56.1" customHeight="1">
      <c r="A1569" s="177" t="s">
        <v>121</v>
      </c>
      <c r="B1569" s="178">
        <v>2009</v>
      </c>
      <c r="C1569" s="179" t="s">
        <v>432</v>
      </c>
      <c r="D1569" s="180">
        <v>4300</v>
      </c>
    </row>
    <row r="1570" spans="1:4" ht="45" customHeight="1">
      <c r="A1570" s="177" t="s">
        <v>121</v>
      </c>
      <c r="B1570" s="178">
        <v>2059</v>
      </c>
      <c r="C1570" s="179" t="s">
        <v>165</v>
      </c>
      <c r="D1570" s="180">
        <v>6200</v>
      </c>
    </row>
    <row r="1571" spans="1:4" ht="45" customHeight="1">
      <c r="A1571" s="177" t="s">
        <v>121</v>
      </c>
      <c r="B1571" s="178">
        <v>2360</v>
      </c>
      <c r="C1571" s="179" t="s">
        <v>278</v>
      </c>
      <c r="D1571" s="180">
        <v>1400000</v>
      </c>
    </row>
    <row r="1572" spans="1:4" ht="30" customHeight="1">
      <c r="A1572" s="177" t="s">
        <v>121</v>
      </c>
      <c r="B1572" s="178">
        <v>2710</v>
      </c>
      <c r="C1572" s="179" t="s">
        <v>416</v>
      </c>
      <c r="D1572" s="180">
        <v>350000</v>
      </c>
    </row>
    <row r="1573" spans="1:4" ht="30" customHeight="1">
      <c r="A1573" s="177" t="s">
        <v>121</v>
      </c>
      <c r="B1573" s="178">
        <v>2800</v>
      </c>
      <c r="C1573" s="179" t="s">
        <v>187</v>
      </c>
      <c r="D1573" s="180">
        <v>4800000</v>
      </c>
    </row>
    <row r="1574" spans="1:4" ht="15" customHeight="1">
      <c r="A1574" s="177" t="s">
        <v>121</v>
      </c>
      <c r="B1574" s="178">
        <v>3030</v>
      </c>
      <c r="C1574" s="179" t="s">
        <v>436</v>
      </c>
      <c r="D1574" s="180">
        <v>2000</v>
      </c>
    </row>
    <row r="1575" spans="1:4" ht="15" customHeight="1">
      <c r="A1575" s="177" t="s">
        <v>121</v>
      </c>
      <c r="B1575" s="178">
        <v>3038</v>
      </c>
      <c r="C1575" s="179" t="s">
        <v>436</v>
      </c>
      <c r="D1575" s="180">
        <v>4000</v>
      </c>
    </row>
    <row r="1576" spans="1:4" ht="15" customHeight="1">
      <c r="A1576" s="177" t="s">
        <v>121</v>
      </c>
      <c r="B1576" s="178">
        <v>3039</v>
      </c>
      <c r="C1576" s="179" t="s">
        <v>436</v>
      </c>
      <c r="D1576" s="180">
        <v>1000</v>
      </c>
    </row>
    <row r="1577" spans="1:4" ht="15" customHeight="1">
      <c r="A1577" s="177" t="s">
        <v>121</v>
      </c>
      <c r="B1577" s="178">
        <v>3040</v>
      </c>
      <c r="C1577" s="179" t="s">
        <v>448</v>
      </c>
      <c r="D1577" s="180">
        <v>300000</v>
      </c>
    </row>
    <row r="1578" spans="1:4" ht="15" customHeight="1">
      <c r="A1578" s="177" t="s">
        <v>121</v>
      </c>
      <c r="B1578" s="178">
        <v>3250</v>
      </c>
      <c r="C1578" s="179" t="s">
        <v>463</v>
      </c>
      <c r="D1578" s="180">
        <v>250000</v>
      </c>
    </row>
    <row r="1579" spans="1:4" ht="15" customHeight="1">
      <c r="A1579" s="177" t="s">
        <v>121</v>
      </c>
      <c r="B1579" s="178">
        <v>4018</v>
      </c>
      <c r="C1579" s="179" t="s">
        <v>173</v>
      </c>
      <c r="D1579" s="180">
        <v>97584</v>
      </c>
    </row>
    <row r="1580" spans="1:4" ht="15" customHeight="1">
      <c r="A1580" s="177" t="s">
        <v>121</v>
      </c>
      <c r="B1580" s="178">
        <v>4019</v>
      </c>
      <c r="C1580" s="179" t="s">
        <v>173</v>
      </c>
      <c r="D1580" s="180">
        <v>24396</v>
      </c>
    </row>
    <row r="1581" spans="1:4" ht="15" customHeight="1">
      <c r="A1581" s="177" t="s">
        <v>121</v>
      </c>
      <c r="B1581" s="178">
        <v>4048</v>
      </c>
      <c r="C1581" s="179" t="s">
        <v>174</v>
      </c>
      <c r="D1581" s="180">
        <v>8132</v>
      </c>
    </row>
    <row r="1582" spans="1:4" ht="15" customHeight="1">
      <c r="A1582" s="177" t="s">
        <v>121</v>
      </c>
      <c r="B1582" s="178">
        <v>4049</v>
      </c>
      <c r="C1582" s="179" t="s">
        <v>174</v>
      </c>
      <c r="D1582" s="180">
        <v>2033</v>
      </c>
    </row>
    <row r="1583" spans="1:4" ht="15" customHeight="1">
      <c r="A1583" s="177" t="s">
        <v>121</v>
      </c>
      <c r="B1583" s="178">
        <v>4110</v>
      </c>
      <c r="C1583" s="179" t="s">
        <v>175</v>
      </c>
      <c r="D1583" s="180">
        <v>3500</v>
      </c>
    </row>
    <row r="1584" spans="1:4" ht="15" customHeight="1">
      <c r="A1584" s="177" t="s">
        <v>121</v>
      </c>
      <c r="B1584" s="178">
        <v>4118</v>
      </c>
      <c r="C1584" s="179" t="s">
        <v>175</v>
      </c>
      <c r="D1584" s="180">
        <v>17898</v>
      </c>
    </row>
    <row r="1585" spans="1:4" ht="15" customHeight="1">
      <c r="A1585" s="177" t="s">
        <v>121</v>
      </c>
      <c r="B1585" s="178">
        <v>4119</v>
      </c>
      <c r="C1585" s="179" t="s">
        <v>175</v>
      </c>
      <c r="D1585" s="180">
        <v>4474</v>
      </c>
    </row>
    <row r="1586" spans="1:4" ht="15" customHeight="1">
      <c r="A1586" s="177" t="s">
        <v>121</v>
      </c>
      <c r="B1586" s="178">
        <v>4120</v>
      </c>
      <c r="C1586" s="179" t="s">
        <v>176</v>
      </c>
      <c r="D1586" s="180">
        <v>500</v>
      </c>
    </row>
    <row r="1587" spans="1:4" ht="15" customHeight="1">
      <c r="A1587" s="177" t="s">
        <v>121</v>
      </c>
      <c r="B1587" s="178">
        <v>4128</v>
      </c>
      <c r="C1587" s="179" t="s">
        <v>176</v>
      </c>
      <c r="D1587" s="180">
        <v>2590</v>
      </c>
    </row>
    <row r="1588" spans="1:4" ht="15" customHeight="1">
      <c r="A1588" s="177" t="s">
        <v>121</v>
      </c>
      <c r="B1588" s="178">
        <v>4129</v>
      </c>
      <c r="C1588" s="179" t="s">
        <v>176</v>
      </c>
      <c r="D1588" s="180">
        <v>648</v>
      </c>
    </row>
    <row r="1589" spans="1:4" ht="15" customHeight="1">
      <c r="A1589" s="177" t="s">
        <v>121</v>
      </c>
      <c r="B1589" s="178">
        <v>4170</v>
      </c>
      <c r="C1589" s="179" t="s">
        <v>177</v>
      </c>
      <c r="D1589" s="180">
        <v>91000</v>
      </c>
    </row>
    <row r="1590" spans="1:4" ht="15" customHeight="1">
      <c r="A1590" s="177" t="s">
        <v>121</v>
      </c>
      <c r="B1590" s="178">
        <v>4190</v>
      </c>
      <c r="C1590" s="179" t="s">
        <v>178</v>
      </c>
      <c r="D1590" s="180">
        <v>254000</v>
      </c>
    </row>
    <row r="1591" spans="1:4" ht="15" customHeight="1">
      <c r="A1591" s="177" t="s">
        <v>121</v>
      </c>
      <c r="B1591" s="178">
        <v>4210</v>
      </c>
      <c r="C1591" s="179" t="s">
        <v>179</v>
      </c>
      <c r="D1591" s="180">
        <v>96000</v>
      </c>
    </row>
    <row r="1592" spans="1:4" ht="15" customHeight="1">
      <c r="A1592" s="177" t="s">
        <v>121</v>
      </c>
      <c r="B1592" s="178">
        <v>4218</v>
      </c>
      <c r="C1592" s="179" t="s">
        <v>179</v>
      </c>
      <c r="D1592" s="180">
        <v>12000</v>
      </c>
    </row>
    <row r="1593" spans="1:4" ht="15" customHeight="1">
      <c r="A1593" s="177" t="s">
        <v>121</v>
      </c>
      <c r="B1593" s="178">
        <v>4219</v>
      </c>
      <c r="C1593" s="179" t="s">
        <v>179</v>
      </c>
      <c r="D1593" s="180">
        <v>3000</v>
      </c>
    </row>
    <row r="1594" spans="1:4" ht="15" customHeight="1">
      <c r="A1594" s="177" t="s">
        <v>121</v>
      </c>
      <c r="B1594" s="178">
        <v>4300</v>
      </c>
      <c r="C1594" s="179" t="s">
        <v>182</v>
      </c>
      <c r="D1594" s="180">
        <v>10083000</v>
      </c>
    </row>
    <row r="1595" spans="1:4" ht="15" customHeight="1">
      <c r="A1595" s="177" t="s">
        <v>121</v>
      </c>
      <c r="B1595" s="178">
        <v>4308</v>
      </c>
      <c r="C1595" s="179" t="s">
        <v>182</v>
      </c>
      <c r="D1595" s="180">
        <v>54524</v>
      </c>
    </row>
    <row r="1596" spans="1:4" ht="15" customHeight="1">
      <c r="A1596" s="177" t="s">
        <v>121</v>
      </c>
      <c r="B1596" s="178">
        <v>4309</v>
      </c>
      <c r="C1596" s="179" t="s">
        <v>182</v>
      </c>
      <c r="D1596" s="180">
        <v>13631</v>
      </c>
    </row>
    <row r="1597" spans="1:4" ht="15" customHeight="1">
      <c r="A1597" s="177" t="s">
        <v>121</v>
      </c>
      <c r="B1597" s="178">
        <v>4418</v>
      </c>
      <c r="C1597" s="179" t="s">
        <v>183</v>
      </c>
      <c r="D1597" s="180">
        <v>800</v>
      </c>
    </row>
    <row r="1598" spans="1:4" ht="15" customHeight="1">
      <c r="A1598" s="181" t="s">
        <v>121</v>
      </c>
      <c r="B1598" s="182">
        <v>4419</v>
      </c>
      <c r="C1598" s="183" t="s">
        <v>183</v>
      </c>
      <c r="D1598" s="184">
        <v>200</v>
      </c>
    </row>
    <row r="1599" spans="1:4" ht="15" customHeight="1">
      <c r="A1599" s="177" t="s">
        <v>121</v>
      </c>
      <c r="B1599" s="178">
        <v>4428</v>
      </c>
      <c r="C1599" s="179" t="s">
        <v>425</v>
      </c>
      <c r="D1599" s="180">
        <v>20000</v>
      </c>
    </row>
    <row r="1600" spans="1:4" ht="15" customHeight="1">
      <c r="A1600" s="177" t="s">
        <v>121</v>
      </c>
      <c r="B1600" s="178">
        <v>4429</v>
      </c>
      <c r="C1600" s="179" t="s">
        <v>425</v>
      </c>
      <c r="D1600" s="180">
        <v>5000</v>
      </c>
    </row>
    <row r="1601" spans="1:4" ht="15" customHeight="1">
      <c r="A1601" s="177" t="s">
        <v>121</v>
      </c>
      <c r="B1601" s="178">
        <v>4438</v>
      </c>
      <c r="C1601" s="179" t="s">
        <v>426</v>
      </c>
      <c r="D1601" s="180">
        <v>794</v>
      </c>
    </row>
    <row r="1602" spans="1:4" ht="15" customHeight="1">
      <c r="A1602" s="177" t="s">
        <v>121</v>
      </c>
      <c r="B1602" s="178">
        <v>4439</v>
      </c>
      <c r="C1602" s="179" t="s">
        <v>426</v>
      </c>
      <c r="D1602" s="180">
        <v>198</v>
      </c>
    </row>
    <row r="1603" spans="1:4" ht="15" customHeight="1">
      <c r="A1603" s="177" t="s">
        <v>121</v>
      </c>
      <c r="B1603" s="178">
        <v>4718</v>
      </c>
      <c r="C1603" s="179" t="s">
        <v>189</v>
      </c>
      <c r="D1603" s="180">
        <v>1586</v>
      </c>
    </row>
    <row r="1604" spans="1:4" ht="15" customHeight="1">
      <c r="A1604" s="177" t="s">
        <v>121</v>
      </c>
      <c r="B1604" s="178">
        <v>4719</v>
      </c>
      <c r="C1604" s="179" t="s">
        <v>189</v>
      </c>
      <c r="D1604" s="180">
        <v>396</v>
      </c>
    </row>
    <row r="1605" spans="1:4" ht="56.1" customHeight="1">
      <c r="A1605" s="177" t="s">
        <v>121</v>
      </c>
      <c r="B1605" s="178">
        <v>6209</v>
      </c>
      <c r="C1605" s="179" t="s">
        <v>431</v>
      </c>
      <c r="D1605" s="180">
        <v>215000</v>
      </c>
    </row>
    <row r="1606" spans="1:4" ht="30" customHeight="1">
      <c r="A1606" s="177" t="s">
        <v>121</v>
      </c>
      <c r="B1606" s="178">
        <v>6220</v>
      </c>
      <c r="C1606" s="179" t="s">
        <v>241</v>
      </c>
      <c r="D1606" s="180">
        <v>50000</v>
      </c>
    </row>
    <row r="1607" spans="1:4" ht="45" customHeight="1">
      <c r="A1607" s="177" t="s">
        <v>121</v>
      </c>
      <c r="B1607" s="178">
        <v>6259</v>
      </c>
      <c r="C1607" s="179" t="s">
        <v>123</v>
      </c>
      <c r="D1607" s="180">
        <v>1300000</v>
      </c>
    </row>
    <row r="1608" spans="1:4" s="173" customFormat="1" ht="30" customHeight="1">
      <c r="A1608" s="168" t="s">
        <v>113</v>
      </c>
      <c r="B1608" s="169" t="s">
        <v>121</v>
      </c>
      <c r="C1608" s="170" t="s">
        <v>90</v>
      </c>
      <c r="D1608" s="171">
        <f>D1609</f>
        <v>29488520</v>
      </c>
    </row>
    <row r="1609" spans="1:4" s="173" customFormat="1" ht="15" customHeight="1">
      <c r="A1609" s="174">
        <v>92502</v>
      </c>
      <c r="B1609" s="175" t="s">
        <v>121</v>
      </c>
      <c r="C1609" s="172" t="s">
        <v>91</v>
      </c>
      <c r="D1609" s="176">
        <f>SUM(D1610:D1662)</f>
        <v>29488520</v>
      </c>
    </row>
    <row r="1610" spans="1:4" ht="15" customHeight="1">
      <c r="A1610" s="177" t="s">
        <v>121</v>
      </c>
      <c r="B1610" s="178">
        <v>3020</v>
      </c>
      <c r="C1610" s="179" t="s">
        <v>445</v>
      </c>
      <c r="D1610" s="180">
        <v>193827</v>
      </c>
    </row>
    <row r="1611" spans="1:4" ht="15" customHeight="1">
      <c r="A1611" s="177" t="s">
        <v>121</v>
      </c>
      <c r="B1611" s="178">
        <v>4010</v>
      </c>
      <c r="C1611" s="179" t="s">
        <v>173</v>
      </c>
      <c r="D1611" s="180">
        <v>5772568</v>
      </c>
    </row>
    <row r="1612" spans="1:4" ht="15" customHeight="1">
      <c r="A1612" s="177" t="s">
        <v>121</v>
      </c>
      <c r="B1612" s="178">
        <v>4017</v>
      </c>
      <c r="C1612" s="179" t="s">
        <v>173</v>
      </c>
      <c r="D1612" s="180">
        <v>646112</v>
      </c>
    </row>
    <row r="1613" spans="1:4" ht="15" customHeight="1">
      <c r="A1613" s="177" t="s">
        <v>121</v>
      </c>
      <c r="B1613" s="178">
        <v>4019</v>
      </c>
      <c r="C1613" s="179" t="s">
        <v>173</v>
      </c>
      <c r="D1613" s="180">
        <v>114019</v>
      </c>
    </row>
    <row r="1614" spans="1:4" ht="15" customHeight="1">
      <c r="A1614" s="177" t="s">
        <v>121</v>
      </c>
      <c r="B1614" s="178">
        <v>4040</v>
      </c>
      <c r="C1614" s="179" t="s">
        <v>174</v>
      </c>
      <c r="D1614" s="180">
        <v>465215</v>
      </c>
    </row>
    <row r="1615" spans="1:4" ht="15" customHeight="1">
      <c r="A1615" s="177" t="s">
        <v>121</v>
      </c>
      <c r="B1615" s="178">
        <v>4047</v>
      </c>
      <c r="C1615" s="179" t="s">
        <v>174</v>
      </c>
      <c r="D1615" s="180">
        <v>69843</v>
      </c>
    </row>
    <row r="1616" spans="1:4" ht="15" customHeight="1">
      <c r="A1616" s="177" t="s">
        <v>121</v>
      </c>
      <c r="B1616" s="178">
        <v>4049</v>
      </c>
      <c r="C1616" s="179" t="s">
        <v>174</v>
      </c>
      <c r="D1616" s="180">
        <v>12325</v>
      </c>
    </row>
    <row r="1617" spans="1:4" ht="15" customHeight="1">
      <c r="A1617" s="177" t="s">
        <v>121</v>
      </c>
      <c r="B1617" s="178">
        <v>4110</v>
      </c>
      <c r="C1617" s="179" t="s">
        <v>175</v>
      </c>
      <c r="D1617" s="180">
        <v>1079997</v>
      </c>
    </row>
    <row r="1618" spans="1:4" ht="15" customHeight="1">
      <c r="A1618" s="177" t="s">
        <v>121</v>
      </c>
      <c r="B1618" s="178">
        <v>4117</v>
      </c>
      <c r="C1618" s="179" t="s">
        <v>175</v>
      </c>
      <c r="D1618" s="180">
        <v>122860</v>
      </c>
    </row>
    <row r="1619" spans="1:4" ht="15" customHeight="1">
      <c r="A1619" s="177" t="s">
        <v>121</v>
      </c>
      <c r="B1619" s="178">
        <v>4119</v>
      </c>
      <c r="C1619" s="179" t="s">
        <v>175</v>
      </c>
      <c r="D1619" s="180">
        <v>21683</v>
      </c>
    </row>
    <row r="1620" spans="1:4" ht="15" customHeight="1">
      <c r="A1620" s="177" t="s">
        <v>121</v>
      </c>
      <c r="B1620" s="178">
        <v>4120</v>
      </c>
      <c r="C1620" s="179" t="s">
        <v>176</v>
      </c>
      <c r="D1620" s="180">
        <v>122548</v>
      </c>
    </row>
    <row r="1621" spans="1:4" ht="15" customHeight="1">
      <c r="A1621" s="177" t="s">
        <v>121</v>
      </c>
      <c r="B1621" s="178">
        <v>4127</v>
      </c>
      <c r="C1621" s="179" t="s">
        <v>176</v>
      </c>
      <c r="D1621" s="180">
        <v>14876</v>
      </c>
    </row>
    <row r="1622" spans="1:4" ht="15" customHeight="1">
      <c r="A1622" s="177" t="s">
        <v>121</v>
      </c>
      <c r="B1622" s="178">
        <v>4129</v>
      </c>
      <c r="C1622" s="179" t="s">
        <v>176</v>
      </c>
      <c r="D1622" s="180">
        <v>2808</v>
      </c>
    </row>
    <row r="1623" spans="1:4" ht="15" customHeight="1">
      <c r="A1623" s="177" t="s">
        <v>121</v>
      </c>
      <c r="B1623" s="178">
        <v>4170</v>
      </c>
      <c r="C1623" s="179" t="s">
        <v>177</v>
      </c>
      <c r="D1623" s="180">
        <v>58865</v>
      </c>
    </row>
    <row r="1624" spans="1:4" ht="15" customHeight="1">
      <c r="A1624" s="177" t="s">
        <v>121</v>
      </c>
      <c r="B1624" s="178">
        <v>4177</v>
      </c>
      <c r="C1624" s="179" t="s">
        <v>177</v>
      </c>
      <c r="D1624" s="180">
        <v>302529</v>
      </c>
    </row>
    <row r="1625" spans="1:4" ht="15" customHeight="1">
      <c r="A1625" s="177" t="s">
        <v>121</v>
      </c>
      <c r="B1625" s="178">
        <v>4179</v>
      </c>
      <c r="C1625" s="179" t="s">
        <v>177</v>
      </c>
      <c r="D1625" s="180">
        <v>53388</v>
      </c>
    </row>
    <row r="1626" spans="1:4" ht="15" customHeight="1">
      <c r="A1626" s="177" t="s">
        <v>121</v>
      </c>
      <c r="B1626" s="178">
        <v>4197</v>
      </c>
      <c r="C1626" s="179" t="s">
        <v>178</v>
      </c>
      <c r="D1626" s="180">
        <v>125800</v>
      </c>
    </row>
    <row r="1627" spans="1:4" ht="15" customHeight="1">
      <c r="A1627" s="177" t="s">
        <v>121</v>
      </c>
      <c r="B1627" s="178">
        <v>4199</v>
      </c>
      <c r="C1627" s="179" t="s">
        <v>178</v>
      </c>
      <c r="D1627" s="180">
        <v>22200</v>
      </c>
    </row>
    <row r="1628" spans="1:4" ht="15" customHeight="1">
      <c r="A1628" s="177" t="s">
        <v>121</v>
      </c>
      <c r="B1628" s="178">
        <v>4210</v>
      </c>
      <c r="C1628" s="179" t="s">
        <v>179</v>
      </c>
      <c r="D1628" s="180">
        <v>405122</v>
      </c>
    </row>
    <row r="1629" spans="1:4" ht="15" customHeight="1">
      <c r="A1629" s="177" t="s">
        <v>121</v>
      </c>
      <c r="B1629" s="178">
        <v>4217</v>
      </c>
      <c r="C1629" s="179" t="s">
        <v>179</v>
      </c>
      <c r="D1629" s="180">
        <v>512419</v>
      </c>
    </row>
    <row r="1630" spans="1:4" ht="15" customHeight="1">
      <c r="A1630" s="177" t="s">
        <v>121</v>
      </c>
      <c r="B1630" s="178">
        <v>4219</v>
      </c>
      <c r="C1630" s="179" t="s">
        <v>179</v>
      </c>
      <c r="D1630" s="180">
        <v>90242</v>
      </c>
    </row>
    <row r="1631" spans="1:4" ht="15" customHeight="1">
      <c r="A1631" s="177" t="s">
        <v>121</v>
      </c>
      <c r="B1631" s="178">
        <v>4220</v>
      </c>
      <c r="C1631" s="179" t="s">
        <v>180</v>
      </c>
      <c r="D1631" s="180">
        <v>3000</v>
      </c>
    </row>
    <row r="1632" spans="1:4" ht="15" customHeight="1">
      <c r="A1632" s="177" t="s">
        <v>121</v>
      </c>
      <c r="B1632" s="178">
        <v>4227</v>
      </c>
      <c r="C1632" s="179" t="s">
        <v>180</v>
      </c>
      <c r="D1632" s="180">
        <v>4250</v>
      </c>
    </row>
    <row r="1633" spans="1:4" ht="15" customHeight="1">
      <c r="A1633" s="177" t="s">
        <v>121</v>
      </c>
      <c r="B1633" s="178">
        <v>4229</v>
      </c>
      <c r="C1633" s="179" t="s">
        <v>180</v>
      </c>
      <c r="D1633" s="180">
        <v>750</v>
      </c>
    </row>
    <row r="1634" spans="1:4" ht="15" customHeight="1">
      <c r="A1634" s="177" t="s">
        <v>121</v>
      </c>
      <c r="B1634" s="178">
        <v>4260</v>
      </c>
      <c r="C1634" s="179" t="s">
        <v>420</v>
      </c>
      <c r="D1634" s="180">
        <v>436150</v>
      </c>
    </row>
    <row r="1635" spans="1:4" ht="15" customHeight="1">
      <c r="A1635" s="177" t="s">
        <v>121</v>
      </c>
      <c r="B1635" s="178">
        <v>4270</v>
      </c>
      <c r="C1635" s="179" t="s">
        <v>181</v>
      </c>
      <c r="D1635" s="180">
        <v>124170</v>
      </c>
    </row>
    <row r="1636" spans="1:4" ht="15" customHeight="1">
      <c r="A1636" s="177" t="s">
        <v>121</v>
      </c>
      <c r="B1636" s="178">
        <v>4280</v>
      </c>
      <c r="C1636" s="179" t="s">
        <v>433</v>
      </c>
      <c r="D1636" s="180">
        <v>14040</v>
      </c>
    </row>
    <row r="1637" spans="1:4" ht="15" customHeight="1">
      <c r="A1637" s="177" t="s">
        <v>121</v>
      </c>
      <c r="B1637" s="178">
        <v>4300</v>
      </c>
      <c r="C1637" s="179" t="s">
        <v>182</v>
      </c>
      <c r="D1637" s="180">
        <v>760636</v>
      </c>
    </row>
    <row r="1638" spans="1:4" ht="15" customHeight="1">
      <c r="A1638" s="177" t="s">
        <v>121</v>
      </c>
      <c r="B1638" s="178">
        <v>4307</v>
      </c>
      <c r="C1638" s="179" t="s">
        <v>182</v>
      </c>
      <c r="D1638" s="180">
        <v>5160537</v>
      </c>
    </row>
    <row r="1639" spans="1:4" ht="15" customHeight="1">
      <c r="A1639" s="177" t="s">
        <v>121</v>
      </c>
      <c r="B1639" s="178">
        <v>4309</v>
      </c>
      <c r="C1639" s="179" t="s">
        <v>182</v>
      </c>
      <c r="D1639" s="180">
        <v>910684</v>
      </c>
    </row>
    <row r="1640" spans="1:4" ht="15" customHeight="1">
      <c r="A1640" s="177" t="s">
        <v>121</v>
      </c>
      <c r="B1640" s="178">
        <v>4360</v>
      </c>
      <c r="C1640" s="179" t="s">
        <v>421</v>
      </c>
      <c r="D1640" s="180">
        <v>55402</v>
      </c>
    </row>
    <row r="1641" spans="1:4" ht="15" customHeight="1">
      <c r="A1641" s="177" t="s">
        <v>121</v>
      </c>
      <c r="B1641" s="178">
        <v>4380</v>
      </c>
      <c r="C1641" s="179" t="s">
        <v>422</v>
      </c>
      <c r="D1641" s="180">
        <v>3500</v>
      </c>
    </row>
    <row r="1642" spans="1:4" ht="15" customHeight="1">
      <c r="A1642" s="177" t="s">
        <v>121</v>
      </c>
      <c r="B1642" s="178">
        <v>4390</v>
      </c>
      <c r="C1642" s="179" t="s">
        <v>423</v>
      </c>
      <c r="D1642" s="180">
        <v>2000</v>
      </c>
    </row>
    <row r="1643" spans="1:4" ht="15" customHeight="1">
      <c r="A1643" s="177" t="s">
        <v>121</v>
      </c>
      <c r="B1643" s="178">
        <v>4400</v>
      </c>
      <c r="C1643" s="179" t="s">
        <v>424</v>
      </c>
      <c r="D1643" s="180">
        <v>66040</v>
      </c>
    </row>
    <row r="1644" spans="1:4" ht="15" customHeight="1">
      <c r="A1644" s="177" t="s">
        <v>121</v>
      </c>
      <c r="B1644" s="178">
        <v>4410</v>
      </c>
      <c r="C1644" s="179" t="s">
        <v>183</v>
      </c>
      <c r="D1644" s="180">
        <v>5600</v>
      </c>
    </row>
    <row r="1645" spans="1:4" ht="15" customHeight="1">
      <c r="A1645" s="177" t="s">
        <v>121</v>
      </c>
      <c r="B1645" s="178">
        <v>4417</v>
      </c>
      <c r="C1645" s="179" t="s">
        <v>183</v>
      </c>
      <c r="D1645" s="180">
        <v>8515</v>
      </c>
    </row>
    <row r="1646" spans="1:4" ht="15" customHeight="1">
      <c r="A1646" s="177" t="s">
        <v>121</v>
      </c>
      <c r="B1646" s="178">
        <v>4419</v>
      </c>
      <c r="C1646" s="179" t="s">
        <v>183</v>
      </c>
      <c r="D1646" s="180">
        <v>1503</v>
      </c>
    </row>
    <row r="1647" spans="1:4" ht="15" customHeight="1">
      <c r="A1647" s="177" t="s">
        <v>121</v>
      </c>
      <c r="B1647" s="178">
        <v>4420</v>
      </c>
      <c r="C1647" s="179" t="s">
        <v>425</v>
      </c>
      <c r="D1647" s="180">
        <v>2500</v>
      </c>
    </row>
    <row r="1648" spans="1:4" ht="15" customHeight="1">
      <c r="A1648" s="177" t="s">
        <v>121</v>
      </c>
      <c r="B1648" s="178">
        <v>4430</v>
      </c>
      <c r="C1648" s="179" t="s">
        <v>426</v>
      </c>
      <c r="D1648" s="180">
        <v>110883</v>
      </c>
    </row>
    <row r="1649" spans="1:4" ht="15" customHeight="1">
      <c r="A1649" s="177" t="s">
        <v>121</v>
      </c>
      <c r="B1649" s="178">
        <v>4440</v>
      </c>
      <c r="C1649" s="179" t="s">
        <v>434</v>
      </c>
      <c r="D1649" s="180">
        <v>178477</v>
      </c>
    </row>
    <row r="1650" spans="1:4" ht="15" customHeight="1">
      <c r="A1650" s="177" t="s">
        <v>121</v>
      </c>
      <c r="B1650" s="178">
        <v>4480</v>
      </c>
      <c r="C1650" s="179" t="s">
        <v>435</v>
      </c>
      <c r="D1650" s="180">
        <v>46893</v>
      </c>
    </row>
    <row r="1651" spans="1:4" ht="15" customHeight="1">
      <c r="A1651" s="177" t="s">
        <v>121</v>
      </c>
      <c r="B1651" s="178">
        <v>4500</v>
      </c>
      <c r="C1651" s="179" t="s">
        <v>444</v>
      </c>
      <c r="D1651" s="180">
        <v>4758</v>
      </c>
    </row>
    <row r="1652" spans="1:4" ht="15" customHeight="1">
      <c r="A1652" s="177" t="s">
        <v>121</v>
      </c>
      <c r="B1652" s="178">
        <v>4510</v>
      </c>
      <c r="C1652" s="179" t="s">
        <v>442</v>
      </c>
      <c r="D1652" s="180">
        <v>577</v>
      </c>
    </row>
    <row r="1653" spans="1:4" ht="15" customHeight="1">
      <c r="A1653" s="177" t="s">
        <v>121</v>
      </c>
      <c r="B1653" s="178">
        <v>4520</v>
      </c>
      <c r="C1653" s="179" t="s">
        <v>439</v>
      </c>
      <c r="D1653" s="180">
        <v>1600</v>
      </c>
    </row>
    <row r="1654" spans="1:4" ht="15" customHeight="1">
      <c r="A1654" s="181" t="s">
        <v>121</v>
      </c>
      <c r="B1654" s="182">
        <v>4700</v>
      </c>
      <c r="C1654" s="183" t="s">
        <v>417</v>
      </c>
      <c r="D1654" s="184">
        <v>16569</v>
      </c>
    </row>
    <row r="1655" spans="1:4" ht="15" customHeight="1">
      <c r="A1655" s="177" t="s">
        <v>121</v>
      </c>
      <c r="B1655" s="178">
        <v>4710</v>
      </c>
      <c r="C1655" s="179" t="s">
        <v>189</v>
      </c>
      <c r="D1655" s="180">
        <v>70515</v>
      </c>
    </row>
    <row r="1656" spans="1:4" ht="15" customHeight="1">
      <c r="A1656" s="177" t="s">
        <v>121</v>
      </c>
      <c r="B1656" s="178">
        <v>4717</v>
      </c>
      <c r="C1656" s="179" t="s">
        <v>189</v>
      </c>
      <c r="D1656" s="180">
        <v>8462</v>
      </c>
    </row>
    <row r="1657" spans="1:4" ht="15" customHeight="1">
      <c r="A1657" s="177" t="s">
        <v>121</v>
      </c>
      <c r="B1657" s="178">
        <v>4719</v>
      </c>
      <c r="C1657" s="179" t="s">
        <v>189</v>
      </c>
      <c r="D1657" s="180">
        <v>1494</v>
      </c>
    </row>
    <row r="1658" spans="1:4" ht="15" customHeight="1">
      <c r="A1658" s="177" t="s">
        <v>121</v>
      </c>
      <c r="B1658" s="178">
        <v>6050</v>
      </c>
      <c r="C1658" s="179" t="s">
        <v>188</v>
      </c>
      <c r="D1658" s="180">
        <v>434464</v>
      </c>
    </row>
    <row r="1659" spans="1:4" ht="15" customHeight="1">
      <c r="A1659" s="177" t="s">
        <v>121</v>
      </c>
      <c r="B1659" s="178">
        <v>6057</v>
      </c>
      <c r="C1659" s="179" t="s">
        <v>188</v>
      </c>
      <c r="D1659" s="180">
        <v>8226151</v>
      </c>
    </row>
    <row r="1660" spans="1:4" ht="15" customHeight="1">
      <c r="A1660" s="177" t="s">
        <v>121</v>
      </c>
      <c r="B1660" s="178">
        <v>6059</v>
      </c>
      <c r="C1660" s="179" t="s">
        <v>188</v>
      </c>
      <c r="D1660" s="180">
        <v>1451674</v>
      </c>
    </row>
    <row r="1661" spans="1:4" ht="15" customHeight="1">
      <c r="A1661" s="177" t="s">
        <v>121</v>
      </c>
      <c r="B1661" s="178">
        <v>6067</v>
      </c>
      <c r="C1661" s="179" t="s">
        <v>427</v>
      </c>
      <c r="D1661" s="180">
        <v>992358</v>
      </c>
    </row>
    <row r="1662" spans="1:4" ht="15" customHeight="1">
      <c r="A1662" s="177" t="s">
        <v>121</v>
      </c>
      <c r="B1662" s="178">
        <v>6069</v>
      </c>
      <c r="C1662" s="179" t="s">
        <v>427</v>
      </c>
      <c r="D1662" s="180">
        <v>175122</v>
      </c>
    </row>
    <row r="1663" spans="1:4" s="173" customFormat="1" ht="15" customHeight="1">
      <c r="A1663" s="168" t="s">
        <v>475</v>
      </c>
      <c r="B1663" s="169" t="s">
        <v>121</v>
      </c>
      <c r="C1663" s="170" t="s">
        <v>476</v>
      </c>
      <c r="D1663" s="171">
        <f>D1664+D1666+D1679</f>
        <v>52296700</v>
      </c>
    </row>
    <row r="1664" spans="1:4" s="173" customFormat="1" ht="15" customHeight="1">
      <c r="A1664" s="174">
        <v>92601</v>
      </c>
      <c r="B1664" s="175" t="s">
        <v>121</v>
      </c>
      <c r="C1664" s="172" t="s">
        <v>408</v>
      </c>
      <c r="D1664" s="176">
        <f>D1665</f>
        <v>10606700</v>
      </c>
    </row>
    <row r="1665" spans="1:4" ht="30" customHeight="1">
      <c r="A1665" s="177" t="s">
        <v>121</v>
      </c>
      <c r="B1665" s="178">
        <v>6300</v>
      </c>
      <c r="C1665" s="179" t="s">
        <v>477</v>
      </c>
      <c r="D1665" s="180">
        <v>10606700</v>
      </c>
    </row>
    <row r="1666" spans="1:4" s="173" customFormat="1" ht="15" customHeight="1">
      <c r="A1666" s="174">
        <v>92605</v>
      </c>
      <c r="B1666" s="175" t="s">
        <v>121</v>
      </c>
      <c r="C1666" s="172" t="s">
        <v>409</v>
      </c>
      <c r="D1666" s="176">
        <f>SUM(D1667:D1678)</f>
        <v>40269000</v>
      </c>
    </row>
    <row r="1667" spans="1:4" ht="45" customHeight="1">
      <c r="A1667" s="177" t="s">
        <v>121</v>
      </c>
      <c r="B1667" s="178">
        <v>2360</v>
      </c>
      <c r="C1667" s="179" t="s">
        <v>278</v>
      </c>
      <c r="D1667" s="180">
        <v>4500000</v>
      </c>
    </row>
    <row r="1668" spans="1:4" ht="30" customHeight="1">
      <c r="A1668" s="177" t="s">
        <v>121</v>
      </c>
      <c r="B1668" s="178">
        <v>2820</v>
      </c>
      <c r="C1668" s="179" t="s">
        <v>462</v>
      </c>
      <c r="D1668" s="180">
        <v>5850000</v>
      </c>
    </row>
    <row r="1669" spans="1:4" ht="30" customHeight="1">
      <c r="A1669" s="177" t="s">
        <v>121</v>
      </c>
      <c r="B1669" s="178">
        <v>2830</v>
      </c>
      <c r="C1669" s="179" t="s">
        <v>438</v>
      </c>
      <c r="D1669" s="180">
        <v>50000</v>
      </c>
    </row>
    <row r="1670" spans="1:4" ht="15" customHeight="1">
      <c r="A1670" s="177" t="s">
        <v>121</v>
      </c>
      <c r="B1670" s="178">
        <v>3040</v>
      </c>
      <c r="C1670" s="179" t="s">
        <v>448</v>
      </c>
      <c r="D1670" s="180">
        <v>850000</v>
      </c>
    </row>
    <row r="1671" spans="1:4" ht="15" customHeight="1">
      <c r="A1671" s="177" t="s">
        <v>121</v>
      </c>
      <c r="B1671" s="178">
        <v>4170</v>
      </c>
      <c r="C1671" s="179" t="s">
        <v>177</v>
      </c>
      <c r="D1671" s="180">
        <v>20000</v>
      </c>
    </row>
    <row r="1672" spans="1:4" ht="15" customHeight="1">
      <c r="A1672" s="177" t="s">
        <v>121</v>
      </c>
      <c r="B1672" s="178">
        <v>4190</v>
      </c>
      <c r="C1672" s="179" t="s">
        <v>178</v>
      </c>
      <c r="D1672" s="180">
        <v>20000</v>
      </c>
    </row>
    <row r="1673" spans="1:4" ht="15" customHeight="1">
      <c r="A1673" s="177" t="s">
        <v>121</v>
      </c>
      <c r="B1673" s="178">
        <v>4210</v>
      </c>
      <c r="C1673" s="179" t="s">
        <v>179</v>
      </c>
      <c r="D1673" s="180">
        <v>180000</v>
      </c>
    </row>
    <row r="1674" spans="1:4" ht="15" customHeight="1">
      <c r="A1674" s="177" t="s">
        <v>121</v>
      </c>
      <c r="B1674" s="178">
        <v>4220</v>
      </c>
      <c r="C1674" s="179" t="s">
        <v>180</v>
      </c>
      <c r="D1674" s="180">
        <v>5000</v>
      </c>
    </row>
    <row r="1675" spans="1:4" ht="15" customHeight="1">
      <c r="A1675" s="177" t="s">
        <v>121</v>
      </c>
      <c r="B1675" s="178">
        <v>4300</v>
      </c>
      <c r="C1675" s="179" t="s">
        <v>182</v>
      </c>
      <c r="D1675" s="180">
        <v>24274000</v>
      </c>
    </row>
    <row r="1676" spans="1:4" ht="15" customHeight="1">
      <c r="A1676" s="177" t="s">
        <v>121</v>
      </c>
      <c r="B1676" s="178">
        <v>4400</v>
      </c>
      <c r="C1676" s="179" t="s">
        <v>424</v>
      </c>
      <c r="D1676" s="180">
        <v>15000</v>
      </c>
    </row>
    <row r="1677" spans="1:4" ht="15" customHeight="1">
      <c r="A1677" s="177" t="s">
        <v>121</v>
      </c>
      <c r="B1677" s="178">
        <v>4700</v>
      </c>
      <c r="C1677" s="179" t="s">
        <v>417</v>
      </c>
      <c r="D1677" s="180">
        <v>5000</v>
      </c>
    </row>
    <row r="1678" spans="1:4" ht="30" customHeight="1">
      <c r="A1678" s="177" t="s">
        <v>121</v>
      </c>
      <c r="B1678" s="178" t="s">
        <v>1257</v>
      </c>
      <c r="C1678" s="179" t="s">
        <v>477</v>
      </c>
      <c r="D1678" s="180">
        <v>4500000</v>
      </c>
    </row>
    <row r="1679" spans="1:4" s="173" customFormat="1" ht="15" customHeight="1">
      <c r="A1679" s="174">
        <v>92695</v>
      </c>
      <c r="B1679" s="175" t="s">
        <v>121</v>
      </c>
      <c r="C1679" s="172" t="s">
        <v>46</v>
      </c>
      <c r="D1679" s="176">
        <f>SUM(D1680:D1681)</f>
        <v>1421000</v>
      </c>
    </row>
    <row r="1680" spans="1:4" ht="45" customHeight="1">
      <c r="A1680" s="177" t="s">
        <v>121</v>
      </c>
      <c r="B1680" s="178">
        <v>2059</v>
      </c>
      <c r="C1680" s="179" t="s">
        <v>165</v>
      </c>
      <c r="D1680" s="180">
        <v>16000</v>
      </c>
    </row>
    <row r="1681" spans="1:4" ht="45" customHeight="1">
      <c r="A1681" s="181" t="s">
        <v>121</v>
      </c>
      <c r="B1681" s="182">
        <v>6259</v>
      </c>
      <c r="C1681" s="183" t="s">
        <v>123</v>
      </c>
      <c r="D1681" s="184">
        <v>1405000</v>
      </c>
    </row>
  </sheetData>
  <sheetProtection algorithmName="SHA-512" hashValue="xqKuWIpr8oD9B3aHy9zgGK6usfRbXJlie1E789QViJHAdVhVQWrAXgvJXtbBL1ndThyDnqOq7aj4N9u4nxLVPQ==" saltValue="x37C2nXiPDoZSDSA/CuMKA==" spinCount="100000" sheet="1" objects="1" scenarios="1"/>
  <mergeCells count="5">
    <mergeCell ref="C1:D1"/>
    <mergeCell ref="C2:D2"/>
    <mergeCell ref="C3:D3"/>
    <mergeCell ref="A4:D4"/>
    <mergeCell ref="A5:D5"/>
  </mergeCells>
  <printOptions horizontalCentered="1"/>
  <pageMargins left="0.98425196850393704" right="0.98425196850393704" top="0.98425196850393704" bottom="0.74803149606299213" header="0.51181102362204722" footer="0.51181102362204722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D9121-64F0-4C45-9E5D-BF5B78FF6FA0}">
  <dimension ref="A1:F66"/>
  <sheetViews>
    <sheetView view="pageBreakPreview" zoomScaleSheetLayoutView="100" workbookViewId="0">
      <selection activeCell="K21" sqref="K21"/>
    </sheetView>
  </sheetViews>
  <sheetFormatPr defaultColWidth="16.75" defaultRowHeight="12.75"/>
  <cols>
    <col min="1" max="1" width="5.75" style="309" customWidth="1"/>
    <col min="2" max="2" width="5.875" style="309" customWidth="1"/>
    <col min="3" max="3" width="55.875" style="309" customWidth="1"/>
    <col min="4" max="4" width="32.25" style="309" customWidth="1"/>
    <col min="5" max="5" width="16.375" style="309" customWidth="1"/>
    <col min="6" max="250" width="10.375" style="309" customWidth="1"/>
    <col min="251" max="251" width="5.75" style="309" customWidth="1"/>
    <col min="252" max="252" width="5.875" style="309" customWidth="1"/>
    <col min="253" max="253" width="34.125" style="309" customWidth="1"/>
    <col min="254" max="254" width="16.25" style="309" customWidth="1"/>
    <col min="255" max="256" width="16.75" style="309"/>
    <col min="257" max="257" width="5.75" style="309" customWidth="1"/>
    <col min="258" max="258" width="5.875" style="309" customWidth="1"/>
    <col min="259" max="259" width="55.875" style="309" customWidth="1"/>
    <col min="260" max="260" width="32.25" style="309" customWidth="1"/>
    <col min="261" max="261" width="16.375" style="309" customWidth="1"/>
    <col min="262" max="506" width="10.375" style="309" customWidth="1"/>
    <col min="507" max="507" width="5.75" style="309" customWidth="1"/>
    <col min="508" max="508" width="5.875" style="309" customWidth="1"/>
    <col min="509" max="509" width="34.125" style="309" customWidth="1"/>
    <col min="510" max="510" width="16.25" style="309" customWidth="1"/>
    <col min="511" max="512" width="16.75" style="309"/>
    <col min="513" max="513" width="5.75" style="309" customWidth="1"/>
    <col min="514" max="514" width="5.875" style="309" customWidth="1"/>
    <col min="515" max="515" width="55.875" style="309" customWidth="1"/>
    <col min="516" max="516" width="32.25" style="309" customWidth="1"/>
    <col min="517" max="517" width="16.375" style="309" customWidth="1"/>
    <col min="518" max="762" width="10.375" style="309" customWidth="1"/>
    <col min="763" max="763" width="5.75" style="309" customWidth="1"/>
    <col min="764" max="764" width="5.875" style="309" customWidth="1"/>
    <col min="765" max="765" width="34.125" style="309" customWidth="1"/>
    <col min="766" max="766" width="16.25" style="309" customWidth="1"/>
    <col min="767" max="768" width="16.75" style="309"/>
    <col min="769" max="769" width="5.75" style="309" customWidth="1"/>
    <col min="770" max="770" width="5.875" style="309" customWidth="1"/>
    <col min="771" max="771" width="55.875" style="309" customWidth="1"/>
    <col min="772" max="772" width="32.25" style="309" customWidth="1"/>
    <col min="773" max="773" width="16.375" style="309" customWidth="1"/>
    <col min="774" max="1018" width="10.375" style="309" customWidth="1"/>
    <col min="1019" max="1019" width="5.75" style="309" customWidth="1"/>
    <col min="1020" max="1020" width="5.875" style="309" customWidth="1"/>
    <col min="1021" max="1021" width="34.125" style="309" customWidth="1"/>
    <col min="1022" max="1022" width="16.25" style="309" customWidth="1"/>
    <col min="1023" max="1024" width="16.75" style="309"/>
    <col min="1025" max="1025" width="5.75" style="309" customWidth="1"/>
    <col min="1026" max="1026" width="5.875" style="309" customWidth="1"/>
    <col min="1027" max="1027" width="55.875" style="309" customWidth="1"/>
    <col min="1028" max="1028" width="32.25" style="309" customWidth="1"/>
    <col min="1029" max="1029" width="16.375" style="309" customWidth="1"/>
    <col min="1030" max="1274" width="10.375" style="309" customWidth="1"/>
    <col min="1275" max="1275" width="5.75" style="309" customWidth="1"/>
    <col min="1276" max="1276" width="5.875" style="309" customWidth="1"/>
    <col min="1277" max="1277" width="34.125" style="309" customWidth="1"/>
    <col min="1278" max="1278" width="16.25" style="309" customWidth="1"/>
    <col min="1279" max="1280" width="16.75" style="309"/>
    <col min="1281" max="1281" width="5.75" style="309" customWidth="1"/>
    <col min="1282" max="1282" width="5.875" style="309" customWidth="1"/>
    <col min="1283" max="1283" width="55.875" style="309" customWidth="1"/>
    <col min="1284" max="1284" width="32.25" style="309" customWidth="1"/>
    <col min="1285" max="1285" width="16.375" style="309" customWidth="1"/>
    <col min="1286" max="1530" width="10.375" style="309" customWidth="1"/>
    <col min="1531" max="1531" width="5.75" style="309" customWidth="1"/>
    <col min="1532" max="1532" width="5.875" style="309" customWidth="1"/>
    <col min="1533" max="1533" width="34.125" style="309" customWidth="1"/>
    <col min="1534" max="1534" width="16.25" style="309" customWidth="1"/>
    <col min="1535" max="1536" width="16.75" style="309"/>
    <col min="1537" max="1537" width="5.75" style="309" customWidth="1"/>
    <col min="1538" max="1538" width="5.875" style="309" customWidth="1"/>
    <col min="1539" max="1539" width="55.875" style="309" customWidth="1"/>
    <col min="1540" max="1540" width="32.25" style="309" customWidth="1"/>
    <col min="1541" max="1541" width="16.375" style="309" customWidth="1"/>
    <col min="1542" max="1786" width="10.375" style="309" customWidth="1"/>
    <col min="1787" max="1787" width="5.75" style="309" customWidth="1"/>
    <col min="1788" max="1788" width="5.875" style="309" customWidth="1"/>
    <col min="1789" max="1789" width="34.125" style="309" customWidth="1"/>
    <col min="1790" max="1790" width="16.25" style="309" customWidth="1"/>
    <col min="1791" max="1792" width="16.75" style="309"/>
    <col min="1793" max="1793" width="5.75" style="309" customWidth="1"/>
    <col min="1794" max="1794" width="5.875" style="309" customWidth="1"/>
    <col min="1795" max="1795" width="55.875" style="309" customWidth="1"/>
    <col min="1796" max="1796" width="32.25" style="309" customWidth="1"/>
    <col min="1797" max="1797" width="16.375" style="309" customWidth="1"/>
    <col min="1798" max="2042" width="10.375" style="309" customWidth="1"/>
    <col min="2043" max="2043" width="5.75" style="309" customWidth="1"/>
    <col min="2044" max="2044" width="5.875" style="309" customWidth="1"/>
    <col min="2045" max="2045" width="34.125" style="309" customWidth="1"/>
    <col min="2046" max="2046" width="16.25" style="309" customWidth="1"/>
    <col min="2047" max="2048" width="16.75" style="309"/>
    <col min="2049" max="2049" width="5.75" style="309" customWidth="1"/>
    <col min="2050" max="2050" width="5.875" style="309" customWidth="1"/>
    <col min="2051" max="2051" width="55.875" style="309" customWidth="1"/>
    <col min="2052" max="2052" width="32.25" style="309" customWidth="1"/>
    <col min="2053" max="2053" width="16.375" style="309" customWidth="1"/>
    <col min="2054" max="2298" width="10.375" style="309" customWidth="1"/>
    <col min="2299" max="2299" width="5.75" style="309" customWidth="1"/>
    <col min="2300" max="2300" width="5.875" style="309" customWidth="1"/>
    <col min="2301" max="2301" width="34.125" style="309" customWidth="1"/>
    <col min="2302" max="2302" width="16.25" style="309" customWidth="1"/>
    <col min="2303" max="2304" width="16.75" style="309"/>
    <col min="2305" max="2305" width="5.75" style="309" customWidth="1"/>
    <col min="2306" max="2306" width="5.875" style="309" customWidth="1"/>
    <col min="2307" max="2307" width="55.875" style="309" customWidth="1"/>
    <col min="2308" max="2308" width="32.25" style="309" customWidth="1"/>
    <col min="2309" max="2309" width="16.375" style="309" customWidth="1"/>
    <col min="2310" max="2554" width="10.375" style="309" customWidth="1"/>
    <col min="2555" max="2555" width="5.75" style="309" customWidth="1"/>
    <col min="2556" max="2556" width="5.875" style="309" customWidth="1"/>
    <col min="2557" max="2557" width="34.125" style="309" customWidth="1"/>
    <col min="2558" max="2558" width="16.25" style="309" customWidth="1"/>
    <col min="2559" max="2560" width="16.75" style="309"/>
    <col min="2561" max="2561" width="5.75" style="309" customWidth="1"/>
    <col min="2562" max="2562" width="5.875" style="309" customWidth="1"/>
    <col min="2563" max="2563" width="55.875" style="309" customWidth="1"/>
    <col min="2564" max="2564" width="32.25" style="309" customWidth="1"/>
    <col min="2565" max="2565" width="16.375" style="309" customWidth="1"/>
    <col min="2566" max="2810" width="10.375" style="309" customWidth="1"/>
    <col min="2811" max="2811" width="5.75" style="309" customWidth="1"/>
    <col min="2812" max="2812" width="5.875" style="309" customWidth="1"/>
    <col min="2813" max="2813" width="34.125" style="309" customWidth="1"/>
    <col min="2814" max="2814" width="16.25" style="309" customWidth="1"/>
    <col min="2815" max="2816" width="16.75" style="309"/>
    <col min="2817" max="2817" width="5.75" style="309" customWidth="1"/>
    <col min="2818" max="2818" width="5.875" style="309" customWidth="1"/>
    <col min="2819" max="2819" width="55.875" style="309" customWidth="1"/>
    <col min="2820" max="2820" width="32.25" style="309" customWidth="1"/>
    <col min="2821" max="2821" width="16.375" style="309" customWidth="1"/>
    <col min="2822" max="3066" width="10.375" style="309" customWidth="1"/>
    <col min="3067" max="3067" width="5.75" style="309" customWidth="1"/>
    <col min="3068" max="3068" width="5.875" style="309" customWidth="1"/>
    <col min="3069" max="3069" width="34.125" style="309" customWidth="1"/>
    <col min="3070" max="3070" width="16.25" style="309" customWidth="1"/>
    <col min="3071" max="3072" width="16.75" style="309"/>
    <col min="3073" max="3073" width="5.75" style="309" customWidth="1"/>
    <col min="3074" max="3074" width="5.875" style="309" customWidth="1"/>
    <col min="3075" max="3075" width="55.875" style="309" customWidth="1"/>
    <col min="3076" max="3076" width="32.25" style="309" customWidth="1"/>
    <col min="3077" max="3077" width="16.375" style="309" customWidth="1"/>
    <col min="3078" max="3322" width="10.375" style="309" customWidth="1"/>
    <col min="3323" max="3323" width="5.75" style="309" customWidth="1"/>
    <col min="3324" max="3324" width="5.875" style="309" customWidth="1"/>
    <col min="3325" max="3325" width="34.125" style="309" customWidth="1"/>
    <col min="3326" max="3326" width="16.25" style="309" customWidth="1"/>
    <col min="3327" max="3328" width="16.75" style="309"/>
    <col min="3329" max="3329" width="5.75" style="309" customWidth="1"/>
    <col min="3330" max="3330" width="5.875" style="309" customWidth="1"/>
    <col min="3331" max="3331" width="55.875" style="309" customWidth="1"/>
    <col min="3332" max="3332" width="32.25" style="309" customWidth="1"/>
    <col min="3333" max="3333" width="16.375" style="309" customWidth="1"/>
    <col min="3334" max="3578" width="10.375" style="309" customWidth="1"/>
    <col min="3579" max="3579" width="5.75" style="309" customWidth="1"/>
    <col min="3580" max="3580" width="5.875" style="309" customWidth="1"/>
    <col min="3581" max="3581" width="34.125" style="309" customWidth="1"/>
    <col min="3582" max="3582" width="16.25" style="309" customWidth="1"/>
    <col min="3583" max="3584" width="16.75" style="309"/>
    <col min="3585" max="3585" width="5.75" style="309" customWidth="1"/>
    <col min="3586" max="3586" width="5.875" style="309" customWidth="1"/>
    <col min="3587" max="3587" width="55.875" style="309" customWidth="1"/>
    <col min="3588" max="3588" width="32.25" style="309" customWidth="1"/>
    <col min="3589" max="3589" width="16.375" style="309" customWidth="1"/>
    <col min="3590" max="3834" width="10.375" style="309" customWidth="1"/>
    <col min="3835" max="3835" width="5.75" style="309" customWidth="1"/>
    <col min="3836" max="3836" width="5.875" style="309" customWidth="1"/>
    <col min="3837" max="3837" width="34.125" style="309" customWidth="1"/>
    <col min="3838" max="3838" width="16.25" style="309" customWidth="1"/>
    <col min="3839" max="3840" width="16.75" style="309"/>
    <col min="3841" max="3841" width="5.75" style="309" customWidth="1"/>
    <col min="3842" max="3842" width="5.875" style="309" customWidth="1"/>
    <col min="3843" max="3843" width="55.875" style="309" customWidth="1"/>
    <col min="3844" max="3844" width="32.25" style="309" customWidth="1"/>
    <col min="3845" max="3845" width="16.375" style="309" customWidth="1"/>
    <col min="3846" max="4090" width="10.375" style="309" customWidth="1"/>
    <col min="4091" max="4091" width="5.75" style="309" customWidth="1"/>
    <col min="4092" max="4092" width="5.875" style="309" customWidth="1"/>
    <col min="4093" max="4093" width="34.125" style="309" customWidth="1"/>
    <col min="4094" max="4094" width="16.25" style="309" customWidth="1"/>
    <col min="4095" max="4096" width="16.75" style="309"/>
    <col min="4097" max="4097" width="5.75" style="309" customWidth="1"/>
    <col min="4098" max="4098" width="5.875" style="309" customWidth="1"/>
    <col min="4099" max="4099" width="55.875" style="309" customWidth="1"/>
    <col min="4100" max="4100" width="32.25" style="309" customWidth="1"/>
    <col min="4101" max="4101" width="16.375" style="309" customWidth="1"/>
    <col min="4102" max="4346" width="10.375" style="309" customWidth="1"/>
    <col min="4347" max="4347" width="5.75" style="309" customWidth="1"/>
    <col min="4348" max="4348" width="5.875" style="309" customWidth="1"/>
    <col min="4349" max="4349" width="34.125" style="309" customWidth="1"/>
    <col min="4350" max="4350" width="16.25" style="309" customWidth="1"/>
    <col min="4351" max="4352" width="16.75" style="309"/>
    <col min="4353" max="4353" width="5.75" style="309" customWidth="1"/>
    <col min="4354" max="4354" width="5.875" style="309" customWidth="1"/>
    <col min="4355" max="4355" width="55.875" style="309" customWidth="1"/>
    <col min="4356" max="4356" width="32.25" style="309" customWidth="1"/>
    <col min="4357" max="4357" width="16.375" style="309" customWidth="1"/>
    <col min="4358" max="4602" width="10.375" style="309" customWidth="1"/>
    <col min="4603" max="4603" width="5.75" style="309" customWidth="1"/>
    <col min="4604" max="4604" width="5.875" style="309" customWidth="1"/>
    <col min="4605" max="4605" width="34.125" style="309" customWidth="1"/>
    <col min="4606" max="4606" width="16.25" style="309" customWidth="1"/>
    <col min="4607" max="4608" width="16.75" style="309"/>
    <col min="4609" max="4609" width="5.75" style="309" customWidth="1"/>
    <col min="4610" max="4610" width="5.875" style="309" customWidth="1"/>
    <col min="4611" max="4611" width="55.875" style="309" customWidth="1"/>
    <col min="4612" max="4612" width="32.25" style="309" customWidth="1"/>
    <col min="4613" max="4613" width="16.375" style="309" customWidth="1"/>
    <col min="4614" max="4858" width="10.375" style="309" customWidth="1"/>
    <col min="4859" max="4859" width="5.75" style="309" customWidth="1"/>
    <col min="4860" max="4860" width="5.875" style="309" customWidth="1"/>
    <col min="4861" max="4861" width="34.125" style="309" customWidth="1"/>
    <col min="4862" max="4862" width="16.25" style="309" customWidth="1"/>
    <col min="4863" max="4864" width="16.75" style="309"/>
    <col min="4865" max="4865" width="5.75" style="309" customWidth="1"/>
    <col min="4866" max="4866" width="5.875" style="309" customWidth="1"/>
    <col min="4867" max="4867" width="55.875" style="309" customWidth="1"/>
    <col min="4868" max="4868" width="32.25" style="309" customWidth="1"/>
    <col min="4869" max="4869" width="16.375" style="309" customWidth="1"/>
    <col min="4870" max="5114" width="10.375" style="309" customWidth="1"/>
    <col min="5115" max="5115" width="5.75" style="309" customWidth="1"/>
    <col min="5116" max="5116" width="5.875" style="309" customWidth="1"/>
    <col min="5117" max="5117" width="34.125" style="309" customWidth="1"/>
    <col min="5118" max="5118" width="16.25" style="309" customWidth="1"/>
    <col min="5119" max="5120" width="16.75" style="309"/>
    <col min="5121" max="5121" width="5.75" style="309" customWidth="1"/>
    <col min="5122" max="5122" width="5.875" style="309" customWidth="1"/>
    <col min="5123" max="5123" width="55.875" style="309" customWidth="1"/>
    <col min="5124" max="5124" width="32.25" style="309" customWidth="1"/>
    <col min="5125" max="5125" width="16.375" style="309" customWidth="1"/>
    <col min="5126" max="5370" width="10.375" style="309" customWidth="1"/>
    <col min="5371" max="5371" width="5.75" style="309" customWidth="1"/>
    <col min="5372" max="5372" width="5.875" style="309" customWidth="1"/>
    <col min="5373" max="5373" width="34.125" style="309" customWidth="1"/>
    <col min="5374" max="5374" width="16.25" style="309" customWidth="1"/>
    <col min="5375" max="5376" width="16.75" style="309"/>
    <col min="5377" max="5377" width="5.75" style="309" customWidth="1"/>
    <col min="5378" max="5378" width="5.875" style="309" customWidth="1"/>
    <col min="5379" max="5379" width="55.875" style="309" customWidth="1"/>
    <col min="5380" max="5380" width="32.25" style="309" customWidth="1"/>
    <col min="5381" max="5381" width="16.375" style="309" customWidth="1"/>
    <col min="5382" max="5626" width="10.375" style="309" customWidth="1"/>
    <col min="5627" max="5627" width="5.75" style="309" customWidth="1"/>
    <col min="5628" max="5628" width="5.875" style="309" customWidth="1"/>
    <col min="5629" max="5629" width="34.125" style="309" customWidth="1"/>
    <col min="5630" max="5630" width="16.25" style="309" customWidth="1"/>
    <col min="5631" max="5632" width="16.75" style="309"/>
    <col min="5633" max="5633" width="5.75" style="309" customWidth="1"/>
    <col min="5634" max="5634" width="5.875" style="309" customWidth="1"/>
    <col min="5635" max="5635" width="55.875" style="309" customWidth="1"/>
    <col min="5636" max="5636" width="32.25" style="309" customWidth="1"/>
    <col min="5637" max="5637" width="16.375" style="309" customWidth="1"/>
    <col min="5638" max="5882" width="10.375" style="309" customWidth="1"/>
    <col min="5883" max="5883" width="5.75" style="309" customWidth="1"/>
    <col min="5884" max="5884" width="5.875" style="309" customWidth="1"/>
    <col min="5885" max="5885" width="34.125" style="309" customWidth="1"/>
    <col min="5886" max="5886" width="16.25" style="309" customWidth="1"/>
    <col min="5887" max="5888" width="16.75" style="309"/>
    <col min="5889" max="5889" width="5.75" style="309" customWidth="1"/>
    <col min="5890" max="5890" width="5.875" style="309" customWidth="1"/>
    <col min="5891" max="5891" width="55.875" style="309" customWidth="1"/>
    <col min="5892" max="5892" width="32.25" style="309" customWidth="1"/>
    <col min="5893" max="5893" width="16.375" style="309" customWidth="1"/>
    <col min="5894" max="6138" width="10.375" style="309" customWidth="1"/>
    <col min="6139" max="6139" width="5.75" style="309" customWidth="1"/>
    <col min="6140" max="6140" width="5.875" style="309" customWidth="1"/>
    <col min="6141" max="6141" width="34.125" style="309" customWidth="1"/>
    <col min="6142" max="6142" width="16.25" style="309" customWidth="1"/>
    <col min="6143" max="6144" width="16.75" style="309"/>
    <col min="6145" max="6145" width="5.75" style="309" customWidth="1"/>
    <col min="6146" max="6146" width="5.875" style="309" customWidth="1"/>
    <col min="6147" max="6147" width="55.875" style="309" customWidth="1"/>
    <col min="6148" max="6148" width="32.25" style="309" customWidth="1"/>
    <col min="6149" max="6149" width="16.375" style="309" customWidth="1"/>
    <col min="6150" max="6394" width="10.375" style="309" customWidth="1"/>
    <col min="6395" max="6395" width="5.75" style="309" customWidth="1"/>
    <col min="6396" max="6396" width="5.875" style="309" customWidth="1"/>
    <col min="6397" max="6397" width="34.125" style="309" customWidth="1"/>
    <col min="6398" max="6398" width="16.25" style="309" customWidth="1"/>
    <col min="6399" max="6400" width="16.75" style="309"/>
    <col min="6401" max="6401" width="5.75" style="309" customWidth="1"/>
    <col min="6402" max="6402" width="5.875" style="309" customWidth="1"/>
    <col min="6403" max="6403" width="55.875" style="309" customWidth="1"/>
    <col min="6404" max="6404" width="32.25" style="309" customWidth="1"/>
    <col min="6405" max="6405" width="16.375" style="309" customWidth="1"/>
    <col min="6406" max="6650" width="10.375" style="309" customWidth="1"/>
    <col min="6651" max="6651" width="5.75" style="309" customWidth="1"/>
    <col min="6652" max="6652" width="5.875" style="309" customWidth="1"/>
    <col min="6653" max="6653" width="34.125" style="309" customWidth="1"/>
    <col min="6654" max="6654" width="16.25" style="309" customWidth="1"/>
    <col min="6655" max="6656" width="16.75" style="309"/>
    <col min="6657" max="6657" width="5.75" style="309" customWidth="1"/>
    <col min="6658" max="6658" width="5.875" style="309" customWidth="1"/>
    <col min="6659" max="6659" width="55.875" style="309" customWidth="1"/>
    <col min="6660" max="6660" width="32.25" style="309" customWidth="1"/>
    <col min="6661" max="6661" width="16.375" style="309" customWidth="1"/>
    <col min="6662" max="6906" width="10.375" style="309" customWidth="1"/>
    <col min="6907" max="6907" width="5.75" style="309" customWidth="1"/>
    <col min="6908" max="6908" width="5.875" style="309" customWidth="1"/>
    <col min="6909" max="6909" width="34.125" style="309" customWidth="1"/>
    <col min="6910" max="6910" width="16.25" style="309" customWidth="1"/>
    <col min="6911" max="6912" width="16.75" style="309"/>
    <col min="6913" max="6913" width="5.75" style="309" customWidth="1"/>
    <col min="6914" max="6914" width="5.875" style="309" customWidth="1"/>
    <col min="6915" max="6915" width="55.875" style="309" customWidth="1"/>
    <col min="6916" max="6916" width="32.25" style="309" customWidth="1"/>
    <col min="6917" max="6917" width="16.375" style="309" customWidth="1"/>
    <col min="6918" max="7162" width="10.375" style="309" customWidth="1"/>
    <col min="7163" max="7163" width="5.75" style="309" customWidth="1"/>
    <col min="7164" max="7164" width="5.875" style="309" customWidth="1"/>
    <col min="7165" max="7165" width="34.125" style="309" customWidth="1"/>
    <col min="7166" max="7166" width="16.25" style="309" customWidth="1"/>
    <col min="7167" max="7168" width="16.75" style="309"/>
    <col min="7169" max="7169" width="5.75" style="309" customWidth="1"/>
    <col min="7170" max="7170" width="5.875" style="309" customWidth="1"/>
    <col min="7171" max="7171" width="55.875" style="309" customWidth="1"/>
    <col min="7172" max="7172" width="32.25" style="309" customWidth="1"/>
    <col min="7173" max="7173" width="16.375" style="309" customWidth="1"/>
    <col min="7174" max="7418" width="10.375" style="309" customWidth="1"/>
    <col min="7419" max="7419" width="5.75" style="309" customWidth="1"/>
    <col min="7420" max="7420" width="5.875" style="309" customWidth="1"/>
    <col min="7421" max="7421" width="34.125" style="309" customWidth="1"/>
    <col min="7422" max="7422" width="16.25" style="309" customWidth="1"/>
    <col min="7423" max="7424" width="16.75" style="309"/>
    <col min="7425" max="7425" width="5.75" style="309" customWidth="1"/>
    <col min="7426" max="7426" width="5.875" style="309" customWidth="1"/>
    <col min="7427" max="7427" width="55.875" style="309" customWidth="1"/>
    <col min="7428" max="7428" width="32.25" style="309" customWidth="1"/>
    <col min="7429" max="7429" width="16.375" style="309" customWidth="1"/>
    <col min="7430" max="7674" width="10.375" style="309" customWidth="1"/>
    <col min="7675" max="7675" width="5.75" style="309" customWidth="1"/>
    <col min="7676" max="7676" width="5.875" style="309" customWidth="1"/>
    <col min="7677" max="7677" width="34.125" style="309" customWidth="1"/>
    <col min="7678" max="7678" width="16.25" style="309" customWidth="1"/>
    <col min="7679" max="7680" width="16.75" style="309"/>
    <col min="7681" max="7681" width="5.75" style="309" customWidth="1"/>
    <col min="7682" max="7682" width="5.875" style="309" customWidth="1"/>
    <col min="7683" max="7683" width="55.875" style="309" customWidth="1"/>
    <col min="7684" max="7684" width="32.25" style="309" customWidth="1"/>
    <col min="7685" max="7685" width="16.375" style="309" customWidth="1"/>
    <col min="7686" max="7930" width="10.375" style="309" customWidth="1"/>
    <col min="7931" max="7931" width="5.75" style="309" customWidth="1"/>
    <col min="7932" max="7932" width="5.875" style="309" customWidth="1"/>
    <col min="7933" max="7933" width="34.125" style="309" customWidth="1"/>
    <col min="7934" max="7934" width="16.25" style="309" customWidth="1"/>
    <col min="7935" max="7936" width="16.75" style="309"/>
    <col min="7937" max="7937" width="5.75" style="309" customWidth="1"/>
    <col min="7938" max="7938" width="5.875" style="309" customWidth="1"/>
    <col min="7939" max="7939" width="55.875" style="309" customWidth="1"/>
    <col min="7940" max="7940" width="32.25" style="309" customWidth="1"/>
    <col min="7941" max="7941" width="16.375" style="309" customWidth="1"/>
    <col min="7942" max="8186" width="10.375" style="309" customWidth="1"/>
    <col min="8187" max="8187" width="5.75" style="309" customWidth="1"/>
    <col min="8188" max="8188" width="5.875" style="309" customWidth="1"/>
    <col min="8189" max="8189" width="34.125" style="309" customWidth="1"/>
    <col min="8190" max="8190" width="16.25" style="309" customWidth="1"/>
    <col min="8191" max="8192" width="16.75" style="309"/>
    <col min="8193" max="8193" width="5.75" style="309" customWidth="1"/>
    <col min="8194" max="8194" width="5.875" style="309" customWidth="1"/>
    <col min="8195" max="8195" width="55.875" style="309" customWidth="1"/>
    <col min="8196" max="8196" width="32.25" style="309" customWidth="1"/>
    <col min="8197" max="8197" width="16.375" style="309" customWidth="1"/>
    <col min="8198" max="8442" width="10.375" style="309" customWidth="1"/>
    <col min="8443" max="8443" width="5.75" style="309" customWidth="1"/>
    <col min="8444" max="8444" width="5.875" style="309" customWidth="1"/>
    <col min="8445" max="8445" width="34.125" style="309" customWidth="1"/>
    <col min="8446" max="8446" width="16.25" style="309" customWidth="1"/>
    <col min="8447" max="8448" width="16.75" style="309"/>
    <col min="8449" max="8449" width="5.75" style="309" customWidth="1"/>
    <col min="8450" max="8450" width="5.875" style="309" customWidth="1"/>
    <col min="8451" max="8451" width="55.875" style="309" customWidth="1"/>
    <col min="8452" max="8452" width="32.25" style="309" customWidth="1"/>
    <col min="8453" max="8453" width="16.375" style="309" customWidth="1"/>
    <col min="8454" max="8698" width="10.375" style="309" customWidth="1"/>
    <col min="8699" max="8699" width="5.75" style="309" customWidth="1"/>
    <col min="8700" max="8700" width="5.875" style="309" customWidth="1"/>
    <col min="8701" max="8701" width="34.125" style="309" customWidth="1"/>
    <col min="8702" max="8702" width="16.25" style="309" customWidth="1"/>
    <col min="8703" max="8704" width="16.75" style="309"/>
    <col min="8705" max="8705" width="5.75" style="309" customWidth="1"/>
    <col min="8706" max="8706" width="5.875" style="309" customWidth="1"/>
    <col min="8707" max="8707" width="55.875" style="309" customWidth="1"/>
    <col min="8708" max="8708" width="32.25" style="309" customWidth="1"/>
    <col min="8709" max="8709" width="16.375" style="309" customWidth="1"/>
    <col min="8710" max="8954" width="10.375" style="309" customWidth="1"/>
    <col min="8955" max="8955" width="5.75" style="309" customWidth="1"/>
    <col min="8956" max="8956" width="5.875" style="309" customWidth="1"/>
    <col min="8957" max="8957" width="34.125" style="309" customWidth="1"/>
    <col min="8958" max="8958" width="16.25" style="309" customWidth="1"/>
    <col min="8959" max="8960" width="16.75" style="309"/>
    <col min="8961" max="8961" width="5.75" style="309" customWidth="1"/>
    <col min="8962" max="8962" width="5.875" style="309" customWidth="1"/>
    <col min="8963" max="8963" width="55.875" style="309" customWidth="1"/>
    <col min="8964" max="8964" width="32.25" style="309" customWidth="1"/>
    <col min="8965" max="8965" width="16.375" style="309" customWidth="1"/>
    <col min="8966" max="9210" width="10.375" style="309" customWidth="1"/>
    <col min="9211" max="9211" width="5.75" style="309" customWidth="1"/>
    <col min="9212" max="9212" width="5.875" style="309" customWidth="1"/>
    <col min="9213" max="9213" width="34.125" style="309" customWidth="1"/>
    <col min="9214" max="9214" width="16.25" style="309" customWidth="1"/>
    <col min="9215" max="9216" width="16.75" style="309"/>
    <col min="9217" max="9217" width="5.75" style="309" customWidth="1"/>
    <col min="9218" max="9218" width="5.875" style="309" customWidth="1"/>
    <col min="9219" max="9219" width="55.875" style="309" customWidth="1"/>
    <col min="9220" max="9220" width="32.25" style="309" customWidth="1"/>
    <col min="9221" max="9221" width="16.375" style="309" customWidth="1"/>
    <col min="9222" max="9466" width="10.375" style="309" customWidth="1"/>
    <col min="9467" max="9467" width="5.75" style="309" customWidth="1"/>
    <col min="9468" max="9468" width="5.875" style="309" customWidth="1"/>
    <col min="9469" max="9469" width="34.125" style="309" customWidth="1"/>
    <col min="9470" max="9470" width="16.25" style="309" customWidth="1"/>
    <col min="9471" max="9472" width="16.75" style="309"/>
    <col min="9473" max="9473" width="5.75" style="309" customWidth="1"/>
    <col min="9474" max="9474" width="5.875" style="309" customWidth="1"/>
    <col min="9475" max="9475" width="55.875" style="309" customWidth="1"/>
    <col min="9476" max="9476" width="32.25" style="309" customWidth="1"/>
    <col min="9477" max="9477" width="16.375" style="309" customWidth="1"/>
    <col min="9478" max="9722" width="10.375" style="309" customWidth="1"/>
    <col min="9723" max="9723" width="5.75" style="309" customWidth="1"/>
    <col min="9724" max="9724" width="5.875" style="309" customWidth="1"/>
    <col min="9725" max="9725" width="34.125" style="309" customWidth="1"/>
    <col min="9726" max="9726" width="16.25" style="309" customWidth="1"/>
    <col min="9727" max="9728" width="16.75" style="309"/>
    <col min="9729" max="9729" width="5.75" style="309" customWidth="1"/>
    <col min="9730" max="9730" width="5.875" style="309" customWidth="1"/>
    <col min="9731" max="9731" width="55.875" style="309" customWidth="1"/>
    <col min="9732" max="9732" width="32.25" style="309" customWidth="1"/>
    <col min="9733" max="9733" width="16.375" style="309" customWidth="1"/>
    <col min="9734" max="9978" width="10.375" style="309" customWidth="1"/>
    <col min="9979" max="9979" width="5.75" style="309" customWidth="1"/>
    <col min="9980" max="9980" width="5.875" style="309" customWidth="1"/>
    <col min="9981" max="9981" width="34.125" style="309" customWidth="1"/>
    <col min="9982" max="9982" width="16.25" style="309" customWidth="1"/>
    <col min="9983" max="9984" width="16.75" style="309"/>
    <col min="9985" max="9985" width="5.75" style="309" customWidth="1"/>
    <col min="9986" max="9986" width="5.875" style="309" customWidth="1"/>
    <col min="9987" max="9987" width="55.875" style="309" customWidth="1"/>
    <col min="9988" max="9988" width="32.25" style="309" customWidth="1"/>
    <col min="9989" max="9989" width="16.375" style="309" customWidth="1"/>
    <col min="9990" max="10234" width="10.375" style="309" customWidth="1"/>
    <col min="10235" max="10235" width="5.75" style="309" customWidth="1"/>
    <col min="10236" max="10236" width="5.875" style="309" customWidth="1"/>
    <col min="10237" max="10237" width="34.125" style="309" customWidth="1"/>
    <col min="10238" max="10238" width="16.25" style="309" customWidth="1"/>
    <col min="10239" max="10240" width="16.75" style="309"/>
    <col min="10241" max="10241" width="5.75" style="309" customWidth="1"/>
    <col min="10242" max="10242" width="5.875" style="309" customWidth="1"/>
    <col min="10243" max="10243" width="55.875" style="309" customWidth="1"/>
    <col min="10244" max="10244" width="32.25" style="309" customWidth="1"/>
    <col min="10245" max="10245" width="16.375" style="309" customWidth="1"/>
    <col min="10246" max="10490" width="10.375" style="309" customWidth="1"/>
    <col min="10491" max="10491" width="5.75" style="309" customWidth="1"/>
    <col min="10492" max="10492" width="5.875" style="309" customWidth="1"/>
    <col min="10493" max="10493" width="34.125" style="309" customWidth="1"/>
    <col min="10494" max="10494" width="16.25" style="309" customWidth="1"/>
    <col min="10495" max="10496" width="16.75" style="309"/>
    <col min="10497" max="10497" width="5.75" style="309" customWidth="1"/>
    <col min="10498" max="10498" width="5.875" style="309" customWidth="1"/>
    <col min="10499" max="10499" width="55.875" style="309" customWidth="1"/>
    <col min="10500" max="10500" width="32.25" style="309" customWidth="1"/>
    <col min="10501" max="10501" width="16.375" style="309" customWidth="1"/>
    <col min="10502" max="10746" width="10.375" style="309" customWidth="1"/>
    <col min="10747" max="10747" width="5.75" style="309" customWidth="1"/>
    <col min="10748" max="10748" width="5.875" style="309" customWidth="1"/>
    <col min="10749" max="10749" width="34.125" style="309" customWidth="1"/>
    <col min="10750" max="10750" width="16.25" style="309" customWidth="1"/>
    <col min="10751" max="10752" width="16.75" style="309"/>
    <col min="10753" max="10753" width="5.75" style="309" customWidth="1"/>
    <col min="10754" max="10754" width="5.875" style="309" customWidth="1"/>
    <col min="10755" max="10755" width="55.875" style="309" customWidth="1"/>
    <col min="10756" max="10756" width="32.25" style="309" customWidth="1"/>
    <col min="10757" max="10757" width="16.375" style="309" customWidth="1"/>
    <col min="10758" max="11002" width="10.375" style="309" customWidth="1"/>
    <col min="11003" max="11003" width="5.75" style="309" customWidth="1"/>
    <col min="11004" max="11004" width="5.875" style="309" customWidth="1"/>
    <col min="11005" max="11005" width="34.125" style="309" customWidth="1"/>
    <col min="11006" max="11006" width="16.25" style="309" customWidth="1"/>
    <col min="11007" max="11008" width="16.75" style="309"/>
    <col min="11009" max="11009" width="5.75" style="309" customWidth="1"/>
    <col min="11010" max="11010" width="5.875" style="309" customWidth="1"/>
    <col min="11011" max="11011" width="55.875" style="309" customWidth="1"/>
    <col min="11012" max="11012" width="32.25" style="309" customWidth="1"/>
    <col min="11013" max="11013" width="16.375" style="309" customWidth="1"/>
    <col min="11014" max="11258" width="10.375" style="309" customWidth="1"/>
    <col min="11259" max="11259" width="5.75" style="309" customWidth="1"/>
    <col min="11260" max="11260" width="5.875" style="309" customWidth="1"/>
    <col min="11261" max="11261" width="34.125" style="309" customWidth="1"/>
    <col min="11262" max="11262" width="16.25" style="309" customWidth="1"/>
    <col min="11263" max="11264" width="16.75" style="309"/>
    <col min="11265" max="11265" width="5.75" style="309" customWidth="1"/>
    <col min="11266" max="11266" width="5.875" style="309" customWidth="1"/>
    <col min="11267" max="11267" width="55.875" style="309" customWidth="1"/>
    <col min="11268" max="11268" width="32.25" style="309" customWidth="1"/>
    <col min="11269" max="11269" width="16.375" style="309" customWidth="1"/>
    <col min="11270" max="11514" width="10.375" style="309" customWidth="1"/>
    <col min="11515" max="11515" width="5.75" style="309" customWidth="1"/>
    <col min="11516" max="11516" width="5.875" style="309" customWidth="1"/>
    <col min="11517" max="11517" width="34.125" style="309" customWidth="1"/>
    <col min="11518" max="11518" width="16.25" style="309" customWidth="1"/>
    <col min="11519" max="11520" width="16.75" style="309"/>
    <col min="11521" max="11521" width="5.75" style="309" customWidth="1"/>
    <col min="11522" max="11522" width="5.875" style="309" customWidth="1"/>
    <col min="11523" max="11523" width="55.875" style="309" customWidth="1"/>
    <col min="11524" max="11524" width="32.25" style="309" customWidth="1"/>
    <col min="11525" max="11525" width="16.375" style="309" customWidth="1"/>
    <col min="11526" max="11770" width="10.375" style="309" customWidth="1"/>
    <col min="11771" max="11771" width="5.75" style="309" customWidth="1"/>
    <col min="11772" max="11772" width="5.875" style="309" customWidth="1"/>
    <col min="11773" max="11773" width="34.125" style="309" customWidth="1"/>
    <col min="11774" max="11774" width="16.25" style="309" customWidth="1"/>
    <col min="11775" max="11776" width="16.75" style="309"/>
    <col min="11777" max="11777" width="5.75" style="309" customWidth="1"/>
    <col min="11778" max="11778" width="5.875" style="309" customWidth="1"/>
    <col min="11779" max="11779" width="55.875" style="309" customWidth="1"/>
    <col min="11780" max="11780" width="32.25" style="309" customWidth="1"/>
    <col min="11781" max="11781" width="16.375" style="309" customWidth="1"/>
    <col min="11782" max="12026" width="10.375" style="309" customWidth="1"/>
    <col min="12027" max="12027" width="5.75" style="309" customWidth="1"/>
    <col min="12028" max="12028" width="5.875" style="309" customWidth="1"/>
    <col min="12029" max="12029" width="34.125" style="309" customWidth="1"/>
    <col min="12030" max="12030" width="16.25" style="309" customWidth="1"/>
    <col min="12031" max="12032" width="16.75" style="309"/>
    <col min="12033" max="12033" width="5.75" style="309" customWidth="1"/>
    <col min="12034" max="12034" width="5.875" style="309" customWidth="1"/>
    <col min="12035" max="12035" width="55.875" style="309" customWidth="1"/>
    <col min="12036" max="12036" width="32.25" style="309" customWidth="1"/>
    <col min="12037" max="12037" width="16.375" style="309" customWidth="1"/>
    <col min="12038" max="12282" width="10.375" style="309" customWidth="1"/>
    <col min="12283" max="12283" width="5.75" style="309" customWidth="1"/>
    <col min="12284" max="12284" width="5.875" style="309" customWidth="1"/>
    <col min="12285" max="12285" width="34.125" style="309" customWidth="1"/>
    <col min="12286" max="12286" width="16.25" style="309" customWidth="1"/>
    <col min="12287" max="12288" width="16.75" style="309"/>
    <col min="12289" max="12289" width="5.75" style="309" customWidth="1"/>
    <col min="12290" max="12290" width="5.875" style="309" customWidth="1"/>
    <col min="12291" max="12291" width="55.875" style="309" customWidth="1"/>
    <col min="12292" max="12292" width="32.25" style="309" customWidth="1"/>
    <col min="12293" max="12293" width="16.375" style="309" customWidth="1"/>
    <col min="12294" max="12538" width="10.375" style="309" customWidth="1"/>
    <col min="12539" max="12539" width="5.75" style="309" customWidth="1"/>
    <col min="12540" max="12540" width="5.875" style="309" customWidth="1"/>
    <col min="12541" max="12541" width="34.125" style="309" customWidth="1"/>
    <col min="12542" max="12542" width="16.25" style="309" customWidth="1"/>
    <col min="12543" max="12544" width="16.75" style="309"/>
    <col min="12545" max="12545" width="5.75" style="309" customWidth="1"/>
    <col min="12546" max="12546" width="5.875" style="309" customWidth="1"/>
    <col min="12547" max="12547" width="55.875" style="309" customWidth="1"/>
    <col min="12548" max="12548" width="32.25" style="309" customWidth="1"/>
    <col min="12549" max="12549" width="16.375" style="309" customWidth="1"/>
    <col min="12550" max="12794" width="10.375" style="309" customWidth="1"/>
    <col min="12795" max="12795" width="5.75" style="309" customWidth="1"/>
    <col min="12796" max="12796" width="5.875" style="309" customWidth="1"/>
    <col min="12797" max="12797" width="34.125" style="309" customWidth="1"/>
    <col min="12798" max="12798" width="16.25" style="309" customWidth="1"/>
    <col min="12799" max="12800" width="16.75" style="309"/>
    <col min="12801" max="12801" width="5.75" style="309" customWidth="1"/>
    <col min="12802" max="12802" width="5.875" style="309" customWidth="1"/>
    <col min="12803" max="12803" width="55.875" style="309" customWidth="1"/>
    <col min="12804" max="12804" width="32.25" style="309" customWidth="1"/>
    <col min="12805" max="12805" width="16.375" style="309" customWidth="1"/>
    <col min="12806" max="13050" width="10.375" style="309" customWidth="1"/>
    <col min="13051" max="13051" width="5.75" style="309" customWidth="1"/>
    <col min="13052" max="13052" width="5.875" style="309" customWidth="1"/>
    <col min="13053" max="13053" width="34.125" style="309" customWidth="1"/>
    <col min="13054" max="13054" width="16.25" style="309" customWidth="1"/>
    <col min="13055" max="13056" width="16.75" style="309"/>
    <col min="13057" max="13057" width="5.75" style="309" customWidth="1"/>
    <col min="13058" max="13058" width="5.875" style="309" customWidth="1"/>
    <col min="13059" max="13059" width="55.875" style="309" customWidth="1"/>
    <col min="13060" max="13060" width="32.25" style="309" customWidth="1"/>
    <col min="13061" max="13061" width="16.375" style="309" customWidth="1"/>
    <col min="13062" max="13306" width="10.375" style="309" customWidth="1"/>
    <col min="13307" max="13307" width="5.75" style="309" customWidth="1"/>
    <col min="13308" max="13308" width="5.875" style="309" customWidth="1"/>
    <col min="13309" max="13309" width="34.125" style="309" customWidth="1"/>
    <col min="13310" max="13310" width="16.25" style="309" customWidth="1"/>
    <col min="13311" max="13312" width="16.75" style="309"/>
    <col min="13313" max="13313" width="5.75" style="309" customWidth="1"/>
    <col min="13314" max="13314" width="5.875" style="309" customWidth="1"/>
    <col min="13315" max="13315" width="55.875" style="309" customWidth="1"/>
    <col min="13316" max="13316" width="32.25" style="309" customWidth="1"/>
    <col min="13317" max="13317" width="16.375" style="309" customWidth="1"/>
    <col min="13318" max="13562" width="10.375" style="309" customWidth="1"/>
    <col min="13563" max="13563" width="5.75" style="309" customWidth="1"/>
    <col min="13564" max="13564" width="5.875" style="309" customWidth="1"/>
    <col min="13565" max="13565" width="34.125" style="309" customWidth="1"/>
    <col min="13566" max="13566" width="16.25" style="309" customWidth="1"/>
    <col min="13567" max="13568" width="16.75" style="309"/>
    <col min="13569" max="13569" width="5.75" style="309" customWidth="1"/>
    <col min="13570" max="13570" width="5.875" style="309" customWidth="1"/>
    <col min="13571" max="13571" width="55.875" style="309" customWidth="1"/>
    <col min="13572" max="13572" width="32.25" style="309" customWidth="1"/>
    <col min="13573" max="13573" width="16.375" style="309" customWidth="1"/>
    <col min="13574" max="13818" width="10.375" style="309" customWidth="1"/>
    <col min="13819" max="13819" width="5.75" style="309" customWidth="1"/>
    <col min="13820" max="13820" width="5.875" style="309" customWidth="1"/>
    <col min="13821" max="13821" width="34.125" style="309" customWidth="1"/>
    <col min="13822" max="13822" width="16.25" style="309" customWidth="1"/>
    <col min="13823" max="13824" width="16.75" style="309"/>
    <col min="13825" max="13825" width="5.75" style="309" customWidth="1"/>
    <col min="13826" max="13826" width="5.875" style="309" customWidth="1"/>
    <col min="13827" max="13827" width="55.875" style="309" customWidth="1"/>
    <col min="13828" max="13828" width="32.25" style="309" customWidth="1"/>
    <col min="13829" max="13829" width="16.375" style="309" customWidth="1"/>
    <col min="13830" max="14074" width="10.375" style="309" customWidth="1"/>
    <col min="14075" max="14075" width="5.75" style="309" customWidth="1"/>
    <col min="14076" max="14076" width="5.875" style="309" customWidth="1"/>
    <col min="14077" max="14077" width="34.125" style="309" customWidth="1"/>
    <col min="14078" max="14078" width="16.25" style="309" customWidth="1"/>
    <col min="14079" max="14080" width="16.75" style="309"/>
    <col min="14081" max="14081" width="5.75" style="309" customWidth="1"/>
    <col min="14082" max="14082" width="5.875" style="309" customWidth="1"/>
    <col min="14083" max="14083" width="55.875" style="309" customWidth="1"/>
    <col min="14084" max="14084" width="32.25" style="309" customWidth="1"/>
    <col min="14085" max="14085" width="16.375" style="309" customWidth="1"/>
    <col min="14086" max="14330" width="10.375" style="309" customWidth="1"/>
    <col min="14331" max="14331" width="5.75" style="309" customWidth="1"/>
    <col min="14332" max="14332" width="5.875" style="309" customWidth="1"/>
    <col min="14333" max="14333" width="34.125" style="309" customWidth="1"/>
    <col min="14334" max="14334" width="16.25" style="309" customWidth="1"/>
    <col min="14335" max="14336" width="16.75" style="309"/>
    <col min="14337" max="14337" width="5.75" style="309" customWidth="1"/>
    <col min="14338" max="14338" width="5.875" style="309" customWidth="1"/>
    <col min="14339" max="14339" width="55.875" style="309" customWidth="1"/>
    <col min="14340" max="14340" width="32.25" style="309" customWidth="1"/>
    <col min="14341" max="14341" width="16.375" style="309" customWidth="1"/>
    <col min="14342" max="14586" width="10.375" style="309" customWidth="1"/>
    <col min="14587" max="14587" width="5.75" style="309" customWidth="1"/>
    <col min="14588" max="14588" width="5.875" style="309" customWidth="1"/>
    <col min="14589" max="14589" width="34.125" style="309" customWidth="1"/>
    <col min="14590" max="14590" width="16.25" style="309" customWidth="1"/>
    <col min="14591" max="14592" width="16.75" style="309"/>
    <col min="14593" max="14593" width="5.75" style="309" customWidth="1"/>
    <col min="14594" max="14594" width="5.875" style="309" customWidth="1"/>
    <col min="14595" max="14595" width="55.875" style="309" customWidth="1"/>
    <col min="14596" max="14596" width="32.25" style="309" customWidth="1"/>
    <col min="14597" max="14597" width="16.375" style="309" customWidth="1"/>
    <col min="14598" max="14842" width="10.375" style="309" customWidth="1"/>
    <col min="14843" max="14843" width="5.75" style="309" customWidth="1"/>
    <col min="14844" max="14844" width="5.875" style="309" customWidth="1"/>
    <col min="14845" max="14845" width="34.125" style="309" customWidth="1"/>
    <col min="14846" max="14846" width="16.25" style="309" customWidth="1"/>
    <col min="14847" max="14848" width="16.75" style="309"/>
    <col min="14849" max="14849" width="5.75" style="309" customWidth="1"/>
    <col min="14850" max="14850" width="5.875" style="309" customWidth="1"/>
    <col min="14851" max="14851" width="55.875" style="309" customWidth="1"/>
    <col min="14852" max="14852" width="32.25" style="309" customWidth="1"/>
    <col min="14853" max="14853" width="16.375" style="309" customWidth="1"/>
    <col min="14854" max="15098" width="10.375" style="309" customWidth="1"/>
    <col min="15099" max="15099" width="5.75" style="309" customWidth="1"/>
    <col min="15100" max="15100" width="5.875" style="309" customWidth="1"/>
    <col min="15101" max="15101" width="34.125" style="309" customWidth="1"/>
    <col min="15102" max="15102" width="16.25" style="309" customWidth="1"/>
    <col min="15103" max="15104" width="16.75" style="309"/>
    <col min="15105" max="15105" width="5.75" style="309" customWidth="1"/>
    <col min="15106" max="15106" width="5.875" style="309" customWidth="1"/>
    <col min="15107" max="15107" width="55.875" style="309" customWidth="1"/>
    <col min="15108" max="15108" width="32.25" style="309" customWidth="1"/>
    <col min="15109" max="15109" width="16.375" style="309" customWidth="1"/>
    <col min="15110" max="15354" width="10.375" style="309" customWidth="1"/>
    <col min="15355" max="15355" width="5.75" style="309" customWidth="1"/>
    <col min="15356" max="15356" width="5.875" style="309" customWidth="1"/>
    <col min="15357" max="15357" width="34.125" style="309" customWidth="1"/>
    <col min="15358" max="15358" width="16.25" style="309" customWidth="1"/>
    <col min="15359" max="15360" width="16.75" style="309"/>
    <col min="15361" max="15361" width="5.75" style="309" customWidth="1"/>
    <col min="15362" max="15362" width="5.875" style="309" customWidth="1"/>
    <col min="15363" max="15363" width="55.875" style="309" customWidth="1"/>
    <col min="15364" max="15364" width="32.25" style="309" customWidth="1"/>
    <col min="15365" max="15365" width="16.375" style="309" customWidth="1"/>
    <col min="15366" max="15610" width="10.375" style="309" customWidth="1"/>
    <col min="15611" max="15611" width="5.75" style="309" customWidth="1"/>
    <col min="15612" max="15612" width="5.875" style="309" customWidth="1"/>
    <col min="15613" max="15613" width="34.125" style="309" customWidth="1"/>
    <col min="15614" max="15614" width="16.25" style="309" customWidth="1"/>
    <col min="15615" max="15616" width="16.75" style="309"/>
    <col min="15617" max="15617" width="5.75" style="309" customWidth="1"/>
    <col min="15618" max="15618" width="5.875" style="309" customWidth="1"/>
    <col min="15619" max="15619" width="55.875" style="309" customWidth="1"/>
    <col min="15620" max="15620" width="32.25" style="309" customWidth="1"/>
    <col min="15621" max="15621" width="16.375" style="309" customWidth="1"/>
    <col min="15622" max="15866" width="10.375" style="309" customWidth="1"/>
    <col min="15867" max="15867" width="5.75" style="309" customWidth="1"/>
    <col min="15868" max="15868" width="5.875" style="309" customWidth="1"/>
    <col min="15869" max="15869" width="34.125" style="309" customWidth="1"/>
    <col min="15870" max="15870" width="16.25" style="309" customWidth="1"/>
    <col min="15871" max="15872" width="16.75" style="309"/>
    <col min="15873" max="15873" width="5.75" style="309" customWidth="1"/>
    <col min="15874" max="15874" width="5.875" style="309" customWidth="1"/>
    <col min="15875" max="15875" width="55.875" style="309" customWidth="1"/>
    <col min="15876" max="15876" width="32.25" style="309" customWidth="1"/>
    <col min="15877" max="15877" width="16.375" style="309" customWidth="1"/>
    <col min="15878" max="16122" width="10.375" style="309" customWidth="1"/>
    <col min="16123" max="16123" width="5.75" style="309" customWidth="1"/>
    <col min="16124" max="16124" width="5.875" style="309" customWidth="1"/>
    <col min="16125" max="16125" width="34.125" style="309" customWidth="1"/>
    <col min="16126" max="16126" width="16.25" style="309" customWidth="1"/>
    <col min="16127" max="16128" width="16.75" style="309"/>
    <col min="16129" max="16129" width="5.75" style="309" customWidth="1"/>
    <col min="16130" max="16130" width="5.875" style="309" customWidth="1"/>
    <col min="16131" max="16131" width="55.875" style="309" customWidth="1"/>
    <col min="16132" max="16132" width="32.25" style="309" customWidth="1"/>
    <col min="16133" max="16133" width="16.375" style="309" customWidth="1"/>
    <col min="16134" max="16378" width="10.375" style="309" customWidth="1"/>
    <col min="16379" max="16379" width="5.75" style="309" customWidth="1"/>
    <col min="16380" max="16380" width="5.875" style="309" customWidth="1"/>
    <col min="16381" max="16381" width="34.125" style="309" customWidth="1"/>
    <col min="16382" max="16382" width="16.25" style="309" customWidth="1"/>
    <col min="16383" max="16384" width="16.75" style="309"/>
  </cols>
  <sheetData>
    <row r="1" spans="1:6" s="391" customFormat="1" ht="15" customHeight="1">
      <c r="A1" s="349"/>
      <c r="B1" s="349"/>
      <c r="C1" s="349"/>
      <c r="D1" s="389" t="s">
        <v>723</v>
      </c>
      <c r="E1" s="390"/>
    </row>
    <row r="2" spans="1:6" s="391" customFormat="1" ht="15" customHeight="1">
      <c r="A2" s="349"/>
      <c r="B2" s="349"/>
      <c r="C2" s="349"/>
      <c r="D2" s="310" t="s">
        <v>793</v>
      </c>
      <c r="E2" s="311"/>
    </row>
    <row r="3" spans="1:6" s="391" customFormat="1" ht="15" customHeight="1">
      <c r="A3" s="392"/>
      <c r="B3" s="392"/>
      <c r="C3" s="392"/>
      <c r="D3" s="310" t="s">
        <v>794</v>
      </c>
      <c r="E3" s="311"/>
    </row>
    <row r="4" spans="1:6" s="312" customFormat="1" ht="18.75" customHeight="1">
      <c r="A4" s="777" t="s">
        <v>724</v>
      </c>
      <c r="B4" s="777"/>
      <c r="C4" s="777"/>
      <c r="D4" s="777"/>
    </row>
    <row r="5" spans="1:6" s="312" customFormat="1" ht="18.75" customHeight="1">
      <c r="A5" s="777" t="s">
        <v>281</v>
      </c>
      <c r="B5" s="777"/>
      <c r="C5" s="777"/>
      <c r="D5" s="777"/>
    </row>
    <row r="6" spans="1:6" s="393" customFormat="1" ht="15" customHeight="1">
      <c r="D6" s="394" t="s">
        <v>15</v>
      </c>
      <c r="E6" s="310"/>
      <c r="F6" s="310"/>
    </row>
    <row r="7" spans="1:6" s="313" customFormat="1" ht="15.75" customHeight="1">
      <c r="A7" s="778" t="s">
        <v>725</v>
      </c>
      <c r="B7" s="778" t="s">
        <v>118</v>
      </c>
      <c r="C7" s="779" t="s">
        <v>678</v>
      </c>
      <c r="D7" s="778" t="s">
        <v>726</v>
      </c>
    </row>
    <row r="8" spans="1:6" s="314" customFormat="1" ht="9" customHeight="1">
      <c r="A8" s="778"/>
      <c r="B8" s="778"/>
      <c r="C8" s="779"/>
      <c r="D8" s="778"/>
    </row>
    <row r="9" spans="1:6" s="317" customFormat="1">
      <c r="A9" s="315">
        <v>1</v>
      </c>
      <c r="B9" s="315">
        <v>2</v>
      </c>
      <c r="C9" s="316">
        <v>3</v>
      </c>
      <c r="D9" s="315">
        <v>4</v>
      </c>
    </row>
    <row r="10" spans="1:6" s="317" customFormat="1" ht="5.0999999999999996" customHeight="1">
      <c r="A10" s="318"/>
      <c r="B10" s="319"/>
      <c r="C10" s="319"/>
      <c r="D10" s="320"/>
    </row>
    <row r="11" spans="1:6" s="324" customFormat="1" ht="17.100000000000001" customHeight="1">
      <c r="A11" s="321">
        <v>1</v>
      </c>
      <c r="B11" s="321"/>
      <c r="C11" s="322" t="s">
        <v>190</v>
      </c>
      <c r="D11" s="323">
        <f>D13+D12</f>
        <v>2101223703.8099999</v>
      </c>
    </row>
    <row r="12" spans="1:6" s="328" customFormat="1" ht="17.100000000000001" customHeight="1">
      <c r="A12" s="325" t="s">
        <v>727</v>
      </c>
      <c r="B12" s="325"/>
      <c r="C12" s="326" t="s">
        <v>728</v>
      </c>
      <c r="D12" s="327">
        <v>1724031093.8099999</v>
      </c>
    </row>
    <row r="13" spans="1:6" s="328" customFormat="1" ht="17.100000000000001" customHeight="1">
      <c r="A13" s="325" t="s">
        <v>729</v>
      </c>
      <c r="B13" s="325"/>
      <c r="C13" s="326" t="s">
        <v>730</v>
      </c>
      <c r="D13" s="327">
        <v>377192610</v>
      </c>
    </row>
    <row r="14" spans="1:6" s="324" customFormat="1" ht="17.100000000000001" customHeight="1">
      <c r="A14" s="321">
        <v>2</v>
      </c>
      <c r="B14" s="321"/>
      <c r="C14" s="322" t="s">
        <v>731</v>
      </c>
      <c r="D14" s="323">
        <f>D15+D18+D21</f>
        <v>426693965.19</v>
      </c>
    </row>
    <row r="15" spans="1:6" s="333" customFormat="1" ht="30.75" customHeight="1">
      <c r="A15" s="329" t="s">
        <v>732</v>
      </c>
      <c r="B15" s="330"/>
      <c r="C15" s="331" t="s">
        <v>733</v>
      </c>
      <c r="D15" s="332">
        <f>D16+D17</f>
        <v>1693965.19</v>
      </c>
    </row>
    <row r="16" spans="1:6" s="338" customFormat="1" ht="30" customHeight="1">
      <c r="A16" s="334" t="s">
        <v>734</v>
      </c>
      <c r="B16" s="335">
        <v>905</v>
      </c>
      <c r="C16" s="336" t="s">
        <v>735</v>
      </c>
      <c r="D16" s="337">
        <v>0</v>
      </c>
    </row>
    <row r="17" spans="1:4" s="338" customFormat="1" ht="39" customHeight="1">
      <c r="A17" s="339" t="s">
        <v>736</v>
      </c>
      <c r="B17" s="335">
        <v>906</v>
      </c>
      <c r="C17" s="336" t="s">
        <v>737</v>
      </c>
      <c r="D17" s="337">
        <v>1693965.19</v>
      </c>
    </row>
    <row r="18" spans="1:4" s="333" customFormat="1" ht="17.100000000000001" customHeight="1">
      <c r="A18" s="340" t="s">
        <v>738</v>
      </c>
      <c r="B18" s="341">
        <v>952</v>
      </c>
      <c r="C18" s="342" t="s">
        <v>739</v>
      </c>
      <c r="D18" s="332">
        <f>D19+D20</f>
        <v>290000000</v>
      </c>
    </row>
    <row r="19" spans="1:4" s="317" customFormat="1" ht="17.100000000000001" customHeight="1">
      <c r="A19" s="339" t="s">
        <v>740</v>
      </c>
      <c r="B19" s="315"/>
      <c r="C19" s="343" t="s">
        <v>741</v>
      </c>
      <c r="D19" s="337">
        <v>288000000</v>
      </c>
    </row>
    <row r="20" spans="1:4" s="317" customFormat="1" ht="27.75" customHeight="1">
      <c r="A20" s="339" t="s">
        <v>742</v>
      </c>
      <c r="B20" s="315"/>
      <c r="C20" s="343" t="s">
        <v>743</v>
      </c>
      <c r="D20" s="337">
        <v>2000000</v>
      </c>
    </row>
    <row r="21" spans="1:4" s="333" customFormat="1" ht="27.75" customHeight="1">
      <c r="A21" s="340" t="s">
        <v>744</v>
      </c>
      <c r="B21" s="341">
        <v>950</v>
      </c>
      <c r="C21" s="342" t="s">
        <v>745</v>
      </c>
      <c r="D21" s="332">
        <f>D22+D23</f>
        <v>135000000</v>
      </c>
    </row>
    <row r="22" spans="1:4" s="338" customFormat="1" ht="17.100000000000001" customHeight="1">
      <c r="A22" s="339" t="s">
        <v>746</v>
      </c>
      <c r="B22" s="315"/>
      <c r="C22" s="343" t="s">
        <v>747</v>
      </c>
      <c r="D22" s="337">
        <v>22800000</v>
      </c>
    </row>
    <row r="23" spans="1:4" s="338" customFormat="1" ht="17.100000000000001" customHeight="1">
      <c r="A23" s="339" t="s">
        <v>748</v>
      </c>
      <c r="B23" s="315"/>
      <c r="C23" s="343" t="s">
        <v>749</v>
      </c>
      <c r="D23" s="337">
        <v>112200000</v>
      </c>
    </row>
    <row r="24" spans="1:4" s="346" customFormat="1" ht="17.100000000000001" customHeight="1">
      <c r="A24" s="344">
        <v>3</v>
      </c>
      <c r="B24" s="344"/>
      <c r="C24" s="345" t="s">
        <v>750</v>
      </c>
      <c r="D24" s="323">
        <f>D11+D14</f>
        <v>2527917669</v>
      </c>
    </row>
    <row r="25" spans="1:4" ht="5.0999999999999996" customHeight="1">
      <c r="A25" s="347"/>
      <c r="B25" s="348"/>
      <c r="C25" s="349"/>
      <c r="D25" s="350"/>
    </row>
    <row r="26" spans="1:4" s="351" customFormat="1" ht="17.100000000000001" customHeight="1">
      <c r="A26" s="321">
        <v>4</v>
      </c>
      <c r="B26" s="321"/>
      <c r="C26" s="322" t="s">
        <v>191</v>
      </c>
      <c r="D26" s="323">
        <f>D27+D30</f>
        <v>2505117669</v>
      </c>
    </row>
    <row r="27" spans="1:4" s="328" customFormat="1" ht="17.100000000000001" customHeight="1">
      <c r="A27" s="325" t="s">
        <v>751</v>
      </c>
      <c r="B27" s="325"/>
      <c r="C27" s="326" t="s">
        <v>752</v>
      </c>
      <c r="D27" s="327">
        <f>D28+D29</f>
        <v>1511339299</v>
      </c>
    </row>
    <row r="28" spans="1:4" s="355" customFormat="1" ht="17.100000000000001" customHeight="1">
      <c r="A28" s="352" t="s">
        <v>753</v>
      </c>
      <c r="B28" s="352"/>
      <c r="C28" s="353" t="s">
        <v>754</v>
      </c>
      <c r="D28" s="354">
        <v>1438492297</v>
      </c>
    </row>
    <row r="29" spans="1:4" s="355" customFormat="1" ht="17.100000000000001" customHeight="1">
      <c r="A29" s="352" t="s">
        <v>755</v>
      </c>
      <c r="B29" s="352"/>
      <c r="C29" s="353" t="s">
        <v>756</v>
      </c>
      <c r="D29" s="354">
        <v>72847002</v>
      </c>
    </row>
    <row r="30" spans="1:4" s="328" customFormat="1" ht="17.100000000000001" customHeight="1">
      <c r="A30" s="325" t="s">
        <v>757</v>
      </c>
      <c r="B30" s="325"/>
      <c r="C30" s="326" t="s">
        <v>758</v>
      </c>
      <c r="D30" s="327">
        <v>993778370</v>
      </c>
    </row>
    <row r="31" spans="1:4" s="324" customFormat="1" ht="17.100000000000001" customHeight="1">
      <c r="A31" s="321">
        <v>5</v>
      </c>
      <c r="B31" s="321"/>
      <c r="C31" s="322" t="s">
        <v>759</v>
      </c>
      <c r="D31" s="323">
        <f>D32</f>
        <v>22800000</v>
      </c>
    </row>
    <row r="32" spans="1:4" ht="18" customHeight="1">
      <c r="A32" s="341" t="s">
        <v>760</v>
      </c>
      <c r="B32" s="341">
        <v>992</v>
      </c>
      <c r="C32" s="342" t="s">
        <v>761</v>
      </c>
      <c r="D32" s="332">
        <v>22800000</v>
      </c>
    </row>
    <row r="33" spans="1:4" s="346" customFormat="1" ht="17.100000000000001" customHeight="1">
      <c r="A33" s="344">
        <v>6</v>
      </c>
      <c r="B33" s="344"/>
      <c r="C33" s="345" t="s">
        <v>762</v>
      </c>
      <c r="D33" s="323">
        <f>D26+D31</f>
        <v>2527917669</v>
      </c>
    </row>
    <row r="34" spans="1:4" s="346" customFormat="1" ht="5.0999999999999996" customHeight="1">
      <c r="A34" s="356"/>
      <c r="B34" s="357"/>
      <c r="C34" s="358"/>
      <c r="D34" s="359"/>
    </row>
    <row r="35" spans="1:4" s="324" customFormat="1" ht="17.100000000000001" customHeight="1">
      <c r="A35" s="321">
        <v>7</v>
      </c>
      <c r="B35" s="321"/>
      <c r="C35" s="322" t="s">
        <v>763</v>
      </c>
      <c r="D35" s="323">
        <f>D24-D33</f>
        <v>0</v>
      </c>
    </row>
    <row r="36" spans="1:4" s="324" customFormat="1" ht="5.0999999999999996" customHeight="1">
      <c r="A36" s="360"/>
      <c r="B36" s="361"/>
      <c r="C36" s="362"/>
      <c r="D36" s="350"/>
    </row>
    <row r="37" spans="1:4" s="324" customFormat="1" ht="17.100000000000001" customHeight="1">
      <c r="A37" s="321">
        <v>8</v>
      </c>
      <c r="B37" s="321"/>
      <c r="C37" s="322" t="s">
        <v>764</v>
      </c>
      <c r="D37" s="323">
        <f>D11-D26</f>
        <v>-403893965.19000006</v>
      </c>
    </row>
    <row r="38" spans="1:4" s="324" customFormat="1" ht="5.0999999999999996" customHeight="1">
      <c r="A38" s="360"/>
      <c r="B38" s="361"/>
      <c r="C38" s="362"/>
      <c r="D38" s="350"/>
    </row>
    <row r="39" spans="1:4" s="324" customFormat="1" ht="17.100000000000001" customHeight="1">
      <c r="A39" s="363">
        <v>9</v>
      </c>
      <c r="B39" s="363"/>
      <c r="C39" s="364" t="s">
        <v>765</v>
      </c>
      <c r="D39" s="365">
        <f>D40+D43+D46</f>
        <v>403893965.19</v>
      </c>
    </row>
    <row r="40" spans="1:4" s="367" customFormat="1" ht="29.25" customHeight="1">
      <c r="A40" s="340" t="s">
        <v>766</v>
      </c>
      <c r="B40" s="341"/>
      <c r="C40" s="331" t="s">
        <v>733</v>
      </c>
      <c r="D40" s="366">
        <f>D41+D42</f>
        <v>1693965.19</v>
      </c>
    </row>
    <row r="41" spans="1:4" s="369" customFormat="1" ht="32.25" customHeight="1">
      <c r="A41" s="339" t="s">
        <v>767</v>
      </c>
      <c r="B41" s="315"/>
      <c r="C41" s="336" t="s">
        <v>735</v>
      </c>
      <c r="D41" s="368">
        <f>D16</f>
        <v>0</v>
      </c>
    </row>
    <row r="42" spans="1:4" s="369" customFormat="1" ht="41.25" customHeight="1">
      <c r="A42" s="339" t="s">
        <v>768</v>
      </c>
      <c r="B42" s="315"/>
      <c r="C42" s="343" t="s">
        <v>769</v>
      </c>
      <c r="D42" s="368">
        <f>D17</f>
        <v>1693965.19</v>
      </c>
    </row>
    <row r="43" spans="1:4" ht="17.100000000000001" customHeight="1">
      <c r="A43" s="340" t="s">
        <v>770</v>
      </c>
      <c r="B43" s="341"/>
      <c r="C43" s="342" t="s">
        <v>739</v>
      </c>
      <c r="D43" s="332">
        <f>D44+D45</f>
        <v>290000000</v>
      </c>
    </row>
    <row r="44" spans="1:4" s="369" customFormat="1" ht="17.100000000000001" customHeight="1">
      <c r="A44" s="339" t="s">
        <v>771</v>
      </c>
      <c r="B44" s="315"/>
      <c r="C44" s="336" t="s">
        <v>772</v>
      </c>
      <c r="D44" s="368">
        <f>D19</f>
        <v>288000000</v>
      </c>
    </row>
    <row r="45" spans="1:4" s="369" customFormat="1" ht="17.100000000000001" customHeight="1">
      <c r="A45" s="339" t="s">
        <v>773</v>
      </c>
      <c r="B45" s="315"/>
      <c r="C45" s="343" t="s">
        <v>774</v>
      </c>
      <c r="D45" s="368">
        <f>D20</f>
        <v>2000000</v>
      </c>
    </row>
    <row r="46" spans="1:4" ht="30" customHeight="1">
      <c r="A46" s="370" t="s">
        <v>775</v>
      </c>
      <c r="B46" s="371"/>
      <c r="C46" s="342" t="s">
        <v>745</v>
      </c>
      <c r="D46" s="332">
        <f>D23</f>
        <v>112200000</v>
      </c>
    </row>
    <row r="47" spans="1:4" ht="21.95" hidden="1" customHeight="1">
      <c r="A47" s="370" t="s">
        <v>775</v>
      </c>
      <c r="B47" s="371"/>
      <c r="C47" s="372" t="s">
        <v>776</v>
      </c>
      <c r="D47" s="350">
        <v>0</v>
      </c>
    </row>
    <row r="48" spans="1:4" ht="5.0999999999999996" customHeight="1">
      <c r="A48" s="373"/>
      <c r="B48" s="374"/>
      <c r="C48" s="375"/>
      <c r="D48" s="376"/>
    </row>
    <row r="49" spans="1:4" s="346" customFormat="1" ht="14.45" customHeight="1">
      <c r="A49" s="780" t="s">
        <v>777</v>
      </c>
      <c r="B49" s="780"/>
      <c r="C49" s="780"/>
      <c r="D49" s="377"/>
    </row>
    <row r="50" spans="1:4" ht="14.45" customHeight="1">
      <c r="A50" s="774" t="s">
        <v>778</v>
      </c>
      <c r="B50" s="774"/>
      <c r="C50" s="774"/>
      <c r="D50" s="378">
        <f>D12</f>
        <v>1724031093.8099999</v>
      </c>
    </row>
    <row r="51" spans="1:4" ht="14.45" customHeight="1">
      <c r="A51" s="774" t="s">
        <v>779</v>
      </c>
      <c r="B51" s="774"/>
      <c r="C51" s="774"/>
      <c r="D51" s="378">
        <f>D27</f>
        <v>1511339299</v>
      </c>
    </row>
    <row r="52" spans="1:4" s="346" customFormat="1" ht="14.45" customHeight="1">
      <c r="A52" s="781" t="s">
        <v>780</v>
      </c>
      <c r="B52" s="781"/>
      <c r="C52" s="781"/>
      <c r="D52" s="377">
        <f>D50-D51</f>
        <v>212691794.80999994</v>
      </c>
    </row>
    <row r="53" spans="1:4" s="313" customFormat="1" ht="5.0999999999999996" customHeight="1">
      <c r="A53" s="379"/>
      <c r="B53" s="380"/>
      <c r="C53" s="381"/>
      <c r="D53" s="382"/>
    </row>
    <row r="54" spans="1:4" s="313" customFormat="1" ht="14.45" customHeight="1">
      <c r="A54" s="776" t="s">
        <v>781</v>
      </c>
      <c r="B54" s="776"/>
      <c r="C54" s="776"/>
      <c r="D54" s="383">
        <f>D11</f>
        <v>2101223703.8099999</v>
      </c>
    </row>
    <row r="55" spans="1:4" ht="14.45" customHeight="1">
      <c r="A55" s="774" t="s">
        <v>782</v>
      </c>
      <c r="B55" s="774"/>
      <c r="C55" s="774"/>
      <c r="D55" s="378">
        <f>D28</f>
        <v>1438492297</v>
      </c>
    </row>
    <row r="56" spans="1:4" ht="14.45" customHeight="1">
      <c r="A56" s="774" t="s">
        <v>783</v>
      </c>
      <c r="B56" s="774"/>
      <c r="C56" s="774"/>
      <c r="D56" s="378">
        <f>D21+D15</f>
        <v>136693965.19</v>
      </c>
    </row>
    <row r="57" spans="1:4" ht="14.45" customHeight="1">
      <c r="A57" s="776" t="s">
        <v>784</v>
      </c>
      <c r="B57" s="776"/>
      <c r="C57" s="776"/>
      <c r="D57" s="378">
        <f>D54-D55+D56</f>
        <v>799425372</v>
      </c>
    </row>
    <row r="58" spans="1:4" ht="25.5" customHeight="1">
      <c r="A58" s="774" t="s">
        <v>785</v>
      </c>
      <c r="B58" s="774"/>
      <c r="C58" s="774"/>
      <c r="D58" s="378">
        <f>D29+D32</f>
        <v>95647002</v>
      </c>
    </row>
    <row r="59" spans="1:4" ht="14.45" customHeight="1">
      <c r="A59" s="776" t="s">
        <v>786</v>
      </c>
      <c r="B59" s="776"/>
      <c r="C59" s="776"/>
      <c r="D59" s="378">
        <f>D57-D58</f>
        <v>703778370</v>
      </c>
    </row>
    <row r="60" spans="1:4" ht="14.45" customHeight="1">
      <c r="A60" s="774" t="s">
        <v>787</v>
      </c>
      <c r="B60" s="774"/>
      <c r="C60" s="774"/>
      <c r="D60" s="378">
        <f>D30</f>
        <v>993778370</v>
      </c>
    </row>
    <row r="61" spans="1:4" ht="14.45" customHeight="1">
      <c r="A61" s="776" t="s">
        <v>788</v>
      </c>
      <c r="B61" s="776"/>
      <c r="C61" s="776"/>
      <c r="D61" s="378">
        <f>D59-D60</f>
        <v>-290000000</v>
      </c>
    </row>
    <row r="62" spans="1:4" ht="14.45" customHeight="1">
      <c r="A62" s="774" t="s">
        <v>789</v>
      </c>
      <c r="B62" s="774"/>
      <c r="C62" s="774"/>
      <c r="D62" s="378">
        <f>D18</f>
        <v>290000000</v>
      </c>
    </row>
    <row r="63" spans="1:4" ht="15" hidden="1" customHeight="1">
      <c r="A63" s="774" t="s">
        <v>790</v>
      </c>
      <c r="B63" s="774"/>
      <c r="C63" s="774"/>
      <c r="D63" s="378">
        <v>0</v>
      </c>
    </row>
    <row r="64" spans="1:4" ht="15" hidden="1" customHeight="1">
      <c r="A64" s="774" t="s">
        <v>791</v>
      </c>
      <c r="B64" s="774"/>
      <c r="C64" s="774"/>
      <c r="D64" s="378">
        <v>0</v>
      </c>
    </row>
    <row r="65" spans="1:4" ht="14.45" customHeight="1">
      <c r="A65" s="775" t="s">
        <v>792</v>
      </c>
      <c r="B65" s="775"/>
      <c r="C65" s="775"/>
      <c r="D65" s="384">
        <f>D61+D62-D63+D64</f>
        <v>0</v>
      </c>
    </row>
    <row r="66" spans="1:4" ht="6.75" hidden="1" customHeight="1" thickBot="1">
      <c r="A66" s="385"/>
      <c r="B66" s="386"/>
      <c r="C66" s="387"/>
      <c r="D66" s="388"/>
    </row>
  </sheetData>
  <sheetProtection algorithmName="SHA-512" hashValue="wD95qKADvh2b12c4IajBEhyBYKXc6i/YcEgQ4rBnjU6f03N1H5SfQE1Q0UuViBZFQ5XBE3PuPTs9OhTaqzs1bw==" saltValue="g5XlCCMHyrc4xh1Gr0gPEg==" spinCount="100000" sheet="1" objects="1" scenarios="1"/>
  <mergeCells count="22">
    <mergeCell ref="A55:C55"/>
    <mergeCell ref="A4:D4"/>
    <mergeCell ref="A5:D5"/>
    <mergeCell ref="A7:A8"/>
    <mergeCell ref="B7:B8"/>
    <mergeCell ref="C7:C8"/>
    <mergeCell ref="D7:D8"/>
    <mergeCell ref="A49:C49"/>
    <mergeCell ref="A50:C50"/>
    <mergeCell ref="A51:C51"/>
    <mergeCell ref="A52:C52"/>
    <mergeCell ref="A54:C54"/>
    <mergeCell ref="A62:C62"/>
    <mergeCell ref="A63:C63"/>
    <mergeCell ref="A64:C64"/>
    <mergeCell ref="A65:C65"/>
    <mergeCell ref="A56:C56"/>
    <mergeCell ref="A57:C57"/>
    <mergeCell ref="A58:C58"/>
    <mergeCell ref="A59:C59"/>
    <mergeCell ref="A60:C60"/>
    <mergeCell ref="A61:C61"/>
  </mergeCells>
  <printOptions horizontalCentered="1"/>
  <pageMargins left="0.51181102362204722" right="0.51181102362204722" top="0.98425196850393704" bottom="0.74803149606299213" header="0.31496062992125984" footer="0.31496062992125984"/>
  <pageSetup paperSize="9" scale="70" orientation="portrait" horizontalDpi="4294967294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E0684-E737-4385-A011-6EE10BF080F6}">
  <dimension ref="A1:V49072"/>
  <sheetViews>
    <sheetView view="pageBreakPreview" zoomScaleNormal="100" zoomScaleSheetLayoutView="100" workbookViewId="0">
      <selection activeCell="T227" sqref="T227:T266"/>
    </sheetView>
  </sheetViews>
  <sheetFormatPr defaultRowHeight="15" outlineLevelCol="3"/>
  <cols>
    <col min="1" max="1" width="5.375" style="405" customWidth="1"/>
    <col min="2" max="2" width="10.125" style="405" customWidth="1"/>
    <col min="3" max="3" width="43.875" style="405" customWidth="1"/>
    <col min="4" max="4" width="11.625" style="405" customWidth="1"/>
    <col min="5" max="5" width="10.375" style="405" customWidth="1"/>
    <col min="6" max="6" width="11" style="405" customWidth="1"/>
    <col min="7" max="7" width="12.125" style="403" customWidth="1" outlineLevel="3" collapsed="1"/>
    <col min="8" max="8" width="12.125" style="405" customWidth="1"/>
    <col min="9" max="9" width="12.875" style="405" customWidth="1"/>
    <col min="10" max="11" width="12.125" style="405" customWidth="1"/>
    <col min="12" max="12" width="11.375" style="405" customWidth="1"/>
    <col min="13" max="14" width="11.875" style="405" customWidth="1"/>
    <col min="15" max="15" width="11.75" style="405" customWidth="1"/>
    <col min="16" max="16" width="11.375" style="405" customWidth="1"/>
    <col min="17" max="17" width="11.875" style="405" customWidth="1"/>
    <col min="18" max="18" width="11.375" style="405" customWidth="1"/>
    <col min="19" max="19" width="10.375" style="405" customWidth="1"/>
    <col min="20" max="20" width="12.875" style="405" customWidth="1"/>
    <col min="21" max="21" width="11.75" style="405" customWidth="1"/>
    <col min="22" max="22" width="11" style="405" customWidth="1"/>
    <col min="23" max="256" width="9" style="405"/>
    <col min="257" max="257" width="5.375" style="405" customWidth="1"/>
    <col min="258" max="258" width="10.125" style="405" customWidth="1"/>
    <col min="259" max="259" width="43.875" style="405" customWidth="1"/>
    <col min="260" max="260" width="11.625" style="405" customWidth="1"/>
    <col min="261" max="261" width="10.375" style="405" customWidth="1"/>
    <col min="262" max="262" width="11" style="405" customWidth="1"/>
    <col min="263" max="264" width="12.125" style="405" customWidth="1"/>
    <col min="265" max="265" width="12.875" style="405" customWidth="1"/>
    <col min="266" max="267" width="12.125" style="405" customWidth="1"/>
    <col min="268" max="268" width="11.375" style="405" customWidth="1"/>
    <col min="269" max="270" width="11.875" style="405" customWidth="1"/>
    <col min="271" max="271" width="11.75" style="405" customWidth="1"/>
    <col min="272" max="272" width="11.375" style="405" customWidth="1"/>
    <col min="273" max="273" width="11.875" style="405" customWidth="1"/>
    <col min="274" max="274" width="11.375" style="405" customWidth="1"/>
    <col min="275" max="275" width="10.375" style="405" customWidth="1"/>
    <col min="276" max="276" width="12.875" style="405" customWidth="1"/>
    <col min="277" max="277" width="11.75" style="405" customWidth="1"/>
    <col min="278" max="278" width="11" style="405" customWidth="1"/>
    <col min="279" max="512" width="9" style="405"/>
    <col min="513" max="513" width="5.375" style="405" customWidth="1"/>
    <col min="514" max="514" width="10.125" style="405" customWidth="1"/>
    <col min="515" max="515" width="43.875" style="405" customWidth="1"/>
    <col min="516" max="516" width="11.625" style="405" customWidth="1"/>
    <col min="517" max="517" width="10.375" style="405" customWidth="1"/>
    <col min="518" max="518" width="11" style="405" customWidth="1"/>
    <col min="519" max="520" width="12.125" style="405" customWidth="1"/>
    <col min="521" max="521" width="12.875" style="405" customWidth="1"/>
    <col min="522" max="523" width="12.125" style="405" customWidth="1"/>
    <col min="524" max="524" width="11.375" style="405" customWidth="1"/>
    <col min="525" max="526" width="11.875" style="405" customWidth="1"/>
    <col min="527" max="527" width="11.75" style="405" customWidth="1"/>
    <col min="528" max="528" width="11.375" style="405" customWidth="1"/>
    <col min="529" max="529" width="11.875" style="405" customWidth="1"/>
    <col min="530" max="530" width="11.375" style="405" customWidth="1"/>
    <col min="531" max="531" width="10.375" style="405" customWidth="1"/>
    <col min="532" max="532" width="12.875" style="405" customWidth="1"/>
    <col min="533" max="533" width="11.75" style="405" customWidth="1"/>
    <col min="534" max="534" width="11" style="405" customWidth="1"/>
    <col min="535" max="768" width="9" style="405"/>
    <col min="769" max="769" width="5.375" style="405" customWidth="1"/>
    <col min="770" max="770" width="10.125" style="405" customWidth="1"/>
    <col min="771" max="771" width="43.875" style="405" customWidth="1"/>
    <col min="772" max="772" width="11.625" style="405" customWidth="1"/>
    <col min="773" max="773" width="10.375" style="405" customWidth="1"/>
    <col min="774" max="774" width="11" style="405" customWidth="1"/>
    <col min="775" max="776" width="12.125" style="405" customWidth="1"/>
    <col min="777" max="777" width="12.875" style="405" customWidth="1"/>
    <col min="778" max="779" width="12.125" style="405" customWidth="1"/>
    <col min="780" max="780" width="11.375" style="405" customWidth="1"/>
    <col min="781" max="782" width="11.875" style="405" customWidth="1"/>
    <col min="783" max="783" width="11.75" style="405" customWidth="1"/>
    <col min="784" max="784" width="11.375" style="405" customWidth="1"/>
    <col min="785" max="785" width="11.875" style="405" customWidth="1"/>
    <col min="786" max="786" width="11.375" style="405" customWidth="1"/>
    <col min="787" max="787" width="10.375" style="405" customWidth="1"/>
    <col min="788" max="788" width="12.875" style="405" customWidth="1"/>
    <col min="789" max="789" width="11.75" style="405" customWidth="1"/>
    <col min="790" max="790" width="11" style="405" customWidth="1"/>
    <col min="791" max="1024" width="9" style="405"/>
    <col min="1025" max="1025" width="5.375" style="405" customWidth="1"/>
    <col min="1026" max="1026" width="10.125" style="405" customWidth="1"/>
    <col min="1027" max="1027" width="43.875" style="405" customWidth="1"/>
    <col min="1028" max="1028" width="11.625" style="405" customWidth="1"/>
    <col min="1029" max="1029" width="10.375" style="405" customWidth="1"/>
    <col min="1030" max="1030" width="11" style="405" customWidth="1"/>
    <col min="1031" max="1032" width="12.125" style="405" customWidth="1"/>
    <col min="1033" max="1033" width="12.875" style="405" customWidth="1"/>
    <col min="1034" max="1035" width="12.125" style="405" customWidth="1"/>
    <col min="1036" max="1036" width="11.375" style="405" customWidth="1"/>
    <col min="1037" max="1038" width="11.875" style="405" customWidth="1"/>
    <col min="1039" max="1039" width="11.75" style="405" customWidth="1"/>
    <col min="1040" max="1040" width="11.375" style="405" customWidth="1"/>
    <col min="1041" max="1041" width="11.875" style="405" customWidth="1"/>
    <col min="1042" max="1042" width="11.375" style="405" customWidth="1"/>
    <col min="1043" max="1043" width="10.375" style="405" customWidth="1"/>
    <col min="1044" max="1044" width="12.875" style="405" customWidth="1"/>
    <col min="1045" max="1045" width="11.75" style="405" customWidth="1"/>
    <col min="1046" max="1046" width="11" style="405" customWidth="1"/>
    <col min="1047" max="1280" width="9" style="405"/>
    <col min="1281" max="1281" width="5.375" style="405" customWidth="1"/>
    <col min="1282" max="1282" width="10.125" style="405" customWidth="1"/>
    <col min="1283" max="1283" width="43.875" style="405" customWidth="1"/>
    <col min="1284" max="1284" width="11.625" style="405" customWidth="1"/>
    <col min="1285" max="1285" width="10.375" style="405" customWidth="1"/>
    <col min="1286" max="1286" width="11" style="405" customWidth="1"/>
    <col min="1287" max="1288" width="12.125" style="405" customWidth="1"/>
    <col min="1289" max="1289" width="12.875" style="405" customWidth="1"/>
    <col min="1290" max="1291" width="12.125" style="405" customWidth="1"/>
    <col min="1292" max="1292" width="11.375" style="405" customWidth="1"/>
    <col min="1293" max="1294" width="11.875" style="405" customWidth="1"/>
    <col min="1295" max="1295" width="11.75" style="405" customWidth="1"/>
    <col min="1296" max="1296" width="11.375" style="405" customWidth="1"/>
    <col min="1297" max="1297" width="11.875" style="405" customWidth="1"/>
    <col min="1298" max="1298" width="11.375" style="405" customWidth="1"/>
    <col min="1299" max="1299" width="10.375" style="405" customWidth="1"/>
    <col min="1300" max="1300" width="12.875" style="405" customWidth="1"/>
    <col min="1301" max="1301" width="11.75" style="405" customWidth="1"/>
    <col min="1302" max="1302" width="11" style="405" customWidth="1"/>
    <col min="1303" max="1536" width="9" style="405"/>
    <col min="1537" max="1537" width="5.375" style="405" customWidth="1"/>
    <col min="1538" max="1538" width="10.125" style="405" customWidth="1"/>
    <col min="1539" max="1539" width="43.875" style="405" customWidth="1"/>
    <col min="1540" max="1540" width="11.625" style="405" customWidth="1"/>
    <col min="1541" max="1541" width="10.375" style="405" customWidth="1"/>
    <col min="1542" max="1542" width="11" style="405" customWidth="1"/>
    <col min="1543" max="1544" width="12.125" style="405" customWidth="1"/>
    <col min="1545" max="1545" width="12.875" style="405" customWidth="1"/>
    <col min="1546" max="1547" width="12.125" style="405" customWidth="1"/>
    <col min="1548" max="1548" width="11.375" style="405" customWidth="1"/>
    <col min="1549" max="1550" width="11.875" style="405" customWidth="1"/>
    <col min="1551" max="1551" width="11.75" style="405" customWidth="1"/>
    <col min="1552" max="1552" width="11.375" style="405" customWidth="1"/>
    <col min="1553" max="1553" width="11.875" style="405" customWidth="1"/>
    <col min="1554" max="1554" width="11.375" style="405" customWidth="1"/>
    <col min="1555" max="1555" width="10.375" style="405" customWidth="1"/>
    <col min="1556" max="1556" width="12.875" style="405" customWidth="1"/>
    <col min="1557" max="1557" width="11.75" style="405" customWidth="1"/>
    <col min="1558" max="1558" width="11" style="405" customWidth="1"/>
    <col min="1559" max="1792" width="9" style="405"/>
    <col min="1793" max="1793" width="5.375" style="405" customWidth="1"/>
    <col min="1794" max="1794" width="10.125" style="405" customWidth="1"/>
    <col min="1795" max="1795" width="43.875" style="405" customWidth="1"/>
    <col min="1796" max="1796" width="11.625" style="405" customWidth="1"/>
    <col min="1797" max="1797" width="10.375" style="405" customWidth="1"/>
    <col min="1798" max="1798" width="11" style="405" customWidth="1"/>
    <col min="1799" max="1800" width="12.125" style="405" customWidth="1"/>
    <col min="1801" max="1801" width="12.875" style="405" customWidth="1"/>
    <col min="1802" max="1803" width="12.125" style="405" customWidth="1"/>
    <col min="1804" max="1804" width="11.375" style="405" customWidth="1"/>
    <col min="1805" max="1806" width="11.875" style="405" customWidth="1"/>
    <col min="1807" max="1807" width="11.75" style="405" customWidth="1"/>
    <col min="1808" max="1808" width="11.375" style="405" customWidth="1"/>
    <col min="1809" max="1809" width="11.875" style="405" customWidth="1"/>
    <col min="1810" max="1810" width="11.375" style="405" customWidth="1"/>
    <col min="1811" max="1811" width="10.375" style="405" customWidth="1"/>
    <col min="1812" max="1812" width="12.875" style="405" customWidth="1"/>
    <col min="1813" max="1813" width="11.75" style="405" customWidth="1"/>
    <col min="1814" max="1814" width="11" style="405" customWidth="1"/>
    <col min="1815" max="2048" width="9" style="405"/>
    <col min="2049" max="2049" width="5.375" style="405" customWidth="1"/>
    <col min="2050" max="2050" width="10.125" style="405" customWidth="1"/>
    <col min="2051" max="2051" width="43.875" style="405" customWidth="1"/>
    <col min="2052" max="2052" width="11.625" style="405" customWidth="1"/>
    <col min="2053" max="2053" width="10.375" style="405" customWidth="1"/>
    <col min="2054" max="2054" width="11" style="405" customWidth="1"/>
    <col min="2055" max="2056" width="12.125" style="405" customWidth="1"/>
    <col min="2057" max="2057" width="12.875" style="405" customWidth="1"/>
    <col min="2058" max="2059" width="12.125" style="405" customWidth="1"/>
    <col min="2060" max="2060" width="11.375" style="405" customWidth="1"/>
    <col min="2061" max="2062" width="11.875" style="405" customWidth="1"/>
    <col min="2063" max="2063" width="11.75" style="405" customWidth="1"/>
    <col min="2064" max="2064" width="11.375" style="405" customWidth="1"/>
    <col min="2065" max="2065" width="11.875" style="405" customWidth="1"/>
    <col min="2066" max="2066" width="11.375" style="405" customWidth="1"/>
    <col min="2067" max="2067" width="10.375" style="405" customWidth="1"/>
    <col min="2068" max="2068" width="12.875" style="405" customWidth="1"/>
    <col min="2069" max="2069" width="11.75" style="405" customWidth="1"/>
    <col min="2070" max="2070" width="11" style="405" customWidth="1"/>
    <col min="2071" max="2304" width="9" style="405"/>
    <col min="2305" max="2305" width="5.375" style="405" customWidth="1"/>
    <col min="2306" max="2306" width="10.125" style="405" customWidth="1"/>
    <col min="2307" max="2307" width="43.875" style="405" customWidth="1"/>
    <col min="2308" max="2308" width="11.625" style="405" customWidth="1"/>
    <col min="2309" max="2309" width="10.375" style="405" customWidth="1"/>
    <col min="2310" max="2310" width="11" style="405" customWidth="1"/>
    <col min="2311" max="2312" width="12.125" style="405" customWidth="1"/>
    <col min="2313" max="2313" width="12.875" style="405" customWidth="1"/>
    <col min="2314" max="2315" width="12.125" style="405" customWidth="1"/>
    <col min="2316" max="2316" width="11.375" style="405" customWidth="1"/>
    <col min="2317" max="2318" width="11.875" style="405" customWidth="1"/>
    <col min="2319" max="2319" width="11.75" style="405" customWidth="1"/>
    <col min="2320" max="2320" width="11.375" style="405" customWidth="1"/>
    <col min="2321" max="2321" width="11.875" style="405" customWidth="1"/>
    <col min="2322" max="2322" width="11.375" style="405" customWidth="1"/>
    <col min="2323" max="2323" width="10.375" style="405" customWidth="1"/>
    <col min="2324" max="2324" width="12.875" style="405" customWidth="1"/>
    <col min="2325" max="2325" width="11.75" style="405" customWidth="1"/>
    <col min="2326" max="2326" width="11" style="405" customWidth="1"/>
    <col min="2327" max="2560" width="9" style="405"/>
    <col min="2561" max="2561" width="5.375" style="405" customWidth="1"/>
    <col min="2562" max="2562" width="10.125" style="405" customWidth="1"/>
    <col min="2563" max="2563" width="43.875" style="405" customWidth="1"/>
    <col min="2564" max="2564" width="11.625" style="405" customWidth="1"/>
    <col min="2565" max="2565" width="10.375" style="405" customWidth="1"/>
    <col min="2566" max="2566" width="11" style="405" customWidth="1"/>
    <col min="2567" max="2568" width="12.125" style="405" customWidth="1"/>
    <col min="2569" max="2569" width="12.875" style="405" customWidth="1"/>
    <col min="2570" max="2571" width="12.125" style="405" customWidth="1"/>
    <col min="2572" max="2572" width="11.375" style="405" customWidth="1"/>
    <col min="2573" max="2574" width="11.875" style="405" customWidth="1"/>
    <col min="2575" max="2575" width="11.75" style="405" customWidth="1"/>
    <col min="2576" max="2576" width="11.375" style="405" customWidth="1"/>
    <col min="2577" max="2577" width="11.875" style="405" customWidth="1"/>
    <col min="2578" max="2578" width="11.375" style="405" customWidth="1"/>
    <col min="2579" max="2579" width="10.375" style="405" customWidth="1"/>
    <col min="2580" max="2580" width="12.875" style="405" customWidth="1"/>
    <col min="2581" max="2581" width="11.75" style="405" customWidth="1"/>
    <col min="2582" max="2582" width="11" style="405" customWidth="1"/>
    <col min="2583" max="2816" width="9" style="405"/>
    <col min="2817" max="2817" width="5.375" style="405" customWidth="1"/>
    <col min="2818" max="2818" width="10.125" style="405" customWidth="1"/>
    <col min="2819" max="2819" width="43.875" style="405" customWidth="1"/>
    <col min="2820" max="2820" width="11.625" style="405" customWidth="1"/>
    <col min="2821" max="2821" width="10.375" style="405" customWidth="1"/>
    <col min="2822" max="2822" width="11" style="405" customWidth="1"/>
    <col min="2823" max="2824" width="12.125" style="405" customWidth="1"/>
    <col min="2825" max="2825" width="12.875" style="405" customWidth="1"/>
    <col min="2826" max="2827" width="12.125" style="405" customWidth="1"/>
    <col min="2828" max="2828" width="11.375" style="405" customWidth="1"/>
    <col min="2829" max="2830" width="11.875" style="405" customWidth="1"/>
    <col min="2831" max="2831" width="11.75" style="405" customWidth="1"/>
    <col min="2832" max="2832" width="11.375" style="405" customWidth="1"/>
    <col min="2833" max="2833" width="11.875" style="405" customWidth="1"/>
    <col min="2834" max="2834" width="11.375" style="405" customWidth="1"/>
    <col min="2835" max="2835" width="10.375" style="405" customWidth="1"/>
    <col min="2836" max="2836" width="12.875" style="405" customWidth="1"/>
    <col min="2837" max="2837" width="11.75" style="405" customWidth="1"/>
    <col min="2838" max="2838" width="11" style="405" customWidth="1"/>
    <col min="2839" max="3072" width="9" style="405"/>
    <col min="3073" max="3073" width="5.375" style="405" customWidth="1"/>
    <col min="3074" max="3074" width="10.125" style="405" customWidth="1"/>
    <col min="3075" max="3075" width="43.875" style="405" customWidth="1"/>
    <col min="3076" max="3076" width="11.625" style="405" customWidth="1"/>
    <col min="3077" max="3077" width="10.375" style="405" customWidth="1"/>
    <col min="3078" max="3078" width="11" style="405" customWidth="1"/>
    <col min="3079" max="3080" width="12.125" style="405" customWidth="1"/>
    <col min="3081" max="3081" width="12.875" style="405" customWidth="1"/>
    <col min="3082" max="3083" width="12.125" style="405" customWidth="1"/>
    <col min="3084" max="3084" width="11.375" style="405" customWidth="1"/>
    <col min="3085" max="3086" width="11.875" style="405" customWidth="1"/>
    <col min="3087" max="3087" width="11.75" style="405" customWidth="1"/>
    <col min="3088" max="3088" width="11.375" style="405" customWidth="1"/>
    <col min="3089" max="3089" width="11.875" style="405" customWidth="1"/>
    <col min="3090" max="3090" width="11.375" style="405" customWidth="1"/>
    <col min="3091" max="3091" width="10.375" style="405" customWidth="1"/>
    <col min="3092" max="3092" width="12.875" style="405" customWidth="1"/>
    <col min="3093" max="3093" width="11.75" style="405" customWidth="1"/>
    <col min="3094" max="3094" width="11" style="405" customWidth="1"/>
    <col min="3095" max="3328" width="9" style="405"/>
    <col min="3329" max="3329" width="5.375" style="405" customWidth="1"/>
    <col min="3330" max="3330" width="10.125" style="405" customWidth="1"/>
    <col min="3331" max="3331" width="43.875" style="405" customWidth="1"/>
    <col min="3332" max="3332" width="11.625" style="405" customWidth="1"/>
    <col min="3333" max="3333" width="10.375" style="405" customWidth="1"/>
    <col min="3334" max="3334" width="11" style="405" customWidth="1"/>
    <col min="3335" max="3336" width="12.125" style="405" customWidth="1"/>
    <col min="3337" max="3337" width="12.875" style="405" customWidth="1"/>
    <col min="3338" max="3339" width="12.125" style="405" customWidth="1"/>
    <col min="3340" max="3340" width="11.375" style="405" customWidth="1"/>
    <col min="3341" max="3342" width="11.875" style="405" customWidth="1"/>
    <col min="3343" max="3343" width="11.75" style="405" customWidth="1"/>
    <col min="3344" max="3344" width="11.375" style="405" customWidth="1"/>
    <col min="3345" max="3345" width="11.875" style="405" customWidth="1"/>
    <col min="3346" max="3346" width="11.375" style="405" customWidth="1"/>
    <col min="3347" max="3347" width="10.375" style="405" customWidth="1"/>
    <col min="3348" max="3348" width="12.875" style="405" customWidth="1"/>
    <col min="3349" max="3349" width="11.75" style="405" customWidth="1"/>
    <col min="3350" max="3350" width="11" style="405" customWidth="1"/>
    <col min="3351" max="3584" width="9" style="405"/>
    <col min="3585" max="3585" width="5.375" style="405" customWidth="1"/>
    <col min="3586" max="3586" width="10.125" style="405" customWidth="1"/>
    <col min="3587" max="3587" width="43.875" style="405" customWidth="1"/>
    <col min="3588" max="3588" width="11.625" style="405" customWidth="1"/>
    <col min="3589" max="3589" width="10.375" style="405" customWidth="1"/>
    <col min="3590" max="3590" width="11" style="405" customWidth="1"/>
    <col min="3591" max="3592" width="12.125" style="405" customWidth="1"/>
    <col min="3593" max="3593" width="12.875" style="405" customWidth="1"/>
    <col min="3594" max="3595" width="12.125" style="405" customWidth="1"/>
    <col min="3596" max="3596" width="11.375" style="405" customWidth="1"/>
    <col min="3597" max="3598" width="11.875" style="405" customWidth="1"/>
    <col min="3599" max="3599" width="11.75" style="405" customWidth="1"/>
    <col min="3600" max="3600" width="11.375" style="405" customWidth="1"/>
    <col min="3601" max="3601" width="11.875" style="405" customWidth="1"/>
    <col min="3602" max="3602" width="11.375" style="405" customWidth="1"/>
    <col min="3603" max="3603" width="10.375" style="405" customWidth="1"/>
    <col min="3604" max="3604" width="12.875" style="405" customWidth="1"/>
    <col min="3605" max="3605" width="11.75" style="405" customWidth="1"/>
    <col min="3606" max="3606" width="11" style="405" customWidth="1"/>
    <col min="3607" max="3840" width="9" style="405"/>
    <col min="3841" max="3841" width="5.375" style="405" customWidth="1"/>
    <col min="3842" max="3842" width="10.125" style="405" customWidth="1"/>
    <col min="3843" max="3843" width="43.875" style="405" customWidth="1"/>
    <col min="3844" max="3844" width="11.625" style="405" customWidth="1"/>
    <col min="3845" max="3845" width="10.375" style="405" customWidth="1"/>
    <col min="3846" max="3846" width="11" style="405" customWidth="1"/>
    <col min="3847" max="3848" width="12.125" style="405" customWidth="1"/>
    <col min="3849" max="3849" width="12.875" style="405" customWidth="1"/>
    <col min="3850" max="3851" width="12.125" style="405" customWidth="1"/>
    <col min="3852" max="3852" width="11.375" style="405" customWidth="1"/>
    <col min="3853" max="3854" width="11.875" style="405" customWidth="1"/>
    <col min="3855" max="3855" width="11.75" style="405" customWidth="1"/>
    <col min="3856" max="3856" width="11.375" style="405" customWidth="1"/>
    <col min="3857" max="3857" width="11.875" style="405" customWidth="1"/>
    <col min="3858" max="3858" width="11.375" style="405" customWidth="1"/>
    <col min="3859" max="3859" width="10.375" style="405" customWidth="1"/>
    <col min="3860" max="3860" width="12.875" style="405" customWidth="1"/>
    <col min="3861" max="3861" width="11.75" style="405" customWidth="1"/>
    <col min="3862" max="3862" width="11" style="405" customWidth="1"/>
    <col min="3863" max="4096" width="9" style="405"/>
    <col min="4097" max="4097" width="5.375" style="405" customWidth="1"/>
    <col min="4098" max="4098" width="10.125" style="405" customWidth="1"/>
    <col min="4099" max="4099" width="43.875" style="405" customWidth="1"/>
    <col min="4100" max="4100" width="11.625" style="405" customWidth="1"/>
    <col min="4101" max="4101" width="10.375" style="405" customWidth="1"/>
    <col min="4102" max="4102" width="11" style="405" customWidth="1"/>
    <col min="4103" max="4104" width="12.125" style="405" customWidth="1"/>
    <col min="4105" max="4105" width="12.875" style="405" customWidth="1"/>
    <col min="4106" max="4107" width="12.125" style="405" customWidth="1"/>
    <col min="4108" max="4108" width="11.375" style="405" customWidth="1"/>
    <col min="4109" max="4110" width="11.875" style="405" customWidth="1"/>
    <col min="4111" max="4111" width="11.75" style="405" customWidth="1"/>
    <col min="4112" max="4112" width="11.375" style="405" customWidth="1"/>
    <col min="4113" max="4113" width="11.875" style="405" customWidth="1"/>
    <col min="4114" max="4114" width="11.375" style="405" customWidth="1"/>
    <col min="4115" max="4115" width="10.375" style="405" customWidth="1"/>
    <col min="4116" max="4116" width="12.875" style="405" customWidth="1"/>
    <col min="4117" max="4117" width="11.75" style="405" customWidth="1"/>
    <col min="4118" max="4118" width="11" style="405" customWidth="1"/>
    <col min="4119" max="4352" width="9" style="405"/>
    <col min="4353" max="4353" width="5.375" style="405" customWidth="1"/>
    <col min="4354" max="4354" width="10.125" style="405" customWidth="1"/>
    <col min="4355" max="4355" width="43.875" style="405" customWidth="1"/>
    <col min="4356" max="4356" width="11.625" style="405" customWidth="1"/>
    <col min="4357" max="4357" width="10.375" style="405" customWidth="1"/>
    <col min="4358" max="4358" width="11" style="405" customWidth="1"/>
    <col min="4359" max="4360" width="12.125" style="405" customWidth="1"/>
    <col min="4361" max="4361" width="12.875" style="405" customWidth="1"/>
    <col min="4362" max="4363" width="12.125" style="405" customWidth="1"/>
    <col min="4364" max="4364" width="11.375" style="405" customWidth="1"/>
    <col min="4365" max="4366" width="11.875" style="405" customWidth="1"/>
    <col min="4367" max="4367" width="11.75" style="405" customWidth="1"/>
    <col min="4368" max="4368" width="11.375" style="405" customWidth="1"/>
    <col min="4369" max="4369" width="11.875" style="405" customWidth="1"/>
    <col min="4370" max="4370" width="11.375" style="405" customWidth="1"/>
    <col min="4371" max="4371" width="10.375" style="405" customWidth="1"/>
    <col min="4372" max="4372" width="12.875" style="405" customWidth="1"/>
    <col min="4373" max="4373" width="11.75" style="405" customWidth="1"/>
    <col min="4374" max="4374" width="11" style="405" customWidth="1"/>
    <col min="4375" max="4608" width="9" style="405"/>
    <col min="4609" max="4609" width="5.375" style="405" customWidth="1"/>
    <col min="4610" max="4610" width="10.125" style="405" customWidth="1"/>
    <col min="4611" max="4611" width="43.875" style="405" customWidth="1"/>
    <col min="4612" max="4612" width="11.625" style="405" customWidth="1"/>
    <col min="4613" max="4613" width="10.375" style="405" customWidth="1"/>
    <col min="4614" max="4614" width="11" style="405" customWidth="1"/>
    <col min="4615" max="4616" width="12.125" style="405" customWidth="1"/>
    <col min="4617" max="4617" width="12.875" style="405" customWidth="1"/>
    <col min="4618" max="4619" width="12.125" style="405" customWidth="1"/>
    <col min="4620" max="4620" width="11.375" style="405" customWidth="1"/>
    <col min="4621" max="4622" width="11.875" style="405" customWidth="1"/>
    <col min="4623" max="4623" width="11.75" style="405" customWidth="1"/>
    <col min="4624" max="4624" width="11.375" style="405" customWidth="1"/>
    <col min="4625" max="4625" width="11.875" style="405" customWidth="1"/>
    <col min="4626" max="4626" width="11.375" style="405" customWidth="1"/>
    <col min="4627" max="4627" width="10.375" style="405" customWidth="1"/>
    <col min="4628" max="4628" width="12.875" style="405" customWidth="1"/>
    <col min="4629" max="4629" width="11.75" style="405" customWidth="1"/>
    <col min="4630" max="4630" width="11" style="405" customWidth="1"/>
    <col min="4631" max="4864" width="9" style="405"/>
    <col min="4865" max="4865" width="5.375" style="405" customWidth="1"/>
    <col min="4866" max="4866" width="10.125" style="405" customWidth="1"/>
    <col min="4867" max="4867" width="43.875" style="405" customWidth="1"/>
    <col min="4868" max="4868" width="11.625" style="405" customWidth="1"/>
    <col min="4869" max="4869" width="10.375" style="405" customWidth="1"/>
    <col min="4870" max="4870" width="11" style="405" customWidth="1"/>
    <col min="4871" max="4872" width="12.125" style="405" customWidth="1"/>
    <col min="4873" max="4873" width="12.875" style="405" customWidth="1"/>
    <col min="4874" max="4875" width="12.125" style="405" customWidth="1"/>
    <col min="4876" max="4876" width="11.375" style="405" customWidth="1"/>
    <col min="4877" max="4878" width="11.875" style="405" customWidth="1"/>
    <col min="4879" max="4879" width="11.75" style="405" customWidth="1"/>
    <col min="4880" max="4880" width="11.375" style="405" customWidth="1"/>
    <col min="4881" max="4881" width="11.875" style="405" customWidth="1"/>
    <col min="4882" max="4882" width="11.375" style="405" customWidth="1"/>
    <col min="4883" max="4883" width="10.375" style="405" customWidth="1"/>
    <col min="4884" max="4884" width="12.875" style="405" customWidth="1"/>
    <col min="4885" max="4885" width="11.75" style="405" customWidth="1"/>
    <col min="4886" max="4886" width="11" style="405" customWidth="1"/>
    <col min="4887" max="5120" width="9" style="405"/>
    <col min="5121" max="5121" width="5.375" style="405" customWidth="1"/>
    <col min="5122" max="5122" width="10.125" style="405" customWidth="1"/>
    <col min="5123" max="5123" width="43.875" style="405" customWidth="1"/>
    <col min="5124" max="5124" width="11.625" style="405" customWidth="1"/>
    <col min="5125" max="5125" width="10.375" style="405" customWidth="1"/>
    <col min="5126" max="5126" width="11" style="405" customWidth="1"/>
    <col min="5127" max="5128" width="12.125" style="405" customWidth="1"/>
    <col min="5129" max="5129" width="12.875" style="405" customWidth="1"/>
    <col min="5130" max="5131" width="12.125" style="405" customWidth="1"/>
    <col min="5132" max="5132" width="11.375" style="405" customWidth="1"/>
    <col min="5133" max="5134" width="11.875" style="405" customWidth="1"/>
    <col min="5135" max="5135" width="11.75" style="405" customWidth="1"/>
    <col min="5136" max="5136" width="11.375" style="405" customWidth="1"/>
    <col min="5137" max="5137" width="11.875" style="405" customWidth="1"/>
    <col min="5138" max="5138" width="11.375" style="405" customWidth="1"/>
    <col min="5139" max="5139" width="10.375" style="405" customWidth="1"/>
    <col min="5140" max="5140" width="12.875" style="405" customWidth="1"/>
    <col min="5141" max="5141" width="11.75" style="405" customWidth="1"/>
    <col min="5142" max="5142" width="11" style="405" customWidth="1"/>
    <col min="5143" max="5376" width="9" style="405"/>
    <col min="5377" max="5377" width="5.375" style="405" customWidth="1"/>
    <col min="5378" max="5378" width="10.125" style="405" customWidth="1"/>
    <col min="5379" max="5379" width="43.875" style="405" customWidth="1"/>
    <col min="5380" max="5380" width="11.625" style="405" customWidth="1"/>
    <col min="5381" max="5381" width="10.375" style="405" customWidth="1"/>
    <col min="5382" max="5382" width="11" style="405" customWidth="1"/>
    <col min="5383" max="5384" width="12.125" style="405" customWidth="1"/>
    <col min="5385" max="5385" width="12.875" style="405" customWidth="1"/>
    <col min="5386" max="5387" width="12.125" style="405" customWidth="1"/>
    <col min="5388" max="5388" width="11.375" style="405" customWidth="1"/>
    <col min="5389" max="5390" width="11.875" style="405" customWidth="1"/>
    <col min="5391" max="5391" width="11.75" style="405" customWidth="1"/>
    <col min="5392" max="5392" width="11.375" style="405" customWidth="1"/>
    <col min="5393" max="5393" width="11.875" style="405" customWidth="1"/>
    <col min="5394" max="5394" width="11.375" style="405" customWidth="1"/>
    <col min="5395" max="5395" width="10.375" style="405" customWidth="1"/>
    <col min="5396" max="5396" width="12.875" style="405" customWidth="1"/>
    <col min="5397" max="5397" width="11.75" style="405" customWidth="1"/>
    <col min="5398" max="5398" width="11" style="405" customWidth="1"/>
    <col min="5399" max="5632" width="9" style="405"/>
    <col min="5633" max="5633" width="5.375" style="405" customWidth="1"/>
    <col min="5634" max="5634" width="10.125" style="405" customWidth="1"/>
    <col min="5635" max="5635" width="43.875" style="405" customWidth="1"/>
    <col min="5636" max="5636" width="11.625" style="405" customWidth="1"/>
    <col min="5637" max="5637" width="10.375" style="405" customWidth="1"/>
    <col min="5638" max="5638" width="11" style="405" customWidth="1"/>
    <col min="5639" max="5640" width="12.125" style="405" customWidth="1"/>
    <col min="5641" max="5641" width="12.875" style="405" customWidth="1"/>
    <col min="5642" max="5643" width="12.125" style="405" customWidth="1"/>
    <col min="5644" max="5644" width="11.375" style="405" customWidth="1"/>
    <col min="5645" max="5646" width="11.875" style="405" customWidth="1"/>
    <col min="5647" max="5647" width="11.75" style="405" customWidth="1"/>
    <col min="5648" max="5648" width="11.375" style="405" customWidth="1"/>
    <col min="5649" max="5649" width="11.875" style="405" customWidth="1"/>
    <col min="5650" max="5650" width="11.375" style="405" customWidth="1"/>
    <col min="5651" max="5651" width="10.375" style="405" customWidth="1"/>
    <col min="5652" max="5652" width="12.875" style="405" customWidth="1"/>
    <col min="5653" max="5653" width="11.75" style="405" customWidth="1"/>
    <col min="5654" max="5654" width="11" style="405" customWidth="1"/>
    <col min="5655" max="5888" width="9" style="405"/>
    <col min="5889" max="5889" width="5.375" style="405" customWidth="1"/>
    <col min="5890" max="5890" width="10.125" style="405" customWidth="1"/>
    <col min="5891" max="5891" width="43.875" style="405" customWidth="1"/>
    <col min="5892" max="5892" width="11.625" style="405" customWidth="1"/>
    <col min="5893" max="5893" width="10.375" style="405" customWidth="1"/>
    <col min="5894" max="5894" width="11" style="405" customWidth="1"/>
    <col min="5895" max="5896" width="12.125" style="405" customWidth="1"/>
    <col min="5897" max="5897" width="12.875" style="405" customWidth="1"/>
    <col min="5898" max="5899" width="12.125" style="405" customWidth="1"/>
    <col min="5900" max="5900" width="11.375" style="405" customWidth="1"/>
    <col min="5901" max="5902" width="11.875" style="405" customWidth="1"/>
    <col min="5903" max="5903" width="11.75" style="405" customWidth="1"/>
    <col min="5904" max="5904" width="11.375" style="405" customWidth="1"/>
    <col min="5905" max="5905" width="11.875" style="405" customWidth="1"/>
    <col min="5906" max="5906" width="11.375" style="405" customWidth="1"/>
    <col min="5907" max="5907" width="10.375" style="405" customWidth="1"/>
    <col min="5908" max="5908" width="12.875" style="405" customWidth="1"/>
    <col min="5909" max="5909" width="11.75" style="405" customWidth="1"/>
    <col min="5910" max="5910" width="11" style="405" customWidth="1"/>
    <col min="5911" max="6144" width="9" style="405"/>
    <col min="6145" max="6145" width="5.375" style="405" customWidth="1"/>
    <col min="6146" max="6146" width="10.125" style="405" customWidth="1"/>
    <col min="6147" max="6147" width="43.875" style="405" customWidth="1"/>
    <col min="6148" max="6148" width="11.625" style="405" customWidth="1"/>
    <col min="6149" max="6149" width="10.375" style="405" customWidth="1"/>
    <col min="6150" max="6150" width="11" style="405" customWidth="1"/>
    <col min="6151" max="6152" width="12.125" style="405" customWidth="1"/>
    <col min="6153" max="6153" width="12.875" style="405" customWidth="1"/>
    <col min="6154" max="6155" width="12.125" style="405" customWidth="1"/>
    <col min="6156" max="6156" width="11.375" style="405" customWidth="1"/>
    <col min="6157" max="6158" width="11.875" style="405" customWidth="1"/>
    <col min="6159" max="6159" width="11.75" style="405" customWidth="1"/>
    <col min="6160" max="6160" width="11.375" style="405" customWidth="1"/>
    <col min="6161" max="6161" width="11.875" style="405" customWidth="1"/>
    <col min="6162" max="6162" width="11.375" style="405" customWidth="1"/>
    <col min="6163" max="6163" width="10.375" style="405" customWidth="1"/>
    <col min="6164" max="6164" width="12.875" style="405" customWidth="1"/>
    <col min="6165" max="6165" width="11.75" style="405" customWidth="1"/>
    <col min="6166" max="6166" width="11" style="405" customWidth="1"/>
    <col min="6167" max="6400" width="9" style="405"/>
    <col min="6401" max="6401" width="5.375" style="405" customWidth="1"/>
    <col min="6402" max="6402" width="10.125" style="405" customWidth="1"/>
    <col min="6403" max="6403" width="43.875" style="405" customWidth="1"/>
    <col min="6404" max="6404" width="11.625" style="405" customWidth="1"/>
    <col min="6405" max="6405" width="10.375" style="405" customWidth="1"/>
    <col min="6406" max="6406" width="11" style="405" customWidth="1"/>
    <col min="6407" max="6408" width="12.125" style="405" customWidth="1"/>
    <col min="6409" max="6409" width="12.875" style="405" customWidth="1"/>
    <col min="6410" max="6411" width="12.125" style="405" customWidth="1"/>
    <col min="6412" max="6412" width="11.375" style="405" customWidth="1"/>
    <col min="6413" max="6414" width="11.875" style="405" customWidth="1"/>
    <col min="6415" max="6415" width="11.75" style="405" customWidth="1"/>
    <col min="6416" max="6416" width="11.375" style="405" customWidth="1"/>
    <col min="6417" max="6417" width="11.875" style="405" customWidth="1"/>
    <col min="6418" max="6418" width="11.375" style="405" customWidth="1"/>
    <col min="6419" max="6419" width="10.375" style="405" customWidth="1"/>
    <col min="6420" max="6420" width="12.875" style="405" customWidth="1"/>
    <col min="6421" max="6421" width="11.75" style="405" customWidth="1"/>
    <col min="6422" max="6422" width="11" style="405" customWidth="1"/>
    <col min="6423" max="6656" width="9" style="405"/>
    <col min="6657" max="6657" width="5.375" style="405" customWidth="1"/>
    <col min="6658" max="6658" width="10.125" style="405" customWidth="1"/>
    <col min="6659" max="6659" width="43.875" style="405" customWidth="1"/>
    <col min="6660" max="6660" width="11.625" style="405" customWidth="1"/>
    <col min="6661" max="6661" width="10.375" style="405" customWidth="1"/>
    <col min="6662" max="6662" width="11" style="405" customWidth="1"/>
    <col min="6663" max="6664" width="12.125" style="405" customWidth="1"/>
    <col min="6665" max="6665" width="12.875" style="405" customWidth="1"/>
    <col min="6666" max="6667" width="12.125" style="405" customWidth="1"/>
    <col min="6668" max="6668" width="11.375" style="405" customWidth="1"/>
    <col min="6669" max="6670" width="11.875" style="405" customWidth="1"/>
    <col min="6671" max="6671" width="11.75" style="405" customWidth="1"/>
    <col min="6672" max="6672" width="11.375" style="405" customWidth="1"/>
    <col min="6673" max="6673" width="11.875" style="405" customWidth="1"/>
    <col min="6674" max="6674" width="11.375" style="405" customWidth="1"/>
    <col min="6675" max="6675" width="10.375" style="405" customWidth="1"/>
    <col min="6676" max="6676" width="12.875" style="405" customWidth="1"/>
    <col min="6677" max="6677" width="11.75" style="405" customWidth="1"/>
    <col min="6678" max="6678" width="11" style="405" customWidth="1"/>
    <col min="6679" max="6912" width="9" style="405"/>
    <col min="6913" max="6913" width="5.375" style="405" customWidth="1"/>
    <col min="6914" max="6914" width="10.125" style="405" customWidth="1"/>
    <col min="6915" max="6915" width="43.875" style="405" customWidth="1"/>
    <col min="6916" max="6916" width="11.625" style="405" customWidth="1"/>
    <col min="6917" max="6917" width="10.375" style="405" customWidth="1"/>
    <col min="6918" max="6918" width="11" style="405" customWidth="1"/>
    <col min="6919" max="6920" width="12.125" style="405" customWidth="1"/>
    <col min="6921" max="6921" width="12.875" style="405" customWidth="1"/>
    <col min="6922" max="6923" width="12.125" style="405" customWidth="1"/>
    <col min="6924" max="6924" width="11.375" style="405" customWidth="1"/>
    <col min="6925" max="6926" width="11.875" style="405" customWidth="1"/>
    <col min="6927" max="6927" width="11.75" style="405" customWidth="1"/>
    <col min="6928" max="6928" width="11.375" style="405" customWidth="1"/>
    <col min="6929" max="6929" width="11.875" style="405" customWidth="1"/>
    <col min="6930" max="6930" width="11.375" style="405" customWidth="1"/>
    <col min="6931" max="6931" width="10.375" style="405" customWidth="1"/>
    <col min="6932" max="6932" width="12.875" style="405" customWidth="1"/>
    <col min="6933" max="6933" width="11.75" style="405" customWidth="1"/>
    <col min="6934" max="6934" width="11" style="405" customWidth="1"/>
    <col min="6935" max="7168" width="9" style="405"/>
    <col min="7169" max="7169" width="5.375" style="405" customWidth="1"/>
    <col min="7170" max="7170" width="10.125" style="405" customWidth="1"/>
    <col min="7171" max="7171" width="43.875" style="405" customWidth="1"/>
    <col min="7172" max="7172" width="11.625" style="405" customWidth="1"/>
    <col min="7173" max="7173" width="10.375" style="405" customWidth="1"/>
    <col min="7174" max="7174" width="11" style="405" customWidth="1"/>
    <col min="7175" max="7176" width="12.125" style="405" customWidth="1"/>
    <col min="7177" max="7177" width="12.875" style="405" customWidth="1"/>
    <col min="7178" max="7179" width="12.125" style="405" customWidth="1"/>
    <col min="7180" max="7180" width="11.375" style="405" customWidth="1"/>
    <col min="7181" max="7182" width="11.875" style="405" customWidth="1"/>
    <col min="7183" max="7183" width="11.75" style="405" customWidth="1"/>
    <col min="7184" max="7184" width="11.375" style="405" customWidth="1"/>
    <col min="7185" max="7185" width="11.875" style="405" customWidth="1"/>
    <col min="7186" max="7186" width="11.375" style="405" customWidth="1"/>
    <col min="7187" max="7187" width="10.375" style="405" customWidth="1"/>
    <col min="7188" max="7188" width="12.875" style="405" customWidth="1"/>
    <col min="7189" max="7189" width="11.75" style="405" customWidth="1"/>
    <col min="7190" max="7190" width="11" style="405" customWidth="1"/>
    <col min="7191" max="7424" width="9" style="405"/>
    <col min="7425" max="7425" width="5.375" style="405" customWidth="1"/>
    <col min="7426" max="7426" width="10.125" style="405" customWidth="1"/>
    <col min="7427" max="7427" width="43.875" style="405" customWidth="1"/>
    <col min="7428" max="7428" width="11.625" style="405" customWidth="1"/>
    <col min="7429" max="7429" width="10.375" style="405" customWidth="1"/>
    <col min="7430" max="7430" width="11" style="405" customWidth="1"/>
    <col min="7431" max="7432" width="12.125" style="405" customWidth="1"/>
    <col min="7433" max="7433" width="12.875" style="405" customWidth="1"/>
    <col min="7434" max="7435" width="12.125" style="405" customWidth="1"/>
    <col min="7436" max="7436" width="11.375" style="405" customWidth="1"/>
    <col min="7437" max="7438" width="11.875" style="405" customWidth="1"/>
    <col min="7439" max="7439" width="11.75" style="405" customWidth="1"/>
    <col min="7440" max="7440" width="11.375" style="405" customWidth="1"/>
    <col min="7441" max="7441" width="11.875" style="405" customWidth="1"/>
    <col min="7442" max="7442" width="11.375" style="405" customWidth="1"/>
    <col min="7443" max="7443" width="10.375" style="405" customWidth="1"/>
    <col min="7444" max="7444" width="12.875" style="405" customWidth="1"/>
    <col min="7445" max="7445" width="11.75" style="405" customWidth="1"/>
    <col min="7446" max="7446" width="11" style="405" customWidth="1"/>
    <col min="7447" max="7680" width="9" style="405"/>
    <col min="7681" max="7681" width="5.375" style="405" customWidth="1"/>
    <col min="7682" max="7682" width="10.125" style="405" customWidth="1"/>
    <col min="7683" max="7683" width="43.875" style="405" customWidth="1"/>
    <col min="7684" max="7684" width="11.625" style="405" customWidth="1"/>
    <col min="7685" max="7685" width="10.375" style="405" customWidth="1"/>
    <col min="7686" max="7686" width="11" style="405" customWidth="1"/>
    <col min="7687" max="7688" width="12.125" style="405" customWidth="1"/>
    <col min="7689" max="7689" width="12.875" style="405" customWidth="1"/>
    <col min="7690" max="7691" width="12.125" style="405" customWidth="1"/>
    <col min="7692" max="7692" width="11.375" style="405" customWidth="1"/>
    <col min="7693" max="7694" width="11.875" style="405" customWidth="1"/>
    <col min="7695" max="7695" width="11.75" style="405" customWidth="1"/>
    <col min="7696" max="7696" width="11.375" style="405" customWidth="1"/>
    <col min="7697" max="7697" width="11.875" style="405" customWidth="1"/>
    <col min="7698" max="7698" width="11.375" style="405" customWidth="1"/>
    <col min="7699" max="7699" width="10.375" style="405" customWidth="1"/>
    <col min="7700" max="7700" width="12.875" style="405" customWidth="1"/>
    <col min="7701" max="7701" width="11.75" style="405" customWidth="1"/>
    <col min="7702" max="7702" width="11" style="405" customWidth="1"/>
    <col min="7703" max="7936" width="9" style="405"/>
    <col min="7937" max="7937" width="5.375" style="405" customWidth="1"/>
    <col min="7938" max="7938" width="10.125" style="405" customWidth="1"/>
    <col min="7939" max="7939" width="43.875" style="405" customWidth="1"/>
    <col min="7940" max="7940" width="11.625" style="405" customWidth="1"/>
    <col min="7941" max="7941" width="10.375" style="405" customWidth="1"/>
    <col min="7942" max="7942" width="11" style="405" customWidth="1"/>
    <col min="7943" max="7944" width="12.125" style="405" customWidth="1"/>
    <col min="7945" max="7945" width="12.875" style="405" customWidth="1"/>
    <col min="7946" max="7947" width="12.125" style="405" customWidth="1"/>
    <col min="7948" max="7948" width="11.375" style="405" customWidth="1"/>
    <col min="7949" max="7950" width="11.875" style="405" customWidth="1"/>
    <col min="7951" max="7951" width="11.75" style="405" customWidth="1"/>
    <col min="7952" max="7952" width="11.375" style="405" customWidth="1"/>
    <col min="7953" max="7953" width="11.875" style="405" customWidth="1"/>
    <col min="7954" max="7954" width="11.375" style="405" customWidth="1"/>
    <col min="7955" max="7955" width="10.375" style="405" customWidth="1"/>
    <col min="7956" max="7956" width="12.875" style="405" customWidth="1"/>
    <col min="7957" max="7957" width="11.75" style="405" customWidth="1"/>
    <col min="7958" max="7958" width="11" style="405" customWidth="1"/>
    <col min="7959" max="8192" width="9" style="405"/>
    <col min="8193" max="8193" width="5.375" style="405" customWidth="1"/>
    <col min="8194" max="8194" width="10.125" style="405" customWidth="1"/>
    <col min="8195" max="8195" width="43.875" style="405" customWidth="1"/>
    <col min="8196" max="8196" width="11.625" style="405" customWidth="1"/>
    <col min="8197" max="8197" width="10.375" style="405" customWidth="1"/>
    <col min="8198" max="8198" width="11" style="405" customWidth="1"/>
    <col min="8199" max="8200" width="12.125" style="405" customWidth="1"/>
    <col min="8201" max="8201" width="12.875" style="405" customWidth="1"/>
    <col min="8202" max="8203" width="12.125" style="405" customWidth="1"/>
    <col min="8204" max="8204" width="11.375" style="405" customWidth="1"/>
    <col min="8205" max="8206" width="11.875" style="405" customWidth="1"/>
    <col min="8207" max="8207" width="11.75" style="405" customWidth="1"/>
    <col min="8208" max="8208" width="11.375" style="405" customWidth="1"/>
    <col min="8209" max="8209" width="11.875" style="405" customWidth="1"/>
    <col min="8210" max="8210" width="11.375" style="405" customWidth="1"/>
    <col min="8211" max="8211" width="10.375" style="405" customWidth="1"/>
    <col min="8212" max="8212" width="12.875" style="405" customWidth="1"/>
    <col min="8213" max="8213" width="11.75" style="405" customWidth="1"/>
    <col min="8214" max="8214" width="11" style="405" customWidth="1"/>
    <col min="8215" max="8448" width="9" style="405"/>
    <col min="8449" max="8449" width="5.375" style="405" customWidth="1"/>
    <col min="8450" max="8450" width="10.125" style="405" customWidth="1"/>
    <col min="8451" max="8451" width="43.875" style="405" customWidth="1"/>
    <col min="8452" max="8452" width="11.625" style="405" customWidth="1"/>
    <col min="8453" max="8453" width="10.375" style="405" customWidth="1"/>
    <col min="8454" max="8454" width="11" style="405" customWidth="1"/>
    <col min="8455" max="8456" width="12.125" style="405" customWidth="1"/>
    <col min="8457" max="8457" width="12.875" style="405" customWidth="1"/>
    <col min="8458" max="8459" width="12.125" style="405" customWidth="1"/>
    <col min="8460" max="8460" width="11.375" style="405" customWidth="1"/>
    <col min="8461" max="8462" width="11.875" style="405" customWidth="1"/>
    <col min="8463" max="8463" width="11.75" style="405" customWidth="1"/>
    <col min="8464" max="8464" width="11.375" style="405" customWidth="1"/>
    <col min="8465" max="8465" width="11.875" style="405" customWidth="1"/>
    <col min="8466" max="8466" width="11.375" style="405" customWidth="1"/>
    <col min="8467" max="8467" width="10.375" style="405" customWidth="1"/>
    <col min="8468" max="8468" width="12.875" style="405" customWidth="1"/>
    <col min="8469" max="8469" width="11.75" style="405" customWidth="1"/>
    <col min="8470" max="8470" width="11" style="405" customWidth="1"/>
    <col min="8471" max="8704" width="9" style="405"/>
    <col min="8705" max="8705" width="5.375" style="405" customWidth="1"/>
    <col min="8706" max="8706" width="10.125" style="405" customWidth="1"/>
    <col min="8707" max="8707" width="43.875" style="405" customWidth="1"/>
    <col min="8708" max="8708" width="11.625" style="405" customWidth="1"/>
    <col min="8709" max="8709" width="10.375" style="405" customWidth="1"/>
    <col min="8710" max="8710" width="11" style="405" customWidth="1"/>
    <col min="8711" max="8712" width="12.125" style="405" customWidth="1"/>
    <col min="8713" max="8713" width="12.875" style="405" customWidth="1"/>
    <col min="8714" max="8715" width="12.125" style="405" customWidth="1"/>
    <col min="8716" max="8716" width="11.375" style="405" customWidth="1"/>
    <col min="8717" max="8718" width="11.875" style="405" customWidth="1"/>
    <col min="8719" max="8719" width="11.75" style="405" customWidth="1"/>
    <col min="8720" max="8720" width="11.375" style="405" customWidth="1"/>
    <col min="8721" max="8721" width="11.875" style="405" customWidth="1"/>
    <col min="8722" max="8722" width="11.375" style="405" customWidth="1"/>
    <col min="8723" max="8723" width="10.375" style="405" customWidth="1"/>
    <col min="8724" max="8724" width="12.875" style="405" customWidth="1"/>
    <col min="8725" max="8725" width="11.75" style="405" customWidth="1"/>
    <col min="8726" max="8726" width="11" style="405" customWidth="1"/>
    <col min="8727" max="8960" width="9" style="405"/>
    <col min="8961" max="8961" width="5.375" style="405" customWidth="1"/>
    <col min="8962" max="8962" width="10.125" style="405" customWidth="1"/>
    <col min="8963" max="8963" width="43.875" style="405" customWidth="1"/>
    <col min="8964" max="8964" width="11.625" style="405" customWidth="1"/>
    <col min="8965" max="8965" width="10.375" style="405" customWidth="1"/>
    <col min="8966" max="8966" width="11" style="405" customWidth="1"/>
    <col min="8967" max="8968" width="12.125" style="405" customWidth="1"/>
    <col min="8969" max="8969" width="12.875" style="405" customWidth="1"/>
    <col min="8970" max="8971" width="12.125" style="405" customWidth="1"/>
    <col min="8972" max="8972" width="11.375" style="405" customWidth="1"/>
    <col min="8973" max="8974" width="11.875" style="405" customWidth="1"/>
    <col min="8975" max="8975" width="11.75" style="405" customWidth="1"/>
    <col min="8976" max="8976" width="11.375" style="405" customWidth="1"/>
    <col min="8977" max="8977" width="11.875" style="405" customWidth="1"/>
    <col min="8978" max="8978" width="11.375" style="405" customWidth="1"/>
    <col min="8979" max="8979" width="10.375" style="405" customWidth="1"/>
    <col min="8980" max="8980" width="12.875" style="405" customWidth="1"/>
    <col min="8981" max="8981" width="11.75" style="405" customWidth="1"/>
    <col min="8982" max="8982" width="11" style="405" customWidth="1"/>
    <col min="8983" max="9216" width="9" style="405"/>
    <col min="9217" max="9217" width="5.375" style="405" customWidth="1"/>
    <col min="9218" max="9218" width="10.125" style="405" customWidth="1"/>
    <col min="9219" max="9219" width="43.875" style="405" customWidth="1"/>
    <col min="9220" max="9220" width="11.625" style="405" customWidth="1"/>
    <col min="9221" max="9221" width="10.375" style="405" customWidth="1"/>
    <col min="9222" max="9222" width="11" style="405" customWidth="1"/>
    <col min="9223" max="9224" width="12.125" style="405" customWidth="1"/>
    <col min="9225" max="9225" width="12.875" style="405" customWidth="1"/>
    <col min="9226" max="9227" width="12.125" style="405" customWidth="1"/>
    <col min="9228" max="9228" width="11.375" style="405" customWidth="1"/>
    <col min="9229" max="9230" width="11.875" style="405" customWidth="1"/>
    <col min="9231" max="9231" width="11.75" style="405" customWidth="1"/>
    <col min="9232" max="9232" width="11.375" style="405" customWidth="1"/>
    <col min="9233" max="9233" width="11.875" style="405" customWidth="1"/>
    <col min="9234" max="9234" width="11.375" style="405" customWidth="1"/>
    <col min="9235" max="9235" width="10.375" style="405" customWidth="1"/>
    <col min="9236" max="9236" width="12.875" style="405" customWidth="1"/>
    <col min="9237" max="9237" width="11.75" style="405" customWidth="1"/>
    <col min="9238" max="9238" width="11" style="405" customWidth="1"/>
    <col min="9239" max="9472" width="9" style="405"/>
    <col min="9473" max="9473" width="5.375" style="405" customWidth="1"/>
    <col min="9474" max="9474" width="10.125" style="405" customWidth="1"/>
    <col min="9475" max="9475" width="43.875" style="405" customWidth="1"/>
    <col min="9476" max="9476" width="11.625" style="405" customWidth="1"/>
    <col min="9477" max="9477" width="10.375" style="405" customWidth="1"/>
    <col min="9478" max="9478" width="11" style="405" customWidth="1"/>
    <col min="9479" max="9480" width="12.125" style="405" customWidth="1"/>
    <col min="9481" max="9481" width="12.875" style="405" customWidth="1"/>
    <col min="9482" max="9483" width="12.125" style="405" customWidth="1"/>
    <col min="9484" max="9484" width="11.375" style="405" customWidth="1"/>
    <col min="9485" max="9486" width="11.875" style="405" customWidth="1"/>
    <col min="9487" max="9487" width="11.75" style="405" customWidth="1"/>
    <col min="9488" max="9488" width="11.375" style="405" customWidth="1"/>
    <col min="9489" max="9489" width="11.875" style="405" customWidth="1"/>
    <col min="9490" max="9490" width="11.375" style="405" customWidth="1"/>
    <col min="9491" max="9491" width="10.375" style="405" customWidth="1"/>
    <col min="9492" max="9492" width="12.875" style="405" customWidth="1"/>
    <col min="9493" max="9493" width="11.75" style="405" customWidth="1"/>
    <col min="9494" max="9494" width="11" style="405" customWidth="1"/>
    <col min="9495" max="9728" width="9" style="405"/>
    <col min="9729" max="9729" width="5.375" style="405" customWidth="1"/>
    <col min="9730" max="9730" width="10.125" style="405" customWidth="1"/>
    <col min="9731" max="9731" width="43.875" style="405" customWidth="1"/>
    <col min="9732" max="9732" width="11.625" style="405" customWidth="1"/>
    <col min="9733" max="9733" width="10.375" style="405" customWidth="1"/>
    <col min="9734" max="9734" width="11" style="405" customWidth="1"/>
    <col min="9735" max="9736" width="12.125" style="405" customWidth="1"/>
    <col min="9737" max="9737" width="12.875" style="405" customWidth="1"/>
    <col min="9738" max="9739" width="12.125" style="405" customWidth="1"/>
    <col min="9740" max="9740" width="11.375" style="405" customWidth="1"/>
    <col min="9741" max="9742" width="11.875" style="405" customWidth="1"/>
    <col min="9743" max="9743" width="11.75" style="405" customWidth="1"/>
    <col min="9744" max="9744" width="11.375" style="405" customWidth="1"/>
    <col min="9745" max="9745" width="11.875" style="405" customWidth="1"/>
    <col min="9746" max="9746" width="11.375" style="405" customWidth="1"/>
    <col min="9747" max="9747" width="10.375" style="405" customWidth="1"/>
    <col min="9748" max="9748" width="12.875" style="405" customWidth="1"/>
    <col min="9749" max="9749" width="11.75" style="405" customWidth="1"/>
    <col min="9750" max="9750" width="11" style="405" customWidth="1"/>
    <col min="9751" max="9984" width="9" style="405"/>
    <col min="9985" max="9985" width="5.375" style="405" customWidth="1"/>
    <col min="9986" max="9986" width="10.125" style="405" customWidth="1"/>
    <col min="9987" max="9987" width="43.875" style="405" customWidth="1"/>
    <col min="9988" max="9988" width="11.625" style="405" customWidth="1"/>
    <col min="9989" max="9989" width="10.375" style="405" customWidth="1"/>
    <col min="9990" max="9990" width="11" style="405" customWidth="1"/>
    <col min="9991" max="9992" width="12.125" style="405" customWidth="1"/>
    <col min="9993" max="9993" width="12.875" style="405" customWidth="1"/>
    <col min="9994" max="9995" width="12.125" style="405" customWidth="1"/>
    <col min="9996" max="9996" width="11.375" style="405" customWidth="1"/>
    <col min="9997" max="9998" width="11.875" style="405" customWidth="1"/>
    <col min="9999" max="9999" width="11.75" style="405" customWidth="1"/>
    <col min="10000" max="10000" width="11.375" style="405" customWidth="1"/>
    <col min="10001" max="10001" width="11.875" style="405" customWidth="1"/>
    <col min="10002" max="10002" width="11.375" style="405" customWidth="1"/>
    <col min="10003" max="10003" width="10.375" style="405" customWidth="1"/>
    <col min="10004" max="10004" width="12.875" style="405" customWidth="1"/>
    <col min="10005" max="10005" width="11.75" style="405" customWidth="1"/>
    <col min="10006" max="10006" width="11" style="405" customWidth="1"/>
    <col min="10007" max="10240" width="9" style="405"/>
    <col min="10241" max="10241" width="5.375" style="405" customWidth="1"/>
    <col min="10242" max="10242" width="10.125" style="405" customWidth="1"/>
    <col min="10243" max="10243" width="43.875" style="405" customWidth="1"/>
    <col min="10244" max="10244" width="11.625" style="405" customWidth="1"/>
    <col min="10245" max="10245" width="10.375" style="405" customWidth="1"/>
    <col min="10246" max="10246" width="11" style="405" customWidth="1"/>
    <col min="10247" max="10248" width="12.125" style="405" customWidth="1"/>
    <col min="10249" max="10249" width="12.875" style="405" customWidth="1"/>
    <col min="10250" max="10251" width="12.125" style="405" customWidth="1"/>
    <col min="10252" max="10252" width="11.375" style="405" customWidth="1"/>
    <col min="10253" max="10254" width="11.875" style="405" customWidth="1"/>
    <col min="10255" max="10255" width="11.75" style="405" customWidth="1"/>
    <col min="10256" max="10256" width="11.375" style="405" customWidth="1"/>
    <col min="10257" max="10257" width="11.875" style="405" customWidth="1"/>
    <col min="10258" max="10258" width="11.375" style="405" customWidth="1"/>
    <col min="10259" max="10259" width="10.375" style="405" customWidth="1"/>
    <col min="10260" max="10260" width="12.875" style="405" customWidth="1"/>
    <col min="10261" max="10261" width="11.75" style="405" customWidth="1"/>
    <col min="10262" max="10262" width="11" style="405" customWidth="1"/>
    <col min="10263" max="10496" width="9" style="405"/>
    <col min="10497" max="10497" width="5.375" style="405" customWidth="1"/>
    <col min="10498" max="10498" width="10.125" style="405" customWidth="1"/>
    <col min="10499" max="10499" width="43.875" style="405" customWidth="1"/>
    <col min="10500" max="10500" width="11.625" style="405" customWidth="1"/>
    <col min="10501" max="10501" width="10.375" style="405" customWidth="1"/>
    <col min="10502" max="10502" width="11" style="405" customWidth="1"/>
    <col min="10503" max="10504" width="12.125" style="405" customWidth="1"/>
    <col min="10505" max="10505" width="12.875" style="405" customWidth="1"/>
    <col min="10506" max="10507" width="12.125" style="405" customWidth="1"/>
    <col min="10508" max="10508" width="11.375" style="405" customWidth="1"/>
    <col min="10509" max="10510" width="11.875" style="405" customWidth="1"/>
    <col min="10511" max="10511" width="11.75" style="405" customWidth="1"/>
    <col min="10512" max="10512" width="11.375" style="405" customWidth="1"/>
    <col min="10513" max="10513" width="11.875" style="405" customWidth="1"/>
    <col min="10514" max="10514" width="11.375" style="405" customWidth="1"/>
    <col min="10515" max="10515" width="10.375" style="405" customWidth="1"/>
    <col min="10516" max="10516" width="12.875" style="405" customWidth="1"/>
    <col min="10517" max="10517" width="11.75" style="405" customWidth="1"/>
    <col min="10518" max="10518" width="11" style="405" customWidth="1"/>
    <col min="10519" max="10752" width="9" style="405"/>
    <col min="10753" max="10753" width="5.375" style="405" customWidth="1"/>
    <col min="10754" max="10754" width="10.125" style="405" customWidth="1"/>
    <col min="10755" max="10755" width="43.875" style="405" customWidth="1"/>
    <col min="10756" max="10756" width="11.625" style="405" customWidth="1"/>
    <col min="10757" max="10757" width="10.375" style="405" customWidth="1"/>
    <col min="10758" max="10758" width="11" style="405" customWidth="1"/>
    <col min="10759" max="10760" width="12.125" style="405" customWidth="1"/>
    <col min="10761" max="10761" width="12.875" style="405" customWidth="1"/>
    <col min="10762" max="10763" width="12.125" style="405" customWidth="1"/>
    <col min="10764" max="10764" width="11.375" style="405" customWidth="1"/>
    <col min="10765" max="10766" width="11.875" style="405" customWidth="1"/>
    <col min="10767" max="10767" width="11.75" style="405" customWidth="1"/>
    <col min="10768" max="10768" width="11.375" style="405" customWidth="1"/>
    <col min="10769" max="10769" width="11.875" style="405" customWidth="1"/>
    <col min="10770" max="10770" width="11.375" style="405" customWidth="1"/>
    <col min="10771" max="10771" width="10.375" style="405" customWidth="1"/>
    <col min="10772" max="10772" width="12.875" style="405" customWidth="1"/>
    <col min="10773" max="10773" width="11.75" style="405" customWidth="1"/>
    <col min="10774" max="10774" width="11" style="405" customWidth="1"/>
    <col min="10775" max="11008" width="9" style="405"/>
    <col min="11009" max="11009" width="5.375" style="405" customWidth="1"/>
    <col min="11010" max="11010" width="10.125" style="405" customWidth="1"/>
    <col min="11011" max="11011" width="43.875" style="405" customWidth="1"/>
    <col min="11012" max="11012" width="11.625" style="405" customWidth="1"/>
    <col min="11013" max="11013" width="10.375" style="405" customWidth="1"/>
    <col min="11014" max="11014" width="11" style="405" customWidth="1"/>
    <col min="11015" max="11016" width="12.125" style="405" customWidth="1"/>
    <col min="11017" max="11017" width="12.875" style="405" customWidth="1"/>
    <col min="11018" max="11019" width="12.125" style="405" customWidth="1"/>
    <col min="11020" max="11020" width="11.375" style="405" customWidth="1"/>
    <col min="11021" max="11022" width="11.875" style="405" customWidth="1"/>
    <col min="11023" max="11023" width="11.75" style="405" customWidth="1"/>
    <col min="11024" max="11024" width="11.375" style="405" customWidth="1"/>
    <col min="11025" max="11025" width="11.875" style="405" customWidth="1"/>
    <col min="11026" max="11026" width="11.375" style="405" customWidth="1"/>
    <col min="11027" max="11027" width="10.375" style="405" customWidth="1"/>
    <col min="11028" max="11028" width="12.875" style="405" customWidth="1"/>
    <col min="11029" max="11029" width="11.75" style="405" customWidth="1"/>
    <col min="11030" max="11030" width="11" style="405" customWidth="1"/>
    <col min="11031" max="11264" width="9" style="405"/>
    <col min="11265" max="11265" width="5.375" style="405" customWidth="1"/>
    <col min="11266" max="11266" width="10.125" style="405" customWidth="1"/>
    <col min="11267" max="11267" width="43.875" style="405" customWidth="1"/>
    <col min="11268" max="11268" width="11.625" style="405" customWidth="1"/>
    <col min="11269" max="11269" width="10.375" style="405" customWidth="1"/>
    <col min="11270" max="11270" width="11" style="405" customWidth="1"/>
    <col min="11271" max="11272" width="12.125" style="405" customWidth="1"/>
    <col min="11273" max="11273" width="12.875" style="405" customWidth="1"/>
    <col min="11274" max="11275" width="12.125" style="405" customWidth="1"/>
    <col min="11276" max="11276" width="11.375" style="405" customWidth="1"/>
    <col min="11277" max="11278" width="11.875" style="405" customWidth="1"/>
    <col min="11279" max="11279" width="11.75" style="405" customWidth="1"/>
    <col min="11280" max="11280" width="11.375" style="405" customWidth="1"/>
    <col min="11281" max="11281" width="11.875" style="405" customWidth="1"/>
    <col min="11282" max="11282" width="11.375" style="405" customWidth="1"/>
    <col min="11283" max="11283" width="10.375" style="405" customWidth="1"/>
    <col min="11284" max="11284" width="12.875" style="405" customWidth="1"/>
    <col min="11285" max="11285" width="11.75" style="405" customWidth="1"/>
    <col min="11286" max="11286" width="11" style="405" customWidth="1"/>
    <col min="11287" max="11520" width="9" style="405"/>
    <col min="11521" max="11521" width="5.375" style="405" customWidth="1"/>
    <col min="11522" max="11522" width="10.125" style="405" customWidth="1"/>
    <col min="11523" max="11523" width="43.875" style="405" customWidth="1"/>
    <col min="11524" max="11524" width="11.625" style="405" customWidth="1"/>
    <col min="11525" max="11525" width="10.375" style="405" customWidth="1"/>
    <col min="11526" max="11526" width="11" style="405" customWidth="1"/>
    <col min="11527" max="11528" width="12.125" style="405" customWidth="1"/>
    <col min="11529" max="11529" width="12.875" style="405" customWidth="1"/>
    <col min="11530" max="11531" width="12.125" style="405" customWidth="1"/>
    <col min="11532" max="11532" width="11.375" style="405" customWidth="1"/>
    <col min="11533" max="11534" width="11.875" style="405" customWidth="1"/>
    <col min="11535" max="11535" width="11.75" style="405" customWidth="1"/>
    <col min="11536" max="11536" width="11.375" style="405" customWidth="1"/>
    <col min="11537" max="11537" width="11.875" style="405" customWidth="1"/>
    <col min="11538" max="11538" width="11.375" style="405" customWidth="1"/>
    <col min="11539" max="11539" width="10.375" style="405" customWidth="1"/>
    <col min="11540" max="11540" width="12.875" style="405" customWidth="1"/>
    <col min="11541" max="11541" width="11.75" style="405" customWidth="1"/>
    <col min="11542" max="11542" width="11" style="405" customWidth="1"/>
    <col min="11543" max="11776" width="9" style="405"/>
    <col min="11777" max="11777" width="5.375" style="405" customWidth="1"/>
    <col min="11778" max="11778" width="10.125" style="405" customWidth="1"/>
    <col min="11779" max="11779" width="43.875" style="405" customWidth="1"/>
    <col min="11780" max="11780" width="11.625" style="405" customWidth="1"/>
    <col min="11781" max="11781" width="10.375" style="405" customWidth="1"/>
    <col min="11782" max="11782" width="11" style="405" customWidth="1"/>
    <col min="11783" max="11784" width="12.125" style="405" customWidth="1"/>
    <col min="11785" max="11785" width="12.875" style="405" customWidth="1"/>
    <col min="11786" max="11787" width="12.125" style="405" customWidth="1"/>
    <col min="11788" max="11788" width="11.375" style="405" customWidth="1"/>
    <col min="11789" max="11790" width="11.875" style="405" customWidth="1"/>
    <col min="11791" max="11791" width="11.75" style="405" customWidth="1"/>
    <col min="11792" max="11792" width="11.375" style="405" customWidth="1"/>
    <col min="11793" max="11793" width="11.875" style="405" customWidth="1"/>
    <col min="11794" max="11794" width="11.375" style="405" customWidth="1"/>
    <col min="11795" max="11795" width="10.375" style="405" customWidth="1"/>
    <col min="11796" max="11796" width="12.875" style="405" customWidth="1"/>
    <col min="11797" max="11797" width="11.75" style="405" customWidth="1"/>
    <col min="11798" max="11798" width="11" style="405" customWidth="1"/>
    <col min="11799" max="12032" width="9" style="405"/>
    <col min="12033" max="12033" width="5.375" style="405" customWidth="1"/>
    <col min="12034" max="12034" width="10.125" style="405" customWidth="1"/>
    <col min="12035" max="12035" width="43.875" style="405" customWidth="1"/>
    <col min="12036" max="12036" width="11.625" style="405" customWidth="1"/>
    <col min="12037" max="12037" width="10.375" style="405" customWidth="1"/>
    <col min="12038" max="12038" width="11" style="405" customWidth="1"/>
    <col min="12039" max="12040" width="12.125" style="405" customWidth="1"/>
    <col min="12041" max="12041" width="12.875" style="405" customWidth="1"/>
    <col min="12042" max="12043" width="12.125" style="405" customWidth="1"/>
    <col min="12044" max="12044" width="11.375" style="405" customWidth="1"/>
    <col min="12045" max="12046" width="11.875" style="405" customWidth="1"/>
    <col min="12047" max="12047" width="11.75" style="405" customWidth="1"/>
    <col min="12048" max="12048" width="11.375" style="405" customWidth="1"/>
    <col min="12049" max="12049" width="11.875" style="405" customWidth="1"/>
    <col min="12050" max="12050" width="11.375" style="405" customWidth="1"/>
    <col min="12051" max="12051" width="10.375" style="405" customWidth="1"/>
    <col min="12052" max="12052" width="12.875" style="405" customWidth="1"/>
    <col min="12053" max="12053" width="11.75" style="405" customWidth="1"/>
    <col min="12054" max="12054" width="11" style="405" customWidth="1"/>
    <col min="12055" max="12288" width="9" style="405"/>
    <col min="12289" max="12289" width="5.375" style="405" customWidth="1"/>
    <col min="12290" max="12290" width="10.125" style="405" customWidth="1"/>
    <col min="12291" max="12291" width="43.875" style="405" customWidth="1"/>
    <col min="12292" max="12292" width="11.625" style="405" customWidth="1"/>
    <col min="12293" max="12293" width="10.375" style="405" customWidth="1"/>
    <col min="12294" max="12294" width="11" style="405" customWidth="1"/>
    <col min="12295" max="12296" width="12.125" style="405" customWidth="1"/>
    <col min="12297" max="12297" width="12.875" style="405" customWidth="1"/>
    <col min="12298" max="12299" width="12.125" style="405" customWidth="1"/>
    <col min="12300" max="12300" width="11.375" style="405" customWidth="1"/>
    <col min="12301" max="12302" width="11.875" style="405" customWidth="1"/>
    <col min="12303" max="12303" width="11.75" style="405" customWidth="1"/>
    <col min="12304" max="12304" width="11.375" style="405" customWidth="1"/>
    <col min="12305" max="12305" width="11.875" style="405" customWidth="1"/>
    <col min="12306" max="12306" width="11.375" style="405" customWidth="1"/>
    <col min="12307" max="12307" width="10.375" style="405" customWidth="1"/>
    <col min="12308" max="12308" width="12.875" style="405" customWidth="1"/>
    <col min="12309" max="12309" width="11.75" style="405" customWidth="1"/>
    <col min="12310" max="12310" width="11" style="405" customWidth="1"/>
    <col min="12311" max="12544" width="9" style="405"/>
    <col min="12545" max="12545" width="5.375" style="405" customWidth="1"/>
    <col min="12546" max="12546" width="10.125" style="405" customWidth="1"/>
    <col min="12547" max="12547" width="43.875" style="405" customWidth="1"/>
    <col min="12548" max="12548" width="11.625" style="405" customWidth="1"/>
    <col min="12549" max="12549" width="10.375" style="405" customWidth="1"/>
    <col min="12550" max="12550" width="11" style="405" customWidth="1"/>
    <col min="12551" max="12552" width="12.125" style="405" customWidth="1"/>
    <col min="12553" max="12553" width="12.875" style="405" customWidth="1"/>
    <col min="12554" max="12555" width="12.125" style="405" customWidth="1"/>
    <col min="12556" max="12556" width="11.375" style="405" customWidth="1"/>
    <col min="12557" max="12558" width="11.875" style="405" customWidth="1"/>
    <col min="12559" max="12559" width="11.75" style="405" customWidth="1"/>
    <col min="12560" max="12560" width="11.375" style="405" customWidth="1"/>
    <col min="12561" max="12561" width="11.875" style="405" customWidth="1"/>
    <col min="12562" max="12562" width="11.375" style="405" customWidth="1"/>
    <col min="12563" max="12563" width="10.375" style="405" customWidth="1"/>
    <col min="12564" max="12564" width="12.875" style="405" customWidth="1"/>
    <col min="12565" max="12565" width="11.75" style="405" customWidth="1"/>
    <col min="12566" max="12566" width="11" style="405" customWidth="1"/>
    <col min="12567" max="12800" width="9" style="405"/>
    <col min="12801" max="12801" width="5.375" style="405" customWidth="1"/>
    <col min="12802" max="12802" width="10.125" style="405" customWidth="1"/>
    <col min="12803" max="12803" width="43.875" style="405" customWidth="1"/>
    <col min="12804" max="12804" width="11.625" style="405" customWidth="1"/>
    <col min="12805" max="12805" width="10.375" style="405" customWidth="1"/>
    <col min="12806" max="12806" width="11" style="405" customWidth="1"/>
    <col min="12807" max="12808" width="12.125" style="405" customWidth="1"/>
    <col min="12809" max="12809" width="12.875" style="405" customWidth="1"/>
    <col min="12810" max="12811" width="12.125" style="405" customWidth="1"/>
    <col min="12812" max="12812" width="11.375" style="405" customWidth="1"/>
    <col min="12813" max="12814" width="11.875" style="405" customWidth="1"/>
    <col min="12815" max="12815" width="11.75" style="405" customWidth="1"/>
    <col min="12816" max="12816" width="11.375" style="405" customWidth="1"/>
    <col min="12817" max="12817" width="11.875" style="405" customWidth="1"/>
    <col min="12818" max="12818" width="11.375" style="405" customWidth="1"/>
    <col min="12819" max="12819" width="10.375" style="405" customWidth="1"/>
    <col min="12820" max="12820" width="12.875" style="405" customWidth="1"/>
    <col min="12821" max="12821" width="11.75" style="405" customWidth="1"/>
    <col min="12822" max="12822" width="11" style="405" customWidth="1"/>
    <col min="12823" max="13056" width="9" style="405"/>
    <col min="13057" max="13057" width="5.375" style="405" customWidth="1"/>
    <col min="13058" max="13058" width="10.125" style="405" customWidth="1"/>
    <col min="13059" max="13059" width="43.875" style="405" customWidth="1"/>
    <col min="13060" max="13060" width="11.625" style="405" customWidth="1"/>
    <col min="13061" max="13061" width="10.375" style="405" customWidth="1"/>
    <col min="13062" max="13062" width="11" style="405" customWidth="1"/>
    <col min="13063" max="13064" width="12.125" style="405" customWidth="1"/>
    <col min="13065" max="13065" width="12.875" style="405" customWidth="1"/>
    <col min="13066" max="13067" width="12.125" style="405" customWidth="1"/>
    <col min="13068" max="13068" width="11.375" style="405" customWidth="1"/>
    <col min="13069" max="13070" width="11.875" style="405" customWidth="1"/>
    <col min="13071" max="13071" width="11.75" style="405" customWidth="1"/>
    <col min="13072" max="13072" width="11.375" style="405" customWidth="1"/>
    <col min="13073" max="13073" width="11.875" style="405" customWidth="1"/>
    <col min="13074" max="13074" width="11.375" style="405" customWidth="1"/>
    <col min="13075" max="13075" width="10.375" style="405" customWidth="1"/>
    <col min="13076" max="13076" width="12.875" style="405" customWidth="1"/>
    <col min="13077" max="13077" width="11.75" style="405" customWidth="1"/>
    <col min="13078" max="13078" width="11" style="405" customWidth="1"/>
    <col min="13079" max="13312" width="9" style="405"/>
    <col min="13313" max="13313" width="5.375" style="405" customWidth="1"/>
    <col min="13314" max="13314" width="10.125" style="405" customWidth="1"/>
    <col min="13315" max="13315" width="43.875" style="405" customWidth="1"/>
    <col min="13316" max="13316" width="11.625" style="405" customWidth="1"/>
    <col min="13317" max="13317" width="10.375" style="405" customWidth="1"/>
    <col min="13318" max="13318" width="11" style="405" customWidth="1"/>
    <col min="13319" max="13320" width="12.125" style="405" customWidth="1"/>
    <col min="13321" max="13321" width="12.875" style="405" customWidth="1"/>
    <col min="13322" max="13323" width="12.125" style="405" customWidth="1"/>
    <col min="13324" max="13324" width="11.375" style="405" customWidth="1"/>
    <col min="13325" max="13326" width="11.875" style="405" customWidth="1"/>
    <col min="13327" max="13327" width="11.75" style="405" customWidth="1"/>
    <col min="13328" max="13328" width="11.375" style="405" customWidth="1"/>
    <col min="13329" max="13329" width="11.875" style="405" customWidth="1"/>
    <col min="13330" max="13330" width="11.375" style="405" customWidth="1"/>
    <col min="13331" max="13331" width="10.375" style="405" customWidth="1"/>
    <col min="13332" max="13332" width="12.875" style="405" customWidth="1"/>
    <col min="13333" max="13333" width="11.75" style="405" customWidth="1"/>
    <col min="13334" max="13334" width="11" style="405" customWidth="1"/>
    <col min="13335" max="13568" width="9" style="405"/>
    <col min="13569" max="13569" width="5.375" style="405" customWidth="1"/>
    <col min="13570" max="13570" width="10.125" style="405" customWidth="1"/>
    <col min="13571" max="13571" width="43.875" style="405" customWidth="1"/>
    <col min="13572" max="13572" width="11.625" style="405" customWidth="1"/>
    <col min="13573" max="13573" width="10.375" style="405" customWidth="1"/>
    <col min="13574" max="13574" width="11" style="405" customWidth="1"/>
    <col min="13575" max="13576" width="12.125" style="405" customWidth="1"/>
    <col min="13577" max="13577" width="12.875" style="405" customWidth="1"/>
    <col min="13578" max="13579" width="12.125" style="405" customWidth="1"/>
    <col min="13580" max="13580" width="11.375" style="405" customWidth="1"/>
    <col min="13581" max="13582" width="11.875" style="405" customWidth="1"/>
    <col min="13583" max="13583" width="11.75" style="405" customWidth="1"/>
    <col min="13584" max="13584" width="11.375" style="405" customWidth="1"/>
    <col min="13585" max="13585" width="11.875" style="405" customWidth="1"/>
    <col min="13586" max="13586" width="11.375" style="405" customWidth="1"/>
    <col min="13587" max="13587" width="10.375" style="405" customWidth="1"/>
    <col min="13588" max="13588" width="12.875" style="405" customWidth="1"/>
    <col min="13589" max="13589" width="11.75" style="405" customWidth="1"/>
    <col min="13590" max="13590" width="11" style="405" customWidth="1"/>
    <col min="13591" max="13824" width="9" style="405"/>
    <col min="13825" max="13825" width="5.375" style="405" customWidth="1"/>
    <col min="13826" max="13826" width="10.125" style="405" customWidth="1"/>
    <col min="13827" max="13827" width="43.875" style="405" customWidth="1"/>
    <col min="13828" max="13828" width="11.625" style="405" customWidth="1"/>
    <col min="13829" max="13829" width="10.375" style="405" customWidth="1"/>
    <col min="13830" max="13830" width="11" style="405" customWidth="1"/>
    <col min="13831" max="13832" width="12.125" style="405" customWidth="1"/>
    <col min="13833" max="13833" width="12.875" style="405" customWidth="1"/>
    <col min="13834" max="13835" width="12.125" style="405" customWidth="1"/>
    <col min="13836" max="13836" width="11.375" style="405" customWidth="1"/>
    <col min="13837" max="13838" width="11.875" style="405" customWidth="1"/>
    <col min="13839" max="13839" width="11.75" style="405" customWidth="1"/>
    <col min="13840" max="13840" width="11.375" style="405" customWidth="1"/>
    <col min="13841" max="13841" width="11.875" style="405" customWidth="1"/>
    <col min="13842" max="13842" width="11.375" style="405" customWidth="1"/>
    <col min="13843" max="13843" width="10.375" style="405" customWidth="1"/>
    <col min="13844" max="13844" width="12.875" style="405" customWidth="1"/>
    <col min="13845" max="13845" width="11.75" style="405" customWidth="1"/>
    <col min="13846" max="13846" width="11" style="405" customWidth="1"/>
    <col min="13847" max="14080" width="9" style="405"/>
    <col min="14081" max="14081" width="5.375" style="405" customWidth="1"/>
    <col min="14082" max="14082" width="10.125" style="405" customWidth="1"/>
    <col min="14083" max="14083" width="43.875" style="405" customWidth="1"/>
    <col min="14084" max="14084" width="11.625" style="405" customWidth="1"/>
    <col min="14085" max="14085" width="10.375" style="405" customWidth="1"/>
    <col min="14086" max="14086" width="11" style="405" customWidth="1"/>
    <col min="14087" max="14088" width="12.125" style="405" customWidth="1"/>
    <col min="14089" max="14089" width="12.875" style="405" customWidth="1"/>
    <col min="14090" max="14091" width="12.125" style="405" customWidth="1"/>
    <col min="14092" max="14092" width="11.375" style="405" customWidth="1"/>
    <col min="14093" max="14094" width="11.875" style="405" customWidth="1"/>
    <col min="14095" max="14095" width="11.75" style="405" customWidth="1"/>
    <col min="14096" max="14096" width="11.375" style="405" customWidth="1"/>
    <col min="14097" max="14097" width="11.875" style="405" customWidth="1"/>
    <col min="14098" max="14098" width="11.375" style="405" customWidth="1"/>
    <col min="14099" max="14099" width="10.375" style="405" customWidth="1"/>
    <col min="14100" max="14100" width="12.875" style="405" customWidth="1"/>
    <col min="14101" max="14101" width="11.75" style="405" customWidth="1"/>
    <col min="14102" max="14102" width="11" style="405" customWidth="1"/>
    <col min="14103" max="14336" width="9" style="405"/>
    <col min="14337" max="14337" width="5.375" style="405" customWidth="1"/>
    <col min="14338" max="14338" width="10.125" style="405" customWidth="1"/>
    <col min="14339" max="14339" width="43.875" style="405" customWidth="1"/>
    <col min="14340" max="14340" width="11.625" style="405" customWidth="1"/>
    <col min="14341" max="14341" width="10.375" style="405" customWidth="1"/>
    <col min="14342" max="14342" width="11" style="405" customWidth="1"/>
    <col min="14343" max="14344" width="12.125" style="405" customWidth="1"/>
    <col min="14345" max="14345" width="12.875" style="405" customWidth="1"/>
    <col min="14346" max="14347" width="12.125" style="405" customWidth="1"/>
    <col min="14348" max="14348" width="11.375" style="405" customWidth="1"/>
    <col min="14349" max="14350" width="11.875" style="405" customWidth="1"/>
    <col min="14351" max="14351" width="11.75" style="405" customWidth="1"/>
    <col min="14352" max="14352" width="11.375" style="405" customWidth="1"/>
    <col min="14353" max="14353" width="11.875" style="405" customWidth="1"/>
    <col min="14354" max="14354" width="11.375" style="405" customWidth="1"/>
    <col min="14355" max="14355" width="10.375" style="405" customWidth="1"/>
    <col min="14356" max="14356" width="12.875" style="405" customWidth="1"/>
    <col min="14357" max="14357" width="11.75" style="405" customWidth="1"/>
    <col min="14358" max="14358" width="11" style="405" customWidth="1"/>
    <col min="14359" max="14592" width="9" style="405"/>
    <col min="14593" max="14593" width="5.375" style="405" customWidth="1"/>
    <col min="14594" max="14594" width="10.125" style="405" customWidth="1"/>
    <col min="14595" max="14595" width="43.875" style="405" customWidth="1"/>
    <col min="14596" max="14596" width="11.625" style="405" customWidth="1"/>
    <col min="14597" max="14597" width="10.375" style="405" customWidth="1"/>
    <col min="14598" max="14598" width="11" style="405" customWidth="1"/>
    <col min="14599" max="14600" width="12.125" style="405" customWidth="1"/>
    <col min="14601" max="14601" width="12.875" style="405" customWidth="1"/>
    <col min="14602" max="14603" width="12.125" style="405" customWidth="1"/>
    <col min="14604" max="14604" width="11.375" style="405" customWidth="1"/>
    <col min="14605" max="14606" width="11.875" style="405" customWidth="1"/>
    <col min="14607" max="14607" width="11.75" style="405" customWidth="1"/>
    <col min="14608" max="14608" width="11.375" style="405" customWidth="1"/>
    <col min="14609" max="14609" width="11.875" style="405" customWidth="1"/>
    <col min="14610" max="14610" width="11.375" style="405" customWidth="1"/>
    <col min="14611" max="14611" width="10.375" style="405" customWidth="1"/>
    <col min="14612" max="14612" width="12.875" style="405" customWidth="1"/>
    <col min="14613" max="14613" width="11.75" style="405" customWidth="1"/>
    <col min="14614" max="14614" width="11" style="405" customWidth="1"/>
    <col min="14615" max="14848" width="9" style="405"/>
    <col min="14849" max="14849" width="5.375" style="405" customWidth="1"/>
    <col min="14850" max="14850" width="10.125" style="405" customWidth="1"/>
    <col min="14851" max="14851" width="43.875" style="405" customWidth="1"/>
    <col min="14852" max="14852" width="11.625" style="405" customWidth="1"/>
    <col min="14853" max="14853" width="10.375" style="405" customWidth="1"/>
    <col min="14854" max="14854" width="11" style="405" customWidth="1"/>
    <col min="14855" max="14856" width="12.125" style="405" customWidth="1"/>
    <col min="14857" max="14857" width="12.875" style="405" customWidth="1"/>
    <col min="14858" max="14859" width="12.125" style="405" customWidth="1"/>
    <col min="14860" max="14860" width="11.375" style="405" customWidth="1"/>
    <col min="14861" max="14862" width="11.875" style="405" customWidth="1"/>
    <col min="14863" max="14863" width="11.75" style="405" customWidth="1"/>
    <col min="14864" max="14864" width="11.375" style="405" customWidth="1"/>
    <col min="14865" max="14865" width="11.875" style="405" customWidth="1"/>
    <col min="14866" max="14866" width="11.375" style="405" customWidth="1"/>
    <col min="14867" max="14867" width="10.375" style="405" customWidth="1"/>
    <col min="14868" max="14868" width="12.875" style="405" customWidth="1"/>
    <col min="14869" max="14869" width="11.75" style="405" customWidth="1"/>
    <col min="14870" max="14870" width="11" style="405" customWidth="1"/>
    <col min="14871" max="15104" width="9" style="405"/>
    <col min="15105" max="15105" width="5.375" style="405" customWidth="1"/>
    <col min="15106" max="15106" width="10.125" style="405" customWidth="1"/>
    <col min="15107" max="15107" width="43.875" style="405" customWidth="1"/>
    <col min="15108" max="15108" width="11.625" style="405" customWidth="1"/>
    <col min="15109" max="15109" width="10.375" style="405" customWidth="1"/>
    <col min="15110" max="15110" width="11" style="405" customWidth="1"/>
    <col min="15111" max="15112" width="12.125" style="405" customWidth="1"/>
    <col min="15113" max="15113" width="12.875" style="405" customWidth="1"/>
    <col min="15114" max="15115" width="12.125" style="405" customWidth="1"/>
    <col min="15116" max="15116" width="11.375" style="405" customWidth="1"/>
    <col min="15117" max="15118" width="11.875" style="405" customWidth="1"/>
    <col min="15119" max="15119" width="11.75" style="405" customWidth="1"/>
    <col min="15120" max="15120" width="11.375" style="405" customWidth="1"/>
    <col min="15121" max="15121" width="11.875" style="405" customWidth="1"/>
    <col min="15122" max="15122" width="11.375" style="405" customWidth="1"/>
    <col min="15123" max="15123" width="10.375" style="405" customWidth="1"/>
    <col min="15124" max="15124" width="12.875" style="405" customWidth="1"/>
    <col min="15125" max="15125" width="11.75" style="405" customWidth="1"/>
    <col min="15126" max="15126" width="11" style="405" customWidth="1"/>
    <col min="15127" max="15360" width="9" style="405"/>
    <col min="15361" max="15361" width="5.375" style="405" customWidth="1"/>
    <col min="15362" max="15362" width="10.125" style="405" customWidth="1"/>
    <col min="15363" max="15363" width="43.875" style="405" customWidth="1"/>
    <col min="15364" max="15364" width="11.625" style="405" customWidth="1"/>
    <col min="15365" max="15365" width="10.375" style="405" customWidth="1"/>
    <col min="15366" max="15366" width="11" style="405" customWidth="1"/>
    <col min="15367" max="15368" width="12.125" style="405" customWidth="1"/>
    <col min="15369" max="15369" width="12.875" style="405" customWidth="1"/>
    <col min="15370" max="15371" width="12.125" style="405" customWidth="1"/>
    <col min="15372" max="15372" width="11.375" style="405" customWidth="1"/>
    <col min="15373" max="15374" width="11.875" style="405" customWidth="1"/>
    <col min="15375" max="15375" width="11.75" style="405" customWidth="1"/>
    <col min="15376" max="15376" width="11.375" style="405" customWidth="1"/>
    <col min="15377" max="15377" width="11.875" style="405" customWidth="1"/>
    <col min="15378" max="15378" width="11.375" style="405" customWidth="1"/>
    <col min="15379" max="15379" width="10.375" style="405" customWidth="1"/>
    <col min="15380" max="15380" width="12.875" style="405" customWidth="1"/>
    <col min="15381" max="15381" width="11.75" style="405" customWidth="1"/>
    <col min="15382" max="15382" width="11" style="405" customWidth="1"/>
    <col min="15383" max="15616" width="9" style="405"/>
    <col min="15617" max="15617" width="5.375" style="405" customWidth="1"/>
    <col min="15618" max="15618" width="10.125" style="405" customWidth="1"/>
    <col min="15619" max="15619" width="43.875" style="405" customWidth="1"/>
    <col min="15620" max="15620" width="11.625" style="405" customWidth="1"/>
    <col min="15621" max="15621" width="10.375" style="405" customWidth="1"/>
    <col min="15622" max="15622" width="11" style="405" customWidth="1"/>
    <col min="15623" max="15624" width="12.125" style="405" customWidth="1"/>
    <col min="15625" max="15625" width="12.875" style="405" customWidth="1"/>
    <col min="15626" max="15627" width="12.125" style="405" customWidth="1"/>
    <col min="15628" max="15628" width="11.375" style="405" customWidth="1"/>
    <col min="15629" max="15630" width="11.875" style="405" customWidth="1"/>
    <col min="15631" max="15631" width="11.75" style="405" customWidth="1"/>
    <col min="15632" max="15632" width="11.375" style="405" customWidth="1"/>
    <col min="15633" max="15633" width="11.875" style="405" customWidth="1"/>
    <col min="15634" max="15634" width="11.375" style="405" customWidth="1"/>
    <col min="15635" max="15635" width="10.375" style="405" customWidth="1"/>
    <col min="15636" max="15636" width="12.875" style="405" customWidth="1"/>
    <col min="15637" max="15637" width="11.75" style="405" customWidth="1"/>
    <col min="15638" max="15638" width="11" style="405" customWidth="1"/>
    <col min="15639" max="15872" width="9" style="405"/>
    <col min="15873" max="15873" width="5.375" style="405" customWidth="1"/>
    <col min="15874" max="15874" width="10.125" style="405" customWidth="1"/>
    <col min="15875" max="15875" width="43.875" style="405" customWidth="1"/>
    <col min="15876" max="15876" width="11.625" style="405" customWidth="1"/>
    <col min="15877" max="15877" width="10.375" style="405" customWidth="1"/>
    <col min="15878" max="15878" width="11" style="405" customWidth="1"/>
    <col min="15879" max="15880" width="12.125" style="405" customWidth="1"/>
    <col min="15881" max="15881" width="12.875" style="405" customWidth="1"/>
    <col min="15882" max="15883" width="12.125" style="405" customWidth="1"/>
    <col min="15884" max="15884" width="11.375" style="405" customWidth="1"/>
    <col min="15885" max="15886" width="11.875" style="405" customWidth="1"/>
    <col min="15887" max="15887" width="11.75" style="405" customWidth="1"/>
    <col min="15888" max="15888" width="11.375" style="405" customWidth="1"/>
    <col min="15889" max="15889" width="11.875" style="405" customWidth="1"/>
    <col min="15890" max="15890" width="11.375" style="405" customWidth="1"/>
    <col min="15891" max="15891" width="10.375" style="405" customWidth="1"/>
    <col min="15892" max="15892" width="12.875" style="405" customWidth="1"/>
    <col min="15893" max="15893" width="11.75" style="405" customWidth="1"/>
    <col min="15894" max="15894" width="11" style="405" customWidth="1"/>
    <col min="15895" max="16128" width="9" style="405"/>
    <col min="16129" max="16129" width="5.375" style="405" customWidth="1"/>
    <col min="16130" max="16130" width="10.125" style="405" customWidth="1"/>
    <col min="16131" max="16131" width="43.875" style="405" customWidth="1"/>
    <col min="16132" max="16132" width="11.625" style="405" customWidth="1"/>
    <col min="16133" max="16133" width="10.375" style="405" customWidth="1"/>
    <col min="16134" max="16134" width="11" style="405" customWidth="1"/>
    <col min="16135" max="16136" width="12.125" style="405" customWidth="1"/>
    <col min="16137" max="16137" width="12.875" style="405" customWidth="1"/>
    <col min="16138" max="16139" width="12.125" style="405" customWidth="1"/>
    <col min="16140" max="16140" width="11.375" style="405" customWidth="1"/>
    <col min="16141" max="16142" width="11.875" style="405" customWidth="1"/>
    <col min="16143" max="16143" width="11.75" style="405" customWidth="1"/>
    <col min="16144" max="16144" width="11.375" style="405" customWidth="1"/>
    <col min="16145" max="16145" width="11.875" style="405" customWidth="1"/>
    <col min="16146" max="16146" width="11.375" style="405" customWidth="1"/>
    <col min="16147" max="16147" width="10.375" style="405" customWidth="1"/>
    <col min="16148" max="16148" width="12.875" style="405" customWidth="1"/>
    <col min="16149" max="16149" width="11.75" style="405" customWidth="1"/>
    <col min="16150" max="16150" width="11" style="405" customWidth="1"/>
    <col min="16151" max="16384" width="9" style="405"/>
  </cols>
  <sheetData>
    <row r="1" spans="1:22" s="408" customFormat="1" ht="15" customHeight="1">
      <c r="A1" s="407" t="s">
        <v>121</v>
      </c>
      <c r="T1" s="408" t="s">
        <v>1255</v>
      </c>
    </row>
    <row r="2" spans="1:22" s="408" customFormat="1" ht="15" customHeight="1">
      <c r="A2" s="407"/>
      <c r="T2" s="408" t="s">
        <v>931</v>
      </c>
    </row>
    <row r="3" spans="1:22" s="408" customFormat="1" ht="15" customHeight="1">
      <c r="A3" s="407"/>
      <c r="T3" s="408" t="s">
        <v>794</v>
      </c>
    </row>
    <row r="4" spans="1:22" s="396" customFormat="1" ht="37.5" customHeight="1">
      <c r="A4" s="819" t="s">
        <v>795</v>
      </c>
      <c r="B4" s="819"/>
      <c r="C4" s="819"/>
      <c r="D4" s="819"/>
      <c r="E4" s="819"/>
      <c r="F4" s="819"/>
      <c r="G4" s="819"/>
      <c r="H4" s="819"/>
      <c r="I4" s="819"/>
      <c r="J4" s="819"/>
      <c r="K4" s="819"/>
      <c r="L4" s="819"/>
      <c r="M4" s="819"/>
      <c r="N4" s="819"/>
      <c r="O4" s="819"/>
      <c r="P4" s="819"/>
      <c r="Q4" s="819"/>
      <c r="R4" s="819"/>
      <c r="S4" s="819"/>
      <c r="T4" s="819"/>
      <c r="U4" s="819"/>
      <c r="V4" s="819"/>
    </row>
    <row r="5" spans="1:22" s="396" customFormat="1" ht="15" customHeight="1">
      <c r="A5" s="397"/>
      <c r="B5" s="397"/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397"/>
      <c r="Q5" s="397"/>
      <c r="R5" s="397"/>
      <c r="S5" s="397"/>
      <c r="T5" s="397"/>
      <c r="V5" s="395" t="s">
        <v>15</v>
      </c>
    </row>
    <row r="6" spans="1:22" s="396" customFormat="1" ht="28.5" customHeight="1">
      <c r="A6" s="820" t="s">
        <v>192</v>
      </c>
      <c r="B6" s="823" t="s">
        <v>796</v>
      </c>
      <c r="C6" s="826" t="s">
        <v>797</v>
      </c>
      <c r="D6" s="826" t="s">
        <v>798</v>
      </c>
      <c r="E6" s="823" t="s">
        <v>799</v>
      </c>
      <c r="F6" s="826" t="s">
        <v>481</v>
      </c>
      <c r="G6" s="829" t="s">
        <v>800</v>
      </c>
      <c r="H6" s="829" t="s">
        <v>801</v>
      </c>
      <c r="I6" s="830" t="s">
        <v>802</v>
      </c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</row>
    <row r="7" spans="1:22" s="396" customFormat="1" ht="21.75" customHeight="1">
      <c r="A7" s="821"/>
      <c r="B7" s="824"/>
      <c r="C7" s="827"/>
      <c r="D7" s="827"/>
      <c r="E7" s="824"/>
      <c r="F7" s="827"/>
      <c r="G7" s="829"/>
      <c r="H7" s="829"/>
      <c r="I7" s="830"/>
      <c r="J7" s="830"/>
      <c r="K7" s="830"/>
      <c r="L7" s="830"/>
      <c r="M7" s="830"/>
      <c r="N7" s="830"/>
      <c r="O7" s="830"/>
      <c r="P7" s="830"/>
      <c r="Q7" s="830"/>
      <c r="R7" s="830"/>
      <c r="S7" s="830"/>
      <c r="T7" s="830"/>
      <c r="U7" s="830"/>
      <c r="V7" s="830"/>
    </row>
    <row r="8" spans="1:22" s="396" customFormat="1" ht="15.75" customHeight="1">
      <c r="A8" s="821"/>
      <c r="B8" s="824"/>
      <c r="C8" s="827"/>
      <c r="D8" s="827"/>
      <c r="E8" s="824"/>
      <c r="F8" s="827"/>
      <c r="G8" s="398" t="s">
        <v>803</v>
      </c>
      <c r="H8" s="398" t="s">
        <v>803</v>
      </c>
      <c r="I8" s="830" t="s">
        <v>804</v>
      </c>
      <c r="J8" s="817" t="s">
        <v>805</v>
      </c>
      <c r="K8" s="817"/>
      <c r="L8" s="817"/>
      <c r="M8" s="816" t="s">
        <v>806</v>
      </c>
      <c r="N8" s="817" t="s">
        <v>807</v>
      </c>
      <c r="O8" s="817"/>
      <c r="P8" s="817"/>
      <c r="Q8" s="817"/>
      <c r="R8" s="817"/>
      <c r="S8" s="817"/>
      <c r="T8" s="817"/>
      <c r="U8" s="817"/>
      <c r="V8" s="817"/>
    </row>
    <row r="9" spans="1:22" s="396" customFormat="1" ht="12.75" customHeight="1">
      <c r="A9" s="821"/>
      <c r="B9" s="824"/>
      <c r="C9" s="827"/>
      <c r="D9" s="827"/>
      <c r="E9" s="824"/>
      <c r="F9" s="827"/>
      <c r="G9" s="398" t="s">
        <v>808</v>
      </c>
      <c r="H9" s="398" t="s">
        <v>808</v>
      </c>
      <c r="I9" s="830"/>
      <c r="J9" s="817"/>
      <c r="K9" s="817"/>
      <c r="L9" s="817"/>
      <c r="M9" s="816"/>
      <c r="N9" s="818" t="s">
        <v>809</v>
      </c>
      <c r="O9" s="818"/>
      <c r="P9" s="818"/>
      <c r="Q9" s="818" t="s">
        <v>810</v>
      </c>
      <c r="R9" s="818"/>
      <c r="S9" s="818"/>
      <c r="T9" s="816" t="s">
        <v>811</v>
      </c>
      <c r="U9" s="816"/>
      <c r="V9" s="816"/>
    </row>
    <row r="10" spans="1:22" s="396" customFormat="1" ht="14.25" customHeight="1">
      <c r="A10" s="821"/>
      <c r="B10" s="824"/>
      <c r="C10" s="827"/>
      <c r="D10" s="827"/>
      <c r="E10" s="824"/>
      <c r="F10" s="827"/>
      <c r="G10" s="398" t="s">
        <v>812</v>
      </c>
      <c r="H10" s="398" t="s">
        <v>812</v>
      </c>
      <c r="I10" s="830"/>
      <c r="J10" s="818" t="s">
        <v>17</v>
      </c>
      <c r="K10" s="818" t="s">
        <v>813</v>
      </c>
      <c r="L10" s="818" t="s">
        <v>814</v>
      </c>
      <c r="M10" s="816"/>
      <c r="N10" s="818" t="s">
        <v>17</v>
      </c>
      <c r="O10" s="818" t="s">
        <v>815</v>
      </c>
      <c r="P10" s="831" t="s">
        <v>814</v>
      </c>
      <c r="Q10" s="818" t="s">
        <v>17</v>
      </c>
      <c r="R10" s="818" t="s">
        <v>815</v>
      </c>
      <c r="S10" s="831" t="s">
        <v>814</v>
      </c>
      <c r="T10" s="816" t="s">
        <v>17</v>
      </c>
      <c r="U10" s="818" t="s">
        <v>815</v>
      </c>
      <c r="V10" s="831" t="s">
        <v>814</v>
      </c>
    </row>
    <row r="11" spans="1:22" s="396" customFormat="1" ht="16.5" customHeight="1">
      <c r="A11" s="822"/>
      <c r="B11" s="825"/>
      <c r="C11" s="828"/>
      <c r="D11" s="828"/>
      <c r="E11" s="825"/>
      <c r="F11" s="828"/>
      <c r="G11" s="398" t="s">
        <v>811</v>
      </c>
      <c r="H11" s="398" t="s">
        <v>811</v>
      </c>
      <c r="I11" s="830"/>
      <c r="J11" s="818"/>
      <c r="K11" s="818"/>
      <c r="L11" s="818"/>
      <c r="M11" s="816"/>
      <c r="N11" s="818"/>
      <c r="O11" s="818"/>
      <c r="P11" s="831"/>
      <c r="Q11" s="818"/>
      <c r="R11" s="818"/>
      <c r="S11" s="831"/>
      <c r="T11" s="816"/>
      <c r="U11" s="818"/>
      <c r="V11" s="831"/>
    </row>
    <row r="12" spans="1:22" s="400" customFormat="1" ht="13.5" customHeight="1">
      <c r="A12" s="399">
        <v>1</v>
      </c>
      <c r="B12" s="399">
        <v>2</v>
      </c>
      <c r="C12" s="399">
        <v>3</v>
      </c>
      <c r="D12" s="399">
        <v>4</v>
      </c>
      <c r="E12" s="399">
        <v>5</v>
      </c>
      <c r="F12" s="399">
        <v>6</v>
      </c>
      <c r="G12" s="399">
        <v>7</v>
      </c>
      <c r="H12" s="399">
        <v>8</v>
      </c>
      <c r="I12" s="399" t="s">
        <v>816</v>
      </c>
      <c r="J12" s="399" t="s">
        <v>817</v>
      </c>
      <c r="K12" s="399">
        <v>11</v>
      </c>
      <c r="L12" s="399">
        <v>12</v>
      </c>
      <c r="M12" s="399" t="s">
        <v>818</v>
      </c>
      <c r="N12" s="399" t="s">
        <v>819</v>
      </c>
      <c r="O12" s="399">
        <v>15</v>
      </c>
      <c r="P12" s="399">
        <v>16</v>
      </c>
      <c r="Q12" s="399" t="s">
        <v>820</v>
      </c>
      <c r="R12" s="399">
        <v>18</v>
      </c>
      <c r="S12" s="399">
        <v>19</v>
      </c>
      <c r="T12" s="399" t="s">
        <v>821</v>
      </c>
      <c r="U12" s="399">
        <v>21</v>
      </c>
      <c r="V12" s="399">
        <v>22</v>
      </c>
    </row>
    <row r="13" spans="1:22" s="400" customFormat="1" ht="4.5" customHeight="1">
      <c r="A13" s="807"/>
      <c r="B13" s="808"/>
      <c r="C13" s="808"/>
      <c r="D13" s="808"/>
      <c r="E13" s="808"/>
      <c r="F13" s="808"/>
      <c r="G13" s="808"/>
      <c r="H13" s="808"/>
      <c r="I13" s="808"/>
      <c r="J13" s="808"/>
      <c r="K13" s="808"/>
      <c r="L13" s="808"/>
      <c r="M13" s="808"/>
      <c r="N13" s="808"/>
      <c r="O13" s="808"/>
      <c r="P13" s="808"/>
      <c r="Q13" s="808"/>
      <c r="R13" s="808"/>
      <c r="S13" s="808"/>
      <c r="T13" s="808"/>
      <c r="U13" s="808"/>
      <c r="V13" s="809"/>
    </row>
    <row r="14" spans="1:22" s="400" customFormat="1" ht="23.25" customHeight="1">
      <c r="A14" s="810" t="s">
        <v>822</v>
      </c>
      <c r="B14" s="811"/>
      <c r="C14" s="811"/>
      <c r="D14" s="811"/>
      <c r="E14" s="811"/>
      <c r="F14" s="811"/>
      <c r="G14" s="811"/>
      <c r="H14" s="811"/>
      <c r="I14" s="811"/>
      <c r="J14" s="811"/>
      <c r="K14" s="811"/>
      <c r="L14" s="811"/>
      <c r="M14" s="811"/>
      <c r="N14" s="811"/>
      <c r="O14" s="811"/>
      <c r="P14" s="811"/>
      <c r="Q14" s="811"/>
      <c r="R14" s="811"/>
      <c r="S14" s="811"/>
      <c r="T14" s="811"/>
      <c r="U14" s="811"/>
      <c r="V14" s="812"/>
    </row>
    <row r="15" spans="1:22" s="400" customFormat="1" ht="4.5" customHeight="1">
      <c r="A15" s="807"/>
      <c r="B15" s="808"/>
      <c r="C15" s="808"/>
      <c r="D15" s="808"/>
      <c r="E15" s="808"/>
      <c r="F15" s="808"/>
      <c r="G15" s="808"/>
      <c r="H15" s="808"/>
      <c r="I15" s="808"/>
      <c r="J15" s="808"/>
      <c r="K15" s="808"/>
      <c r="L15" s="808"/>
      <c r="M15" s="808"/>
      <c r="N15" s="808"/>
      <c r="O15" s="808"/>
      <c r="P15" s="808"/>
      <c r="Q15" s="808"/>
      <c r="R15" s="808"/>
      <c r="S15" s="808"/>
      <c r="T15" s="808"/>
      <c r="U15" s="808"/>
      <c r="V15" s="809"/>
    </row>
    <row r="16" spans="1:22" s="402" customFormat="1" ht="14.1" customHeight="1">
      <c r="A16" s="803">
        <v>1</v>
      </c>
      <c r="B16" s="804" t="s">
        <v>823</v>
      </c>
      <c r="C16" s="813" t="s">
        <v>824</v>
      </c>
      <c r="D16" s="806" t="s">
        <v>495</v>
      </c>
      <c r="E16" s="804" t="s">
        <v>825</v>
      </c>
      <c r="F16" s="803" t="s">
        <v>826</v>
      </c>
      <c r="G16" s="401">
        <f>G18+G17+G19+G20</f>
        <v>32303294</v>
      </c>
      <c r="H16" s="401">
        <f>H18+H17+H19+H20</f>
        <v>5006409</v>
      </c>
      <c r="I16" s="801">
        <f>J16+M16</f>
        <v>9195824</v>
      </c>
      <c r="J16" s="801">
        <f>K16+L16</f>
        <v>8033511</v>
      </c>
      <c r="K16" s="802">
        <v>297300</v>
      </c>
      <c r="L16" s="802">
        <v>7736211</v>
      </c>
      <c r="M16" s="801">
        <f>N16+Q16+T16</f>
        <v>1162313</v>
      </c>
      <c r="N16" s="801">
        <f>O16+P16</f>
        <v>0</v>
      </c>
      <c r="O16" s="802">
        <v>0</v>
      </c>
      <c r="P16" s="802">
        <v>0</v>
      </c>
      <c r="Q16" s="801">
        <f>R16+S16</f>
        <v>1162313</v>
      </c>
      <c r="R16" s="802">
        <v>52465</v>
      </c>
      <c r="S16" s="802">
        <v>1109848</v>
      </c>
      <c r="T16" s="801">
        <f>U16+V16</f>
        <v>0</v>
      </c>
      <c r="U16" s="802">
        <v>0</v>
      </c>
      <c r="V16" s="802">
        <v>0</v>
      </c>
    </row>
    <row r="17" spans="1:22" s="402" customFormat="1" ht="14.1" customHeight="1">
      <c r="A17" s="803"/>
      <c r="B17" s="804"/>
      <c r="C17" s="814"/>
      <c r="D17" s="806"/>
      <c r="E17" s="804"/>
      <c r="F17" s="803"/>
      <c r="G17" s="401">
        <v>29291520</v>
      </c>
      <c r="H17" s="401">
        <v>4255447</v>
      </c>
      <c r="I17" s="801"/>
      <c r="J17" s="801"/>
      <c r="K17" s="802"/>
      <c r="L17" s="802"/>
      <c r="M17" s="801"/>
      <c r="N17" s="801"/>
      <c r="O17" s="802"/>
      <c r="P17" s="802"/>
      <c r="Q17" s="801"/>
      <c r="R17" s="802"/>
      <c r="S17" s="802"/>
      <c r="T17" s="801"/>
      <c r="U17" s="802"/>
      <c r="V17" s="802"/>
    </row>
    <row r="18" spans="1:22" s="402" customFormat="1" ht="14.1" customHeight="1">
      <c r="A18" s="803"/>
      <c r="B18" s="804"/>
      <c r="C18" s="814"/>
      <c r="D18" s="806"/>
      <c r="E18" s="804"/>
      <c r="F18" s="803"/>
      <c r="G18" s="401">
        <v>0</v>
      </c>
      <c r="H18" s="401">
        <v>0</v>
      </c>
      <c r="I18" s="801"/>
      <c r="J18" s="801"/>
      <c r="K18" s="802"/>
      <c r="L18" s="802"/>
      <c r="M18" s="801"/>
      <c r="N18" s="801"/>
      <c r="O18" s="802"/>
      <c r="P18" s="802"/>
      <c r="Q18" s="801"/>
      <c r="R18" s="802"/>
      <c r="S18" s="802"/>
      <c r="T18" s="801"/>
      <c r="U18" s="802"/>
      <c r="V18" s="802"/>
    </row>
    <row r="19" spans="1:22" s="402" customFormat="1" ht="14.1" customHeight="1">
      <c r="A19" s="803"/>
      <c r="B19" s="804"/>
      <c r="C19" s="814"/>
      <c r="D19" s="806"/>
      <c r="E19" s="804"/>
      <c r="F19" s="803"/>
      <c r="G19" s="401">
        <v>3011774</v>
      </c>
      <c r="H19" s="401">
        <v>750962</v>
      </c>
      <c r="I19" s="801"/>
      <c r="J19" s="801"/>
      <c r="K19" s="802"/>
      <c r="L19" s="802"/>
      <c r="M19" s="801"/>
      <c r="N19" s="801"/>
      <c r="O19" s="802"/>
      <c r="P19" s="802"/>
      <c r="Q19" s="801"/>
      <c r="R19" s="802"/>
      <c r="S19" s="802"/>
      <c r="T19" s="801"/>
      <c r="U19" s="802"/>
      <c r="V19" s="802"/>
    </row>
    <row r="20" spans="1:22" s="402" customFormat="1" ht="14.1" customHeight="1">
      <c r="A20" s="803"/>
      <c r="B20" s="804"/>
      <c r="C20" s="815"/>
      <c r="D20" s="806"/>
      <c r="E20" s="804"/>
      <c r="F20" s="803"/>
      <c r="G20" s="401">
        <v>0</v>
      </c>
      <c r="H20" s="401">
        <v>0</v>
      </c>
      <c r="I20" s="801"/>
      <c r="J20" s="801"/>
      <c r="K20" s="802"/>
      <c r="L20" s="802"/>
      <c r="M20" s="801"/>
      <c r="N20" s="801"/>
      <c r="O20" s="802"/>
      <c r="P20" s="802"/>
      <c r="Q20" s="801"/>
      <c r="R20" s="802"/>
      <c r="S20" s="802"/>
      <c r="T20" s="801"/>
      <c r="U20" s="802"/>
      <c r="V20" s="802"/>
    </row>
    <row r="21" spans="1:22" s="402" customFormat="1" ht="14.1" customHeight="1">
      <c r="A21" s="803">
        <v>2</v>
      </c>
      <c r="B21" s="804" t="s">
        <v>823</v>
      </c>
      <c r="C21" s="813" t="s">
        <v>827</v>
      </c>
      <c r="D21" s="806" t="s">
        <v>495</v>
      </c>
      <c r="E21" s="804" t="s">
        <v>825</v>
      </c>
      <c r="F21" s="803" t="s">
        <v>826</v>
      </c>
      <c r="G21" s="401">
        <f>G23+G22+G24+G25</f>
        <v>22998194</v>
      </c>
      <c r="H21" s="401">
        <f>H22+H23+H24+H25</f>
        <v>5491880</v>
      </c>
      <c r="I21" s="801">
        <f>J21+M21</f>
        <v>12348619</v>
      </c>
      <c r="J21" s="801">
        <f>K21+L21</f>
        <v>11137719</v>
      </c>
      <c r="K21" s="802">
        <v>186465</v>
      </c>
      <c r="L21" s="802">
        <v>10951254</v>
      </c>
      <c r="M21" s="801">
        <f>N21+Q21+T21</f>
        <v>1210900</v>
      </c>
      <c r="N21" s="801">
        <f>O21+P21</f>
        <v>0</v>
      </c>
      <c r="O21" s="802">
        <v>0</v>
      </c>
      <c r="P21" s="802">
        <v>0</v>
      </c>
      <c r="Q21" s="801">
        <f>R21+S21</f>
        <v>1210900</v>
      </c>
      <c r="R21" s="802">
        <v>32906</v>
      </c>
      <c r="S21" s="802">
        <v>1177994</v>
      </c>
      <c r="T21" s="801">
        <f>U21+V21</f>
        <v>0</v>
      </c>
      <c r="U21" s="802">
        <v>0</v>
      </c>
      <c r="V21" s="802">
        <v>0</v>
      </c>
    </row>
    <row r="22" spans="1:22" s="402" customFormat="1" ht="14.1" customHeight="1">
      <c r="A22" s="803"/>
      <c r="B22" s="804"/>
      <c r="C22" s="814"/>
      <c r="D22" s="806"/>
      <c r="E22" s="804"/>
      <c r="F22" s="803"/>
      <c r="G22" s="401">
        <v>20316656</v>
      </c>
      <c r="H22" s="401">
        <v>4668098</v>
      </c>
      <c r="I22" s="801"/>
      <c r="J22" s="801"/>
      <c r="K22" s="802"/>
      <c r="L22" s="802"/>
      <c r="M22" s="801"/>
      <c r="N22" s="801"/>
      <c r="O22" s="802"/>
      <c r="P22" s="802"/>
      <c r="Q22" s="801"/>
      <c r="R22" s="802"/>
      <c r="S22" s="802"/>
      <c r="T22" s="801"/>
      <c r="U22" s="802"/>
      <c r="V22" s="802"/>
    </row>
    <row r="23" spans="1:22" s="402" customFormat="1" ht="14.1" customHeight="1">
      <c r="A23" s="803"/>
      <c r="B23" s="804"/>
      <c r="C23" s="814"/>
      <c r="D23" s="806"/>
      <c r="E23" s="804"/>
      <c r="F23" s="803"/>
      <c r="G23" s="401">
        <v>0</v>
      </c>
      <c r="H23" s="401">
        <v>0</v>
      </c>
      <c r="I23" s="801"/>
      <c r="J23" s="801"/>
      <c r="K23" s="802"/>
      <c r="L23" s="802"/>
      <c r="M23" s="801"/>
      <c r="N23" s="801"/>
      <c r="O23" s="802"/>
      <c r="P23" s="802"/>
      <c r="Q23" s="801"/>
      <c r="R23" s="802"/>
      <c r="S23" s="802"/>
      <c r="T23" s="801"/>
      <c r="U23" s="802"/>
      <c r="V23" s="802"/>
    </row>
    <row r="24" spans="1:22" s="402" customFormat="1" ht="14.1" customHeight="1">
      <c r="A24" s="803"/>
      <c r="B24" s="804"/>
      <c r="C24" s="814"/>
      <c r="D24" s="806"/>
      <c r="E24" s="804"/>
      <c r="F24" s="803"/>
      <c r="G24" s="401">
        <v>2681538</v>
      </c>
      <c r="H24" s="401">
        <v>823782</v>
      </c>
      <c r="I24" s="801"/>
      <c r="J24" s="801"/>
      <c r="K24" s="802"/>
      <c r="L24" s="802"/>
      <c r="M24" s="801"/>
      <c r="N24" s="801"/>
      <c r="O24" s="802"/>
      <c r="P24" s="802"/>
      <c r="Q24" s="801"/>
      <c r="R24" s="802"/>
      <c r="S24" s="802"/>
      <c r="T24" s="801"/>
      <c r="U24" s="802"/>
      <c r="V24" s="802"/>
    </row>
    <row r="25" spans="1:22" s="402" customFormat="1" ht="14.1" customHeight="1">
      <c r="A25" s="803"/>
      <c r="B25" s="804"/>
      <c r="C25" s="815"/>
      <c r="D25" s="806"/>
      <c r="E25" s="804"/>
      <c r="F25" s="803"/>
      <c r="G25" s="401">
        <v>0</v>
      </c>
      <c r="H25" s="401">
        <v>0</v>
      </c>
      <c r="I25" s="801"/>
      <c r="J25" s="801"/>
      <c r="K25" s="802"/>
      <c r="L25" s="802"/>
      <c r="M25" s="801"/>
      <c r="N25" s="801"/>
      <c r="O25" s="802"/>
      <c r="P25" s="802"/>
      <c r="Q25" s="801"/>
      <c r="R25" s="802"/>
      <c r="S25" s="802"/>
      <c r="T25" s="801"/>
      <c r="U25" s="802"/>
      <c r="V25" s="802"/>
    </row>
    <row r="26" spans="1:22" s="402" customFormat="1" ht="14.1" customHeight="1">
      <c r="A26" s="803">
        <v>3</v>
      </c>
      <c r="B26" s="804" t="s">
        <v>823</v>
      </c>
      <c r="C26" s="813" t="s">
        <v>828</v>
      </c>
      <c r="D26" s="806" t="s">
        <v>495</v>
      </c>
      <c r="E26" s="804" t="s">
        <v>825</v>
      </c>
      <c r="F26" s="803" t="s">
        <v>826</v>
      </c>
      <c r="G26" s="401">
        <f>G28+G27+G29+G30</f>
        <v>17782146</v>
      </c>
      <c r="H26" s="401">
        <f>H27+H28+H29+H30</f>
        <v>3894221</v>
      </c>
      <c r="I26" s="801">
        <f>J26+M26</f>
        <v>4765451</v>
      </c>
      <c r="J26" s="801">
        <f>K26+L26</f>
        <v>4445309</v>
      </c>
      <c r="K26" s="802">
        <v>159877</v>
      </c>
      <c r="L26" s="802">
        <v>4285432</v>
      </c>
      <c r="M26" s="801">
        <f>N26+Q26+T26</f>
        <v>320142</v>
      </c>
      <c r="N26" s="801">
        <f>O26+P26</f>
        <v>0</v>
      </c>
      <c r="O26" s="802">
        <v>0</v>
      </c>
      <c r="P26" s="802">
        <v>0</v>
      </c>
      <c r="Q26" s="801">
        <f>R26+S26</f>
        <v>320142</v>
      </c>
      <c r="R26" s="802">
        <v>28213</v>
      </c>
      <c r="S26" s="802">
        <v>291929</v>
      </c>
      <c r="T26" s="801">
        <f>U26+V26</f>
        <v>0</v>
      </c>
      <c r="U26" s="802">
        <v>0</v>
      </c>
      <c r="V26" s="802">
        <v>0</v>
      </c>
    </row>
    <row r="27" spans="1:22" s="402" customFormat="1" ht="14.1" customHeight="1">
      <c r="A27" s="803"/>
      <c r="B27" s="804"/>
      <c r="C27" s="814"/>
      <c r="D27" s="806"/>
      <c r="E27" s="804"/>
      <c r="F27" s="803"/>
      <c r="G27" s="401">
        <v>16362482</v>
      </c>
      <c r="H27" s="401">
        <v>3315825</v>
      </c>
      <c r="I27" s="801"/>
      <c r="J27" s="801"/>
      <c r="K27" s="802"/>
      <c r="L27" s="802"/>
      <c r="M27" s="801"/>
      <c r="N27" s="801"/>
      <c r="O27" s="802"/>
      <c r="P27" s="802"/>
      <c r="Q27" s="801"/>
      <c r="R27" s="802"/>
      <c r="S27" s="802"/>
      <c r="T27" s="801"/>
      <c r="U27" s="802"/>
      <c r="V27" s="802"/>
    </row>
    <row r="28" spans="1:22" s="402" customFormat="1" ht="14.1" customHeight="1">
      <c r="A28" s="803"/>
      <c r="B28" s="804"/>
      <c r="C28" s="814"/>
      <c r="D28" s="806"/>
      <c r="E28" s="804"/>
      <c r="F28" s="803"/>
      <c r="G28" s="401">
        <v>0</v>
      </c>
      <c r="H28" s="401">
        <v>0</v>
      </c>
      <c r="I28" s="801"/>
      <c r="J28" s="801"/>
      <c r="K28" s="802"/>
      <c r="L28" s="802"/>
      <c r="M28" s="801"/>
      <c r="N28" s="801"/>
      <c r="O28" s="802"/>
      <c r="P28" s="802"/>
      <c r="Q28" s="801"/>
      <c r="R28" s="802"/>
      <c r="S28" s="802"/>
      <c r="T28" s="801"/>
      <c r="U28" s="802"/>
      <c r="V28" s="802"/>
    </row>
    <row r="29" spans="1:22" s="402" customFormat="1" ht="14.1" customHeight="1">
      <c r="A29" s="803"/>
      <c r="B29" s="804"/>
      <c r="C29" s="814"/>
      <c r="D29" s="806"/>
      <c r="E29" s="804"/>
      <c r="F29" s="803"/>
      <c r="G29" s="401">
        <v>1419664</v>
      </c>
      <c r="H29" s="401">
        <v>578396</v>
      </c>
      <c r="I29" s="801"/>
      <c r="J29" s="801"/>
      <c r="K29" s="802"/>
      <c r="L29" s="802"/>
      <c r="M29" s="801"/>
      <c r="N29" s="801"/>
      <c r="O29" s="802"/>
      <c r="P29" s="802"/>
      <c r="Q29" s="801"/>
      <c r="R29" s="802"/>
      <c r="S29" s="802"/>
      <c r="T29" s="801"/>
      <c r="U29" s="802"/>
      <c r="V29" s="802"/>
    </row>
    <row r="30" spans="1:22" s="402" customFormat="1" ht="14.1" customHeight="1">
      <c r="A30" s="803"/>
      <c r="B30" s="804"/>
      <c r="C30" s="815"/>
      <c r="D30" s="806"/>
      <c r="E30" s="804"/>
      <c r="F30" s="803"/>
      <c r="G30" s="401">
        <v>0</v>
      </c>
      <c r="H30" s="401">
        <v>0</v>
      </c>
      <c r="I30" s="801"/>
      <c r="J30" s="801"/>
      <c r="K30" s="802"/>
      <c r="L30" s="802"/>
      <c r="M30" s="801"/>
      <c r="N30" s="801"/>
      <c r="O30" s="802"/>
      <c r="P30" s="802"/>
      <c r="Q30" s="801"/>
      <c r="R30" s="802"/>
      <c r="S30" s="802"/>
      <c r="T30" s="801"/>
      <c r="U30" s="802"/>
      <c r="V30" s="802"/>
    </row>
    <row r="31" spans="1:22" s="402" customFormat="1" ht="14.1" customHeight="1">
      <c r="A31" s="803">
        <v>4</v>
      </c>
      <c r="B31" s="804" t="s">
        <v>829</v>
      </c>
      <c r="C31" s="813" t="s">
        <v>830</v>
      </c>
      <c r="D31" s="806" t="s">
        <v>495</v>
      </c>
      <c r="E31" s="804" t="s">
        <v>831</v>
      </c>
      <c r="F31" s="803" t="s">
        <v>832</v>
      </c>
      <c r="G31" s="401">
        <f>G33+G32+G34+G35</f>
        <v>58452500</v>
      </c>
      <c r="H31" s="401">
        <f>H32+H33+H34+H35</f>
        <v>44442740</v>
      </c>
      <c r="I31" s="801">
        <f>J31+M31</f>
        <v>14009760</v>
      </c>
      <c r="J31" s="801">
        <f>K31+L31</f>
        <v>11908297</v>
      </c>
      <c r="K31" s="802">
        <v>11908297</v>
      </c>
      <c r="L31" s="802">
        <v>0</v>
      </c>
      <c r="M31" s="801">
        <f>N31+Q31+T31</f>
        <v>2101463</v>
      </c>
      <c r="N31" s="801">
        <f>O31+P31</f>
        <v>0</v>
      </c>
      <c r="O31" s="802">
        <v>0</v>
      </c>
      <c r="P31" s="802">
        <v>0</v>
      </c>
      <c r="Q31" s="801">
        <f>R31+S31</f>
        <v>2101463</v>
      </c>
      <c r="R31" s="802">
        <v>2101463</v>
      </c>
      <c r="S31" s="802">
        <v>0</v>
      </c>
      <c r="T31" s="801">
        <f>U31+V31</f>
        <v>0</v>
      </c>
      <c r="U31" s="802">
        <v>0</v>
      </c>
      <c r="V31" s="802">
        <v>0</v>
      </c>
    </row>
    <row r="32" spans="1:22" s="402" customFormat="1" ht="14.1" customHeight="1">
      <c r="A32" s="803"/>
      <c r="B32" s="804"/>
      <c r="C32" s="814"/>
      <c r="D32" s="806"/>
      <c r="E32" s="804"/>
      <c r="F32" s="803"/>
      <c r="G32" s="401">
        <v>49087014</v>
      </c>
      <c r="H32" s="401">
        <v>37178717</v>
      </c>
      <c r="I32" s="801"/>
      <c r="J32" s="801"/>
      <c r="K32" s="802"/>
      <c r="L32" s="802"/>
      <c r="M32" s="801"/>
      <c r="N32" s="801"/>
      <c r="O32" s="802"/>
      <c r="P32" s="802"/>
      <c r="Q32" s="801"/>
      <c r="R32" s="802"/>
      <c r="S32" s="802"/>
      <c r="T32" s="801"/>
      <c r="U32" s="802"/>
      <c r="V32" s="802"/>
    </row>
    <row r="33" spans="1:22" s="402" customFormat="1" ht="14.1" customHeight="1">
      <c r="A33" s="803"/>
      <c r="B33" s="804"/>
      <c r="C33" s="814"/>
      <c r="D33" s="806"/>
      <c r="E33" s="804"/>
      <c r="F33" s="803"/>
      <c r="G33" s="401">
        <v>0</v>
      </c>
      <c r="H33" s="401">
        <v>0</v>
      </c>
      <c r="I33" s="801"/>
      <c r="J33" s="801"/>
      <c r="K33" s="802"/>
      <c r="L33" s="802"/>
      <c r="M33" s="801"/>
      <c r="N33" s="801"/>
      <c r="O33" s="802"/>
      <c r="P33" s="802"/>
      <c r="Q33" s="801"/>
      <c r="R33" s="802"/>
      <c r="S33" s="802"/>
      <c r="T33" s="801"/>
      <c r="U33" s="802"/>
      <c r="V33" s="802"/>
    </row>
    <row r="34" spans="1:22" s="402" customFormat="1" ht="14.1" customHeight="1">
      <c r="A34" s="803"/>
      <c r="B34" s="804"/>
      <c r="C34" s="814"/>
      <c r="D34" s="806"/>
      <c r="E34" s="804"/>
      <c r="F34" s="803"/>
      <c r="G34" s="401">
        <v>9365486</v>
      </c>
      <c r="H34" s="401">
        <v>7264023</v>
      </c>
      <c r="I34" s="801"/>
      <c r="J34" s="801"/>
      <c r="K34" s="802"/>
      <c r="L34" s="802"/>
      <c r="M34" s="801"/>
      <c r="N34" s="801"/>
      <c r="O34" s="802"/>
      <c r="P34" s="802"/>
      <c r="Q34" s="801"/>
      <c r="R34" s="802"/>
      <c r="S34" s="802"/>
      <c r="T34" s="801"/>
      <c r="U34" s="802"/>
      <c r="V34" s="802"/>
    </row>
    <row r="35" spans="1:22" s="402" customFormat="1" ht="14.1" customHeight="1">
      <c r="A35" s="803"/>
      <c r="B35" s="804"/>
      <c r="C35" s="815"/>
      <c r="D35" s="806"/>
      <c r="E35" s="804"/>
      <c r="F35" s="803"/>
      <c r="G35" s="401">
        <v>0</v>
      </c>
      <c r="H35" s="401">
        <v>0</v>
      </c>
      <c r="I35" s="801"/>
      <c r="J35" s="801"/>
      <c r="K35" s="802"/>
      <c r="L35" s="802"/>
      <c r="M35" s="801"/>
      <c r="N35" s="801"/>
      <c r="O35" s="802"/>
      <c r="P35" s="802"/>
      <c r="Q35" s="801"/>
      <c r="R35" s="802"/>
      <c r="S35" s="802"/>
      <c r="T35" s="801"/>
      <c r="U35" s="802"/>
      <c r="V35" s="802"/>
    </row>
    <row r="36" spans="1:22" s="402" customFormat="1" ht="14.1" customHeight="1">
      <c r="A36" s="803">
        <v>5</v>
      </c>
      <c r="B36" s="804" t="s">
        <v>829</v>
      </c>
      <c r="C36" s="813" t="s">
        <v>833</v>
      </c>
      <c r="D36" s="806" t="s">
        <v>495</v>
      </c>
      <c r="E36" s="804" t="s">
        <v>834</v>
      </c>
      <c r="F36" s="803" t="s">
        <v>835</v>
      </c>
      <c r="G36" s="401">
        <f>G38+G37+G39+G40</f>
        <v>3226422</v>
      </c>
      <c r="H36" s="401">
        <f>H37+H38+H39+H40</f>
        <v>883196</v>
      </c>
      <c r="I36" s="801">
        <f>J36+M36</f>
        <v>779714</v>
      </c>
      <c r="J36" s="801">
        <f>K36+L36</f>
        <v>662757</v>
      </c>
      <c r="K36" s="802">
        <v>662757</v>
      </c>
      <c r="L36" s="802">
        <v>0</v>
      </c>
      <c r="M36" s="801">
        <f>N36+Q36+T36</f>
        <v>116957</v>
      </c>
      <c r="N36" s="801">
        <f>O36+P36</f>
        <v>0</v>
      </c>
      <c r="O36" s="802">
        <v>0</v>
      </c>
      <c r="P36" s="802">
        <v>0</v>
      </c>
      <c r="Q36" s="801">
        <f>R36+S36</f>
        <v>116957</v>
      </c>
      <c r="R36" s="802">
        <v>116957</v>
      </c>
      <c r="S36" s="802">
        <v>0</v>
      </c>
      <c r="T36" s="801">
        <f>U36+V36</f>
        <v>0</v>
      </c>
      <c r="U36" s="802">
        <v>0</v>
      </c>
      <c r="V36" s="802">
        <v>0</v>
      </c>
    </row>
    <row r="37" spans="1:22" s="402" customFormat="1" ht="14.1" customHeight="1">
      <c r="A37" s="803"/>
      <c r="B37" s="804"/>
      <c r="C37" s="814"/>
      <c r="D37" s="806"/>
      <c r="E37" s="804"/>
      <c r="F37" s="803"/>
      <c r="G37" s="401">
        <v>2742458</v>
      </c>
      <c r="H37" s="401">
        <v>750716</v>
      </c>
      <c r="I37" s="801"/>
      <c r="J37" s="801"/>
      <c r="K37" s="802"/>
      <c r="L37" s="802"/>
      <c r="M37" s="801"/>
      <c r="N37" s="801"/>
      <c r="O37" s="802"/>
      <c r="P37" s="802"/>
      <c r="Q37" s="801"/>
      <c r="R37" s="802"/>
      <c r="S37" s="802"/>
      <c r="T37" s="801"/>
      <c r="U37" s="802"/>
      <c r="V37" s="802"/>
    </row>
    <row r="38" spans="1:22" s="402" customFormat="1" ht="14.1" customHeight="1">
      <c r="A38" s="803"/>
      <c r="B38" s="804"/>
      <c r="C38" s="814"/>
      <c r="D38" s="806"/>
      <c r="E38" s="804"/>
      <c r="F38" s="803"/>
      <c r="G38" s="401">
        <v>0</v>
      </c>
      <c r="H38" s="401">
        <v>0</v>
      </c>
      <c r="I38" s="801"/>
      <c r="J38" s="801"/>
      <c r="K38" s="802"/>
      <c r="L38" s="802"/>
      <c r="M38" s="801"/>
      <c r="N38" s="801"/>
      <c r="O38" s="802"/>
      <c r="P38" s="802"/>
      <c r="Q38" s="801"/>
      <c r="R38" s="802"/>
      <c r="S38" s="802"/>
      <c r="T38" s="801"/>
      <c r="U38" s="802"/>
      <c r="V38" s="802"/>
    </row>
    <row r="39" spans="1:22" s="402" customFormat="1" ht="14.1" customHeight="1">
      <c r="A39" s="803"/>
      <c r="B39" s="804"/>
      <c r="C39" s="814"/>
      <c r="D39" s="806"/>
      <c r="E39" s="804"/>
      <c r="F39" s="803"/>
      <c r="G39" s="401">
        <v>483964</v>
      </c>
      <c r="H39" s="401">
        <v>132480</v>
      </c>
      <c r="I39" s="801"/>
      <c r="J39" s="801"/>
      <c r="K39" s="802"/>
      <c r="L39" s="802"/>
      <c r="M39" s="801"/>
      <c r="N39" s="801"/>
      <c r="O39" s="802"/>
      <c r="P39" s="802"/>
      <c r="Q39" s="801"/>
      <c r="R39" s="802"/>
      <c r="S39" s="802"/>
      <c r="T39" s="801"/>
      <c r="U39" s="802"/>
      <c r="V39" s="802"/>
    </row>
    <row r="40" spans="1:22" s="402" customFormat="1" ht="14.1" customHeight="1">
      <c r="A40" s="803"/>
      <c r="B40" s="804"/>
      <c r="C40" s="815"/>
      <c r="D40" s="806"/>
      <c r="E40" s="804"/>
      <c r="F40" s="803"/>
      <c r="G40" s="401">
        <v>0</v>
      </c>
      <c r="H40" s="401">
        <v>0</v>
      </c>
      <c r="I40" s="801"/>
      <c r="J40" s="801"/>
      <c r="K40" s="802"/>
      <c r="L40" s="802"/>
      <c r="M40" s="801"/>
      <c r="N40" s="801"/>
      <c r="O40" s="802"/>
      <c r="P40" s="802"/>
      <c r="Q40" s="801"/>
      <c r="R40" s="802"/>
      <c r="S40" s="802"/>
      <c r="T40" s="801"/>
      <c r="U40" s="802"/>
      <c r="V40" s="802"/>
    </row>
    <row r="41" spans="1:22" s="402" customFormat="1" ht="14.1" customHeight="1">
      <c r="A41" s="803">
        <v>6</v>
      </c>
      <c r="B41" s="804" t="s">
        <v>829</v>
      </c>
      <c r="C41" s="813" t="s">
        <v>836</v>
      </c>
      <c r="D41" s="806" t="s">
        <v>495</v>
      </c>
      <c r="E41" s="804" t="s">
        <v>834</v>
      </c>
      <c r="F41" s="803" t="s">
        <v>837</v>
      </c>
      <c r="G41" s="401">
        <f>G43+G42+G44+G45</f>
        <v>22060033</v>
      </c>
      <c r="H41" s="401">
        <f>H42+H43+H44+H45</f>
        <v>7048182</v>
      </c>
      <c r="I41" s="801">
        <f>J41+M41</f>
        <v>4209685</v>
      </c>
      <c r="J41" s="801">
        <f>K41+L41</f>
        <v>3512457</v>
      </c>
      <c r="K41" s="802">
        <v>3512457</v>
      </c>
      <c r="L41" s="802">
        <v>0</v>
      </c>
      <c r="M41" s="801">
        <f>N41+Q41+T41</f>
        <v>697228</v>
      </c>
      <c r="N41" s="801">
        <f>O41+P41</f>
        <v>0</v>
      </c>
      <c r="O41" s="802">
        <v>0</v>
      </c>
      <c r="P41" s="802">
        <v>0</v>
      </c>
      <c r="Q41" s="801">
        <f>R41+S41</f>
        <v>697228</v>
      </c>
      <c r="R41" s="802">
        <v>697228</v>
      </c>
      <c r="S41" s="802">
        <v>0</v>
      </c>
      <c r="T41" s="801">
        <f>U41+V41</f>
        <v>0</v>
      </c>
      <c r="U41" s="802">
        <v>0</v>
      </c>
      <c r="V41" s="802">
        <v>0</v>
      </c>
    </row>
    <row r="42" spans="1:22" s="402" customFormat="1" ht="14.1" customHeight="1">
      <c r="A42" s="803"/>
      <c r="B42" s="804"/>
      <c r="C42" s="814"/>
      <c r="D42" s="806"/>
      <c r="E42" s="804"/>
      <c r="F42" s="803"/>
      <c r="G42" s="401">
        <v>18006529</v>
      </c>
      <c r="H42" s="401">
        <v>5587292</v>
      </c>
      <c r="I42" s="801"/>
      <c r="J42" s="801"/>
      <c r="K42" s="802"/>
      <c r="L42" s="802"/>
      <c r="M42" s="801"/>
      <c r="N42" s="801"/>
      <c r="O42" s="802"/>
      <c r="P42" s="802"/>
      <c r="Q42" s="801"/>
      <c r="R42" s="802"/>
      <c r="S42" s="802"/>
      <c r="T42" s="801"/>
      <c r="U42" s="802"/>
      <c r="V42" s="802"/>
    </row>
    <row r="43" spans="1:22" s="402" customFormat="1" ht="14.1" customHeight="1">
      <c r="A43" s="803"/>
      <c r="B43" s="804"/>
      <c r="C43" s="814"/>
      <c r="D43" s="806"/>
      <c r="E43" s="804"/>
      <c r="F43" s="803"/>
      <c r="G43" s="401">
        <v>0</v>
      </c>
      <c r="H43" s="401">
        <v>0</v>
      </c>
      <c r="I43" s="801"/>
      <c r="J43" s="801"/>
      <c r="K43" s="802"/>
      <c r="L43" s="802"/>
      <c r="M43" s="801"/>
      <c r="N43" s="801"/>
      <c r="O43" s="802"/>
      <c r="P43" s="802"/>
      <c r="Q43" s="801"/>
      <c r="R43" s="802"/>
      <c r="S43" s="802"/>
      <c r="T43" s="801"/>
      <c r="U43" s="802"/>
      <c r="V43" s="802"/>
    </row>
    <row r="44" spans="1:22" s="402" customFormat="1" ht="14.1" customHeight="1">
      <c r="A44" s="803"/>
      <c r="B44" s="804"/>
      <c r="C44" s="814"/>
      <c r="D44" s="806"/>
      <c r="E44" s="804"/>
      <c r="F44" s="803"/>
      <c r="G44" s="401">
        <v>4053504</v>
      </c>
      <c r="H44" s="401">
        <v>1460890</v>
      </c>
      <c r="I44" s="801"/>
      <c r="J44" s="801"/>
      <c r="K44" s="802"/>
      <c r="L44" s="802"/>
      <c r="M44" s="801"/>
      <c r="N44" s="801"/>
      <c r="O44" s="802"/>
      <c r="P44" s="802"/>
      <c r="Q44" s="801"/>
      <c r="R44" s="802"/>
      <c r="S44" s="802"/>
      <c r="T44" s="801"/>
      <c r="U44" s="802"/>
      <c r="V44" s="802"/>
    </row>
    <row r="45" spans="1:22" s="402" customFormat="1" ht="14.1" customHeight="1">
      <c r="A45" s="803"/>
      <c r="B45" s="804"/>
      <c r="C45" s="815"/>
      <c r="D45" s="806"/>
      <c r="E45" s="804"/>
      <c r="F45" s="803"/>
      <c r="G45" s="401">
        <v>0</v>
      </c>
      <c r="H45" s="401">
        <v>0</v>
      </c>
      <c r="I45" s="801"/>
      <c r="J45" s="801"/>
      <c r="K45" s="802"/>
      <c r="L45" s="802"/>
      <c r="M45" s="801"/>
      <c r="N45" s="801"/>
      <c r="O45" s="802"/>
      <c r="P45" s="802"/>
      <c r="Q45" s="801"/>
      <c r="R45" s="802"/>
      <c r="S45" s="802"/>
      <c r="T45" s="801"/>
      <c r="U45" s="802"/>
      <c r="V45" s="802"/>
    </row>
    <row r="46" spans="1:22" s="402" customFormat="1" ht="14.1" customHeight="1">
      <c r="A46" s="803">
        <v>7</v>
      </c>
      <c r="B46" s="804" t="s">
        <v>838</v>
      </c>
      <c r="C46" s="813" t="s">
        <v>839</v>
      </c>
      <c r="D46" s="806" t="s">
        <v>495</v>
      </c>
      <c r="E46" s="804" t="s">
        <v>840</v>
      </c>
      <c r="F46" s="803" t="s">
        <v>837</v>
      </c>
      <c r="G46" s="401">
        <f>G47+G48+G49+G50</f>
        <v>67354971</v>
      </c>
      <c r="H46" s="401">
        <f>H47+H48+H49+H50</f>
        <v>19742</v>
      </c>
      <c r="I46" s="801">
        <f>J46+M46</f>
        <v>14744729</v>
      </c>
      <c r="J46" s="801">
        <f>K46+L46</f>
        <v>14364040</v>
      </c>
      <c r="K46" s="802">
        <v>1464040</v>
      </c>
      <c r="L46" s="802">
        <v>12900000</v>
      </c>
      <c r="M46" s="801">
        <f>N46+Q46+T46</f>
        <v>380689</v>
      </c>
      <c r="N46" s="801">
        <f>O46+P46</f>
        <v>0</v>
      </c>
      <c r="O46" s="802">
        <v>0</v>
      </c>
      <c r="P46" s="802">
        <v>0</v>
      </c>
      <c r="Q46" s="801">
        <f>R46+S46</f>
        <v>380689</v>
      </c>
      <c r="R46" s="802">
        <v>380689</v>
      </c>
      <c r="S46" s="802">
        <v>0</v>
      </c>
      <c r="T46" s="801">
        <f>U46+V46</f>
        <v>0</v>
      </c>
      <c r="U46" s="802">
        <v>0</v>
      </c>
      <c r="V46" s="802">
        <v>0</v>
      </c>
    </row>
    <row r="47" spans="1:22" s="402" customFormat="1" ht="14.1" customHeight="1">
      <c r="A47" s="803"/>
      <c r="B47" s="804"/>
      <c r="C47" s="814"/>
      <c r="D47" s="806"/>
      <c r="E47" s="804"/>
      <c r="F47" s="803"/>
      <c r="G47" s="401">
        <v>65816520</v>
      </c>
      <c r="H47" s="401">
        <v>15668</v>
      </c>
      <c r="I47" s="801"/>
      <c r="J47" s="801"/>
      <c r="K47" s="802"/>
      <c r="L47" s="802"/>
      <c r="M47" s="801"/>
      <c r="N47" s="801"/>
      <c r="O47" s="802"/>
      <c r="P47" s="802"/>
      <c r="Q47" s="801"/>
      <c r="R47" s="802"/>
      <c r="S47" s="802"/>
      <c r="T47" s="801"/>
      <c r="U47" s="802"/>
      <c r="V47" s="802"/>
    </row>
    <row r="48" spans="1:22" s="402" customFormat="1" ht="14.1" customHeight="1">
      <c r="A48" s="803"/>
      <c r="B48" s="804"/>
      <c r="C48" s="814"/>
      <c r="D48" s="806"/>
      <c r="E48" s="804"/>
      <c r="F48" s="803"/>
      <c r="G48" s="401">
        <v>0</v>
      </c>
      <c r="H48" s="401">
        <v>0</v>
      </c>
      <c r="I48" s="801"/>
      <c r="J48" s="801"/>
      <c r="K48" s="802"/>
      <c r="L48" s="802"/>
      <c r="M48" s="801"/>
      <c r="N48" s="801"/>
      <c r="O48" s="802"/>
      <c r="P48" s="802"/>
      <c r="Q48" s="801"/>
      <c r="R48" s="802"/>
      <c r="S48" s="802"/>
      <c r="T48" s="801"/>
      <c r="U48" s="802"/>
      <c r="V48" s="802"/>
    </row>
    <row r="49" spans="1:22" s="402" customFormat="1" ht="14.1" customHeight="1">
      <c r="A49" s="803"/>
      <c r="B49" s="804"/>
      <c r="C49" s="814"/>
      <c r="D49" s="806"/>
      <c r="E49" s="804"/>
      <c r="F49" s="803"/>
      <c r="G49" s="401">
        <v>1538451</v>
      </c>
      <c r="H49" s="401">
        <v>4074</v>
      </c>
      <c r="I49" s="801"/>
      <c r="J49" s="801"/>
      <c r="K49" s="802"/>
      <c r="L49" s="802"/>
      <c r="M49" s="801"/>
      <c r="N49" s="801"/>
      <c r="O49" s="802"/>
      <c r="P49" s="802"/>
      <c r="Q49" s="801"/>
      <c r="R49" s="802"/>
      <c r="S49" s="802"/>
      <c r="T49" s="801"/>
      <c r="U49" s="802"/>
      <c r="V49" s="802"/>
    </row>
    <row r="50" spans="1:22" s="402" customFormat="1" ht="14.1" customHeight="1">
      <c r="A50" s="803"/>
      <c r="B50" s="804"/>
      <c r="C50" s="815"/>
      <c r="D50" s="806"/>
      <c r="E50" s="804"/>
      <c r="F50" s="803"/>
      <c r="G50" s="401">
        <v>0</v>
      </c>
      <c r="H50" s="401">
        <v>0</v>
      </c>
      <c r="I50" s="801"/>
      <c r="J50" s="801"/>
      <c r="K50" s="802"/>
      <c r="L50" s="802"/>
      <c r="M50" s="801"/>
      <c r="N50" s="801"/>
      <c r="O50" s="802"/>
      <c r="P50" s="802"/>
      <c r="Q50" s="801"/>
      <c r="R50" s="802"/>
      <c r="S50" s="802"/>
      <c r="T50" s="801"/>
      <c r="U50" s="802"/>
      <c r="V50" s="802"/>
    </row>
    <row r="51" spans="1:22" s="402" customFormat="1" ht="14.1" customHeight="1">
      <c r="A51" s="803">
        <v>8</v>
      </c>
      <c r="B51" s="804" t="s">
        <v>838</v>
      </c>
      <c r="C51" s="813" t="s">
        <v>841</v>
      </c>
      <c r="D51" s="806" t="s">
        <v>842</v>
      </c>
      <c r="E51" s="804" t="s">
        <v>843</v>
      </c>
      <c r="F51" s="803">
        <v>2026</v>
      </c>
      <c r="G51" s="401">
        <f>G52+G53+G54+G55</f>
        <v>1236000</v>
      </c>
      <c r="H51" s="401">
        <f>H52+H53+H54+H55</f>
        <v>0</v>
      </c>
      <c r="I51" s="801">
        <f>J51+M51</f>
        <v>1236000</v>
      </c>
      <c r="J51" s="801">
        <f>K51+L51</f>
        <v>1050600</v>
      </c>
      <c r="K51" s="802">
        <v>30600</v>
      </c>
      <c r="L51" s="802">
        <v>1020000</v>
      </c>
      <c r="M51" s="801">
        <f>N51+Q51+T51</f>
        <v>185400</v>
      </c>
      <c r="N51" s="801">
        <f>O51+P51</f>
        <v>0</v>
      </c>
      <c r="O51" s="802">
        <v>0</v>
      </c>
      <c r="P51" s="802">
        <v>0</v>
      </c>
      <c r="Q51" s="801">
        <f>R51+S51</f>
        <v>185400</v>
      </c>
      <c r="R51" s="802">
        <v>5400</v>
      </c>
      <c r="S51" s="802">
        <v>180000</v>
      </c>
      <c r="T51" s="801">
        <f>U51+V51</f>
        <v>0</v>
      </c>
      <c r="U51" s="802">
        <v>0</v>
      </c>
      <c r="V51" s="802">
        <v>0</v>
      </c>
    </row>
    <row r="52" spans="1:22" s="402" customFormat="1" ht="14.1" customHeight="1">
      <c r="A52" s="803"/>
      <c r="B52" s="804"/>
      <c r="C52" s="814"/>
      <c r="D52" s="806"/>
      <c r="E52" s="804"/>
      <c r="F52" s="803"/>
      <c r="G52" s="401">
        <v>1050600</v>
      </c>
      <c r="H52" s="401">
        <v>0</v>
      </c>
      <c r="I52" s="801"/>
      <c r="J52" s="801"/>
      <c r="K52" s="802"/>
      <c r="L52" s="802"/>
      <c r="M52" s="801"/>
      <c r="N52" s="801"/>
      <c r="O52" s="802"/>
      <c r="P52" s="802"/>
      <c r="Q52" s="801"/>
      <c r="R52" s="802"/>
      <c r="S52" s="802"/>
      <c r="T52" s="801"/>
      <c r="U52" s="802"/>
      <c r="V52" s="802"/>
    </row>
    <row r="53" spans="1:22" s="402" customFormat="1" ht="14.1" customHeight="1">
      <c r="A53" s="803"/>
      <c r="B53" s="804"/>
      <c r="C53" s="814"/>
      <c r="D53" s="806"/>
      <c r="E53" s="804"/>
      <c r="F53" s="803"/>
      <c r="G53" s="401">
        <v>0</v>
      </c>
      <c r="H53" s="401">
        <v>0</v>
      </c>
      <c r="I53" s="801"/>
      <c r="J53" s="801"/>
      <c r="K53" s="802"/>
      <c r="L53" s="802"/>
      <c r="M53" s="801"/>
      <c r="N53" s="801"/>
      <c r="O53" s="802"/>
      <c r="P53" s="802"/>
      <c r="Q53" s="801"/>
      <c r="R53" s="802"/>
      <c r="S53" s="802"/>
      <c r="T53" s="801"/>
      <c r="U53" s="802"/>
      <c r="V53" s="802"/>
    </row>
    <row r="54" spans="1:22" s="402" customFormat="1" ht="14.1" customHeight="1">
      <c r="A54" s="803"/>
      <c r="B54" s="804"/>
      <c r="C54" s="814"/>
      <c r="D54" s="806"/>
      <c r="E54" s="804"/>
      <c r="F54" s="803"/>
      <c r="G54" s="401">
        <v>185400</v>
      </c>
      <c r="H54" s="401">
        <v>0</v>
      </c>
      <c r="I54" s="801"/>
      <c r="J54" s="801"/>
      <c r="K54" s="802"/>
      <c r="L54" s="802"/>
      <c r="M54" s="801"/>
      <c r="N54" s="801"/>
      <c r="O54" s="802"/>
      <c r="P54" s="802"/>
      <c r="Q54" s="801"/>
      <c r="R54" s="802"/>
      <c r="S54" s="802"/>
      <c r="T54" s="801"/>
      <c r="U54" s="802"/>
      <c r="V54" s="802"/>
    </row>
    <row r="55" spans="1:22" s="402" customFormat="1" ht="14.1" customHeight="1">
      <c r="A55" s="803"/>
      <c r="B55" s="804"/>
      <c r="C55" s="815"/>
      <c r="D55" s="806"/>
      <c r="E55" s="804"/>
      <c r="F55" s="803"/>
      <c r="G55" s="401">
        <v>0</v>
      </c>
      <c r="H55" s="401">
        <v>0</v>
      </c>
      <c r="I55" s="801"/>
      <c r="J55" s="801"/>
      <c r="K55" s="802"/>
      <c r="L55" s="802"/>
      <c r="M55" s="801"/>
      <c r="N55" s="801"/>
      <c r="O55" s="802"/>
      <c r="P55" s="802"/>
      <c r="Q55" s="801"/>
      <c r="R55" s="802"/>
      <c r="S55" s="802"/>
      <c r="T55" s="801"/>
      <c r="U55" s="802"/>
      <c r="V55" s="802"/>
    </row>
    <row r="56" spans="1:22" s="402" customFormat="1" ht="14.1" customHeight="1">
      <c r="A56" s="803">
        <v>9</v>
      </c>
      <c r="B56" s="804" t="s">
        <v>844</v>
      </c>
      <c r="C56" s="813" t="s">
        <v>845</v>
      </c>
      <c r="D56" s="806" t="s">
        <v>495</v>
      </c>
      <c r="E56" s="804" t="s">
        <v>846</v>
      </c>
      <c r="F56" s="803" t="s">
        <v>835</v>
      </c>
      <c r="G56" s="401">
        <f>G58+G57+G59+G60</f>
        <v>8208530</v>
      </c>
      <c r="H56" s="401">
        <f>H57+H58+H59+H60</f>
        <v>1629651</v>
      </c>
      <c r="I56" s="801">
        <f>J56+M56</f>
        <v>2959978</v>
      </c>
      <c r="J56" s="801">
        <f>K56+L56</f>
        <v>2515981</v>
      </c>
      <c r="K56" s="802">
        <v>2515981</v>
      </c>
      <c r="L56" s="802">
        <v>0</v>
      </c>
      <c r="M56" s="801">
        <f>N56+Q56+T56</f>
        <v>443997</v>
      </c>
      <c r="N56" s="801">
        <f>O56+P56</f>
        <v>0</v>
      </c>
      <c r="O56" s="802">
        <v>0</v>
      </c>
      <c r="P56" s="802">
        <v>0</v>
      </c>
      <c r="Q56" s="801">
        <f>R56+S56</f>
        <v>147999</v>
      </c>
      <c r="R56" s="802">
        <v>147999</v>
      </c>
      <c r="S56" s="802">
        <v>0</v>
      </c>
      <c r="T56" s="801">
        <f>U56+V56</f>
        <v>295998</v>
      </c>
      <c r="U56" s="802">
        <v>295998</v>
      </c>
      <c r="V56" s="802">
        <v>0</v>
      </c>
    </row>
    <row r="57" spans="1:22" s="402" customFormat="1" ht="14.1" customHeight="1">
      <c r="A57" s="803"/>
      <c r="B57" s="804"/>
      <c r="C57" s="814"/>
      <c r="D57" s="806"/>
      <c r="E57" s="804"/>
      <c r="F57" s="803"/>
      <c r="G57" s="401">
        <v>6977251</v>
      </c>
      <c r="H57" s="401">
        <v>1385204</v>
      </c>
      <c r="I57" s="801"/>
      <c r="J57" s="801"/>
      <c r="K57" s="802"/>
      <c r="L57" s="802"/>
      <c r="M57" s="801"/>
      <c r="N57" s="801"/>
      <c r="O57" s="802"/>
      <c r="P57" s="802"/>
      <c r="Q57" s="801"/>
      <c r="R57" s="802"/>
      <c r="S57" s="802"/>
      <c r="T57" s="801"/>
      <c r="U57" s="802"/>
      <c r="V57" s="802"/>
    </row>
    <row r="58" spans="1:22" s="402" customFormat="1" ht="14.1" customHeight="1">
      <c r="A58" s="803"/>
      <c r="B58" s="804"/>
      <c r="C58" s="814"/>
      <c r="D58" s="806"/>
      <c r="E58" s="804"/>
      <c r="F58" s="803"/>
      <c r="G58" s="401">
        <v>0</v>
      </c>
      <c r="H58" s="401">
        <v>0</v>
      </c>
      <c r="I58" s="801"/>
      <c r="J58" s="801"/>
      <c r="K58" s="802"/>
      <c r="L58" s="802"/>
      <c r="M58" s="801"/>
      <c r="N58" s="801"/>
      <c r="O58" s="802"/>
      <c r="P58" s="802"/>
      <c r="Q58" s="801"/>
      <c r="R58" s="802"/>
      <c r="S58" s="802"/>
      <c r="T58" s="801"/>
      <c r="U58" s="802"/>
      <c r="V58" s="802"/>
    </row>
    <row r="59" spans="1:22" s="402" customFormat="1" ht="14.1" customHeight="1">
      <c r="A59" s="803"/>
      <c r="B59" s="804"/>
      <c r="C59" s="814"/>
      <c r="D59" s="806"/>
      <c r="E59" s="804"/>
      <c r="F59" s="803"/>
      <c r="G59" s="401">
        <v>410426</v>
      </c>
      <c r="H59" s="401">
        <v>81482</v>
      </c>
      <c r="I59" s="801"/>
      <c r="J59" s="801"/>
      <c r="K59" s="802"/>
      <c r="L59" s="802"/>
      <c r="M59" s="801"/>
      <c r="N59" s="801"/>
      <c r="O59" s="802"/>
      <c r="P59" s="802"/>
      <c r="Q59" s="801"/>
      <c r="R59" s="802"/>
      <c r="S59" s="802"/>
      <c r="T59" s="801"/>
      <c r="U59" s="802"/>
      <c r="V59" s="802"/>
    </row>
    <row r="60" spans="1:22" s="402" customFormat="1" ht="14.1" customHeight="1">
      <c r="A60" s="803"/>
      <c r="B60" s="804"/>
      <c r="C60" s="815"/>
      <c r="D60" s="806"/>
      <c r="E60" s="804"/>
      <c r="F60" s="803"/>
      <c r="G60" s="401">
        <v>820853</v>
      </c>
      <c r="H60" s="401">
        <v>162965</v>
      </c>
      <c r="I60" s="801"/>
      <c r="J60" s="801"/>
      <c r="K60" s="802"/>
      <c r="L60" s="802"/>
      <c r="M60" s="801"/>
      <c r="N60" s="801"/>
      <c r="O60" s="802"/>
      <c r="P60" s="802"/>
      <c r="Q60" s="801"/>
      <c r="R60" s="802"/>
      <c r="S60" s="802"/>
      <c r="T60" s="801"/>
      <c r="U60" s="802"/>
      <c r="V60" s="802"/>
    </row>
    <row r="61" spans="1:22" s="402" customFormat="1" ht="14.1" customHeight="1">
      <c r="A61" s="803">
        <v>10</v>
      </c>
      <c r="B61" s="804" t="s">
        <v>844</v>
      </c>
      <c r="C61" s="813" t="s">
        <v>847</v>
      </c>
      <c r="D61" s="806" t="s">
        <v>848</v>
      </c>
      <c r="E61" s="804" t="s">
        <v>846</v>
      </c>
      <c r="F61" s="803" t="s">
        <v>832</v>
      </c>
      <c r="G61" s="401">
        <f>G63+G62+G64+G65</f>
        <v>9048596</v>
      </c>
      <c r="H61" s="401">
        <f>H62+H63+H64+H65</f>
        <v>1184774</v>
      </c>
      <c r="I61" s="801">
        <f>J61+M61</f>
        <v>7863822</v>
      </c>
      <c r="J61" s="801">
        <f>K61+L61</f>
        <v>6684248</v>
      </c>
      <c r="K61" s="802">
        <v>746794</v>
      </c>
      <c r="L61" s="802">
        <v>5937454</v>
      </c>
      <c r="M61" s="801">
        <f>N61+Q61+T61</f>
        <v>1179574</v>
      </c>
      <c r="N61" s="801">
        <f>O61+P61</f>
        <v>0</v>
      </c>
      <c r="O61" s="802">
        <v>0</v>
      </c>
      <c r="P61" s="802">
        <v>0</v>
      </c>
      <c r="Q61" s="801">
        <f>R61+S61</f>
        <v>1179574</v>
      </c>
      <c r="R61" s="802">
        <v>131788</v>
      </c>
      <c r="S61" s="802">
        <v>1047786</v>
      </c>
      <c r="T61" s="801">
        <f>U61+V61</f>
        <v>0</v>
      </c>
      <c r="U61" s="802">
        <v>0</v>
      </c>
      <c r="V61" s="802">
        <v>0</v>
      </c>
    </row>
    <row r="62" spans="1:22" s="402" customFormat="1" ht="14.1" customHeight="1">
      <c r="A62" s="803"/>
      <c r="B62" s="804"/>
      <c r="C62" s="814"/>
      <c r="D62" s="806"/>
      <c r="E62" s="804"/>
      <c r="F62" s="803"/>
      <c r="G62" s="401">
        <v>7686121</v>
      </c>
      <c r="H62" s="401">
        <v>1001873</v>
      </c>
      <c r="I62" s="801"/>
      <c r="J62" s="801"/>
      <c r="K62" s="802"/>
      <c r="L62" s="802"/>
      <c r="M62" s="801"/>
      <c r="N62" s="801"/>
      <c r="O62" s="802"/>
      <c r="P62" s="802"/>
      <c r="Q62" s="801"/>
      <c r="R62" s="802"/>
      <c r="S62" s="802"/>
      <c r="T62" s="801"/>
      <c r="U62" s="802"/>
      <c r="V62" s="802"/>
    </row>
    <row r="63" spans="1:22" s="402" customFormat="1" ht="14.1" customHeight="1">
      <c r="A63" s="803"/>
      <c r="B63" s="804"/>
      <c r="C63" s="814"/>
      <c r="D63" s="806"/>
      <c r="E63" s="804"/>
      <c r="F63" s="803"/>
      <c r="G63" s="401">
        <v>0</v>
      </c>
      <c r="H63" s="401">
        <v>0</v>
      </c>
      <c r="I63" s="801"/>
      <c r="J63" s="801"/>
      <c r="K63" s="802"/>
      <c r="L63" s="802"/>
      <c r="M63" s="801"/>
      <c r="N63" s="801"/>
      <c r="O63" s="802"/>
      <c r="P63" s="802"/>
      <c r="Q63" s="801"/>
      <c r="R63" s="802"/>
      <c r="S63" s="802"/>
      <c r="T63" s="801"/>
      <c r="U63" s="802"/>
      <c r="V63" s="802"/>
    </row>
    <row r="64" spans="1:22" s="402" customFormat="1" ht="14.1" customHeight="1">
      <c r="A64" s="803"/>
      <c r="B64" s="804"/>
      <c r="C64" s="814"/>
      <c r="D64" s="806"/>
      <c r="E64" s="804"/>
      <c r="F64" s="803"/>
      <c r="G64" s="401">
        <v>1362475</v>
      </c>
      <c r="H64" s="401">
        <v>182901</v>
      </c>
      <c r="I64" s="801"/>
      <c r="J64" s="801"/>
      <c r="K64" s="802"/>
      <c r="L64" s="802"/>
      <c r="M64" s="801"/>
      <c r="N64" s="801"/>
      <c r="O64" s="802"/>
      <c r="P64" s="802"/>
      <c r="Q64" s="801"/>
      <c r="R64" s="802"/>
      <c r="S64" s="802"/>
      <c r="T64" s="801"/>
      <c r="U64" s="802"/>
      <c r="V64" s="802"/>
    </row>
    <row r="65" spans="1:22" s="402" customFormat="1" ht="14.1" customHeight="1">
      <c r="A65" s="803"/>
      <c r="B65" s="804"/>
      <c r="C65" s="815"/>
      <c r="D65" s="806"/>
      <c r="E65" s="804"/>
      <c r="F65" s="803"/>
      <c r="G65" s="401">
        <v>0</v>
      </c>
      <c r="H65" s="401">
        <v>0</v>
      </c>
      <c r="I65" s="801"/>
      <c r="J65" s="801"/>
      <c r="K65" s="802"/>
      <c r="L65" s="802"/>
      <c r="M65" s="801"/>
      <c r="N65" s="801"/>
      <c r="O65" s="802"/>
      <c r="P65" s="802"/>
      <c r="Q65" s="801"/>
      <c r="R65" s="802"/>
      <c r="S65" s="802"/>
      <c r="T65" s="801"/>
      <c r="U65" s="802"/>
      <c r="V65" s="802"/>
    </row>
    <row r="66" spans="1:22" s="402" customFormat="1" ht="14.1" customHeight="1">
      <c r="A66" s="803">
        <v>11</v>
      </c>
      <c r="B66" s="804" t="s">
        <v>844</v>
      </c>
      <c r="C66" s="813" t="s">
        <v>849</v>
      </c>
      <c r="D66" s="806" t="s">
        <v>850</v>
      </c>
      <c r="E66" s="804" t="s">
        <v>846</v>
      </c>
      <c r="F66" s="803" t="s">
        <v>837</v>
      </c>
      <c r="G66" s="401">
        <f>G68+G67+G69+G70</f>
        <v>8076180</v>
      </c>
      <c r="H66" s="401">
        <f>H67+H68+H69+H70</f>
        <v>2444100</v>
      </c>
      <c r="I66" s="801">
        <f>J66+M66</f>
        <v>1517802</v>
      </c>
      <c r="J66" s="801">
        <f>K66+L66</f>
        <v>1290132</v>
      </c>
      <c r="K66" s="802">
        <v>1290132</v>
      </c>
      <c r="L66" s="802">
        <v>0</v>
      </c>
      <c r="M66" s="801">
        <f>N66+Q66+T66</f>
        <v>227670</v>
      </c>
      <c r="N66" s="801">
        <f>O66+P66</f>
        <v>0</v>
      </c>
      <c r="O66" s="802">
        <v>0</v>
      </c>
      <c r="P66" s="802">
        <v>0</v>
      </c>
      <c r="Q66" s="801">
        <f>R66+S66</f>
        <v>227670</v>
      </c>
      <c r="R66" s="802">
        <v>227670</v>
      </c>
      <c r="S66" s="802">
        <v>0</v>
      </c>
      <c r="T66" s="801">
        <f>U66+V66</f>
        <v>0</v>
      </c>
      <c r="U66" s="802">
        <v>0</v>
      </c>
      <c r="V66" s="802">
        <v>0</v>
      </c>
    </row>
    <row r="67" spans="1:22" s="402" customFormat="1" ht="14.1" customHeight="1">
      <c r="A67" s="803"/>
      <c r="B67" s="804"/>
      <c r="C67" s="814"/>
      <c r="D67" s="806"/>
      <c r="E67" s="804"/>
      <c r="F67" s="803"/>
      <c r="G67" s="401">
        <v>6864753</v>
      </c>
      <c r="H67" s="401">
        <v>2077485</v>
      </c>
      <c r="I67" s="801"/>
      <c r="J67" s="801"/>
      <c r="K67" s="802"/>
      <c r="L67" s="802"/>
      <c r="M67" s="801"/>
      <c r="N67" s="801"/>
      <c r="O67" s="802"/>
      <c r="P67" s="802"/>
      <c r="Q67" s="801"/>
      <c r="R67" s="802"/>
      <c r="S67" s="802"/>
      <c r="T67" s="801"/>
      <c r="U67" s="802"/>
      <c r="V67" s="802"/>
    </row>
    <row r="68" spans="1:22" s="402" customFormat="1" ht="14.1" customHeight="1">
      <c r="A68" s="803"/>
      <c r="B68" s="804"/>
      <c r="C68" s="814"/>
      <c r="D68" s="806"/>
      <c r="E68" s="804"/>
      <c r="F68" s="803"/>
      <c r="G68" s="401">
        <v>0</v>
      </c>
      <c r="H68" s="401">
        <v>0</v>
      </c>
      <c r="I68" s="801"/>
      <c r="J68" s="801"/>
      <c r="K68" s="802"/>
      <c r="L68" s="802"/>
      <c r="M68" s="801"/>
      <c r="N68" s="801"/>
      <c r="O68" s="802"/>
      <c r="P68" s="802"/>
      <c r="Q68" s="801"/>
      <c r="R68" s="802"/>
      <c r="S68" s="802"/>
      <c r="T68" s="801"/>
      <c r="U68" s="802"/>
      <c r="V68" s="802"/>
    </row>
    <row r="69" spans="1:22" s="402" customFormat="1" ht="14.1" customHeight="1">
      <c r="A69" s="803"/>
      <c r="B69" s="804"/>
      <c r="C69" s="814"/>
      <c r="D69" s="806"/>
      <c r="E69" s="804"/>
      <c r="F69" s="803"/>
      <c r="G69" s="401">
        <v>1211427</v>
      </c>
      <c r="H69" s="401">
        <v>366615</v>
      </c>
      <c r="I69" s="801"/>
      <c r="J69" s="801"/>
      <c r="K69" s="802"/>
      <c r="L69" s="802"/>
      <c r="M69" s="801"/>
      <c r="N69" s="801"/>
      <c r="O69" s="802"/>
      <c r="P69" s="802"/>
      <c r="Q69" s="801"/>
      <c r="R69" s="802"/>
      <c r="S69" s="802"/>
      <c r="T69" s="801"/>
      <c r="U69" s="802"/>
      <c r="V69" s="802"/>
    </row>
    <row r="70" spans="1:22" s="402" customFormat="1" ht="14.1" customHeight="1">
      <c r="A70" s="803"/>
      <c r="B70" s="804"/>
      <c r="C70" s="815"/>
      <c r="D70" s="806"/>
      <c r="E70" s="804"/>
      <c r="F70" s="803"/>
      <c r="G70" s="401">
        <v>0</v>
      </c>
      <c r="H70" s="401">
        <v>0</v>
      </c>
      <c r="I70" s="801"/>
      <c r="J70" s="801"/>
      <c r="K70" s="802"/>
      <c r="L70" s="802"/>
      <c r="M70" s="801"/>
      <c r="N70" s="801"/>
      <c r="O70" s="802"/>
      <c r="P70" s="802"/>
      <c r="Q70" s="801"/>
      <c r="R70" s="802"/>
      <c r="S70" s="802"/>
      <c r="T70" s="801"/>
      <c r="U70" s="802"/>
      <c r="V70" s="802"/>
    </row>
    <row r="71" spans="1:22" s="402" customFormat="1" ht="14.1" customHeight="1">
      <c r="A71" s="803">
        <v>12</v>
      </c>
      <c r="B71" s="804" t="s">
        <v>844</v>
      </c>
      <c r="C71" s="813" t="s">
        <v>851</v>
      </c>
      <c r="D71" s="806" t="s">
        <v>852</v>
      </c>
      <c r="E71" s="804" t="s">
        <v>846</v>
      </c>
      <c r="F71" s="803" t="s">
        <v>853</v>
      </c>
      <c r="G71" s="401">
        <f>G73+G72+G74+G75</f>
        <v>8493997</v>
      </c>
      <c r="H71" s="401">
        <f>H72+H73+H74+H75</f>
        <v>95915</v>
      </c>
      <c r="I71" s="801">
        <f>J71+M71</f>
        <v>4839046</v>
      </c>
      <c r="J71" s="801">
        <f>K71+L71</f>
        <v>3792344</v>
      </c>
      <c r="K71" s="802">
        <v>511289</v>
      </c>
      <c r="L71" s="802">
        <v>3281055</v>
      </c>
      <c r="M71" s="801">
        <f>N71+Q71+T71</f>
        <v>1046702</v>
      </c>
      <c r="N71" s="801">
        <f>O71+P71</f>
        <v>0</v>
      </c>
      <c r="O71" s="802">
        <v>0</v>
      </c>
      <c r="P71" s="802">
        <v>0</v>
      </c>
      <c r="Q71" s="801">
        <f>R71+S71</f>
        <v>1046702</v>
      </c>
      <c r="R71" s="802">
        <v>93228</v>
      </c>
      <c r="S71" s="802">
        <v>953474</v>
      </c>
      <c r="T71" s="801">
        <f>U71+V71</f>
        <v>0</v>
      </c>
      <c r="U71" s="802">
        <v>0</v>
      </c>
      <c r="V71" s="802">
        <v>0</v>
      </c>
    </row>
    <row r="72" spans="1:22" s="402" customFormat="1" ht="14.1" customHeight="1">
      <c r="A72" s="803"/>
      <c r="B72" s="804"/>
      <c r="C72" s="814"/>
      <c r="D72" s="806"/>
      <c r="E72" s="804"/>
      <c r="F72" s="803"/>
      <c r="G72" s="401">
        <v>6899053</v>
      </c>
      <c r="H72" s="401">
        <v>81528</v>
      </c>
      <c r="I72" s="801"/>
      <c r="J72" s="801"/>
      <c r="K72" s="802"/>
      <c r="L72" s="802"/>
      <c r="M72" s="801"/>
      <c r="N72" s="801"/>
      <c r="O72" s="802"/>
      <c r="P72" s="802"/>
      <c r="Q72" s="801"/>
      <c r="R72" s="802"/>
      <c r="S72" s="802"/>
      <c r="T72" s="801"/>
      <c r="U72" s="802"/>
      <c r="V72" s="802"/>
    </row>
    <row r="73" spans="1:22" s="402" customFormat="1" ht="14.1" customHeight="1">
      <c r="A73" s="803"/>
      <c r="B73" s="804"/>
      <c r="C73" s="814"/>
      <c r="D73" s="806"/>
      <c r="E73" s="804"/>
      <c r="F73" s="803"/>
      <c r="G73" s="401">
        <v>0</v>
      </c>
      <c r="H73" s="401">
        <v>0</v>
      </c>
      <c r="I73" s="801"/>
      <c r="J73" s="801"/>
      <c r="K73" s="802"/>
      <c r="L73" s="802"/>
      <c r="M73" s="801"/>
      <c r="N73" s="801"/>
      <c r="O73" s="802"/>
      <c r="P73" s="802"/>
      <c r="Q73" s="801"/>
      <c r="R73" s="802"/>
      <c r="S73" s="802"/>
      <c r="T73" s="801"/>
      <c r="U73" s="802"/>
      <c r="V73" s="802"/>
    </row>
    <row r="74" spans="1:22" s="402" customFormat="1" ht="14.1" customHeight="1">
      <c r="A74" s="803"/>
      <c r="B74" s="804"/>
      <c r="C74" s="814"/>
      <c r="D74" s="806"/>
      <c r="E74" s="804"/>
      <c r="F74" s="803"/>
      <c r="G74" s="401">
        <v>1594944</v>
      </c>
      <c r="H74" s="401">
        <v>14387</v>
      </c>
      <c r="I74" s="801"/>
      <c r="J74" s="801"/>
      <c r="K74" s="802"/>
      <c r="L74" s="802"/>
      <c r="M74" s="801"/>
      <c r="N74" s="801"/>
      <c r="O74" s="802"/>
      <c r="P74" s="802"/>
      <c r="Q74" s="801"/>
      <c r="R74" s="802"/>
      <c r="S74" s="802"/>
      <c r="T74" s="801"/>
      <c r="U74" s="802"/>
      <c r="V74" s="802"/>
    </row>
    <row r="75" spans="1:22" s="402" customFormat="1" ht="14.1" customHeight="1">
      <c r="A75" s="803"/>
      <c r="B75" s="804"/>
      <c r="C75" s="815"/>
      <c r="D75" s="806"/>
      <c r="E75" s="804"/>
      <c r="F75" s="803"/>
      <c r="G75" s="401">
        <v>0</v>
      </c>
      <c r="H75" s="401">
        <v>0</v>
      </c>
      <c r="I75" s="801"/>
      <c r="J75" s="801"/>
      <c r="K75" s="802"/>
      <c r="L75" s="802"/>
      <c r="M75" s="801"/>
      <c r="N75" s="801"/>
      <c r="O75" s="802"/>
      <c r="P75" s="802"/>
      <c r="Q75" s="801"/>
      <c r="R75" s="802"/>
      <c r="S75" s="802"/>
      <c r="T75" s="801"/>
      <c r="U75" s="802"/>
      <c r="V75" s="802"/>
    </row>
    <row r="76" spans="1:22" s="402" customFormat="1" ht="16.5" customHeight="1">
      <c r="A76" s="803">
        <v>13</v>
      </c>
      <c r="B76" s="804" t="s">
        <v>844</v>
      </c>
      <c r="C76" s="813" t="s">
        <v>854</v>
      </c>
      <c r="D76" s="806" t="s">
        <v>495</v>
      </c>
      <c r="E76" s="804" t="s">
        <v>846</v>
      </c>
      <c r="F76" s="803" t="s">
        <v>855</v>
      </c>
      <c r="G76" s="401">
        <f>G78+G77+G79+G80</f>
        <v>21814733</v>
      </c>
      <c r="H76" s="401">
        <f>H77+H78+H79+H80</f>
        <v>29520</v>
      </c>
      <c r="I76" s="801">
        <f>J76+M76</f>
        <v>2249420</v>
      </c>
      <c r="J76" s="801">
        <f>K76+L76</f>
        <v>1912007</v>
      </c>
      <c r="K76" s="802">
        <v>1912007</v>
      </c>
      <c r="L76" s="802">
        <v>0</v>
      </c>
      <c r="M76" s="801">
        <f>N76+Q76+T76</f>
        <v>337413</v>
      </c>
      <c r="N76" s="801">
        <f>O76+P76</f>
        <v>0</v>
      </c>
      <c r="O76" s="802">
        <v>0</v>
      </c>
      <c r="P76" s="802">
        <v>0</v>
      </c>
      <c r="Q76" s="801">
        <f>R76+S76</f>
        <v>337413</v>
      </c>
      <c r="R76" s="802">
        <v>337413</v>
      </c>
      <c r="S76" s="802">
        <v>0</v>
      </c>
      <c r="T76" s="801">
        <f>U76+V76</f>
        <v>0</v>
      </c>
      <c r="U76" s="802">
        <v>0</v>
      </c>
      <c r="V76" s="802">
        <v>0</v>
      </c>
    </row>
    <row r="77" spans="1:22" s="402" customFormat="1" ht="16.5" customHeight="1">
      <c r="A77" s="803"/>
      <c r="B77" s="804"/>
      <c r="C77" s="814"/>
      <c r="D77" s="806"/>
      <c r="E77" s="804"/>
      <c r="F77" s="803"/>
      <c r="G77" s="401">
        <v>18542523</v>
      </c>
      <c r="H77" s="401">
        <v>25092</v>
      </c>
      <c r="I77" s="801"/>
      <c r="J77" s="801"/>
      <c r="K77" s="802"/>
      <c r="L77" s="802"/>
      <c r="M77" s="801"/>
      <c r="N77" s="801"/>
      <c r="O77" s="802"/>
      <c r="P77" s="802"/>
      <c r="Q77" s="801"/>
      <c r="R77" s="802"/>
      <c r="S77" s="802"/>
      <c r="T77" s="801"/>
      <c r="U77" s="802"/>
      <c r="V77" s="802"/>
    </row>
    <row r="78" spans="1:22" s="402" customFormat="1" ht="16.5" customHeight="1">
      <c r="A78" s="803"/>
      <c r="B78" s="804"/>
      <c r="C78" s="814"/>
      <c r="D78" s="806"/>
      <c r="E78" s="804"/>
      <c r="F78" s="803"/>
      <c r="G78" s="401">
        <v>0</v>
      </c>
      <c r="H78" s="401">
        <v>0</v>
      </c>
      <c r="I78" s="801"/>
      <c r="J78" s="801"/>
      <c r="K78" s="802"/>
      <c r="L78" s="802"/>
      <c r="M78" s="801"/>
      <c r="N78" s="801"/>
      <c r="O78" s="802"/>
      <c r="P78" s="802"/>
      <c r="Q78" s="801"/>
      <c r="R78" s="802"/>
      <c r="S78" s="802"/>
      <c r="T78" s="801"/>
      <c r="U78" s="802"/>
      <c r="V78" s="802"/>
    </row>
    <row r="79" spans="1:22" s="402" customFormat="1" ht="16.5" customHeight="1">
      <c r="A79" s="803"/>
      <c r="B79" s="804"/>
      <c r="C79" s="814"/>
      <c r="D79" s="806"/>
      <c r="E79" s="804"/>
      <c r="F79" s="803"/>
      <c r="G79" s="401">
        <v>3272210</v>
      </c>
      <c r="H79" s="401">
        <v>4428</v>
      </c>
      <c r="I79" s="801"/>
      <c r="J79" s="801"/>
      <c r="K79" s="802"/>
      <c r="L79" s="802"/>
      <c r="M79" s="801"/>
      <c r="N79" s="801"/>
      <c r="O79" s="802"/>
      <c r="P79" s="802"/>
      <c r="Q79" s="801"/>
      <c r="R79" s="802"/>
      <c r="S79" s="802"/>
      <c r="T79" s="801"/>
      <c r="U79" s="802"/>
      <c r="V79" s="802"/>
    </row>
    <row r="80" spans="1:22" s="402" customFormat="1" ht="16.5" customHeight="1">
      <c r="A80" s="803"/>
      <c r="B80" s="804"/>
      <c r="C80" s="815"/>
      <c r="D80" s="806"/>
      <c r="E80" s="804"/>
      <c r="F80" s="803"/>
      <c r="G80" s="401">
        <v>0</v>
      </c>
      <c r="H80" s="401">
        <v>0</v>
      </c>
      <c r="I80" s="801"/>
      <c r="J80" s="801"/>
      <c r="K80" s="802"/>
      <c r="L80" s="802"/>
      <c r="M80" s="801"/>
      <c r="N80" s="801"/>
      <c r="O80" s="802"/>
      <c r="P80" s="802"/>
      <c r="Q80" s="801"/>
      <c r="R80" s="802"/>
      <c r="S80" s="802"/>
      <c r="T80" s="801"/>
      <c r="U80" s="802"/>
      <c r="V80" s="802"/>
    </row>
    <row r="81" spans="1:22" s="402" customFormat="1" ht="13.35" customHeight="1">
      <c r="A81" s="803">
        <v>14</v>
      </c>
      <c r="B81" s="804" t="s">
        <v>856</v>
      </c>
      <c r="C81" s="813" t="s">
        <v>857</v>
      </c>
      <c r="D81" s="806" t="s">
        <v>842</v>
      </c>
      <c r="E81" s="804" t="s">
        <v>843</v>
      </c>
      <c r="F81" s="803" t="s">
        <v>858</v>
      </c>
      <c r="G81" s="401">
        <f>G83+G82+G84+G85</f>
        <v>16646197</v>
      </c>
      <c r="H81" s="401">
        <f>H83+H82+H84+H85</f>
        <v>8609046</v>
      </c>
      <c r="I81" s="801">
        <f>J81+M81</f>
        <v>8037151</v>
      </c>
      <c r="J81" s="801">
        <f>K81+L81</f>
        <v>6831579</v>
      </c>
      <c r="K81" s="802">
        <v>67640</v>
      </c>
      <c r="L81" s="802">
        <v>6763939</v>
      </c>
      <c r="M81" s="801">
        <f>N81+Q81+T81</f>
        <v>1205572</v>
      </c>
      <c r="N81" s="801">
        <f>O81+P81</f>
        <v>803715</v>
      </c>
      <c r="O81" s="802">
        <v>7958</v>
      </c>
      <c r="P81" s="802">
        <v>795757</v>
      </c>
      <c r="Q81" s="801">
        <f>R81+S81</f>
        <v>401857</v>
      </c>
      <c r="R81" s="802">
        <v>3978</v>
      </c>
      <c r="S81" s="802">
        <v>397879</v>
      </c>
      <c r="T81" s="801">
        <f>U81+V81</f>
        <v>0</v>
      </c>
      <c r="U81" s="802">
        <v>0</v>
      </c>
      <c r="V81" s="802">
        <v>0</v>
      </c>
    </row>
    <row r="82" spans="1:22" s="402" customFormat="1" ht="13.35" customHeight="1">
      <c r="A82" s="803"/>
      <c r="B82" s="804"/>
      <c r="C82" s="814"/>
      <c r="D82" s="806"/>
      <c r="E82" s="804"/>
      <c r="F82" s="803"/>
      <c r="G82" s="401">
        <v>14149268</v>
      </c>
      <c r="H82" s="401">
        <v>7317689</v>
      </c>
      <c r="I82" s="801"/>
      <c r="J82" s="801"/>
      <c r="K82" s="802"/>
      <c r="L82" s="802"/>
      <c r="M82" s="801"/>
      <c r="N82" s="801"/>
      <c r="O82" s="802"/>
      <c r="P82" s="802"/>
      <c r="Q82" s="801"/>
      <c r="R82" s="802"/>
      <c r="S82" s="802"/>
      <c r="T82" s="801"/>
      <c r="U82" s="802"/>
      <c r="V82" s="802"/>
    </row>
    <row r="83" spans="1:22" s="402" customFormat="1" ht="13.35" customHeight="1">
      <c r="A83" s="803"/>
      <c r="B83" s="804"/>
      <c r="C83" s="814"/>
      <c r="D83" s="806"/>
      <c r="E83" s="804"/>
      <c r="F83" s="803"/>
      <c r="G83" s="401">
        <v>1664620</v>
      </c>
      <c r="H83" s="401">
        <v>860905</v>
      </c>
      <c r="I83" s="801"/>
      <c r="J83" s="801"/>
      <c r="K83" s="802"/>
      <c r="L83" s="802"/>
      <c r="M83" s="801"/>
      <c r="N83" s="801"/>
      <c r="O83" s="802"/>
      <c r="P83" s="802"/>
      <c r="Q83" s="801"/>
      <c r="R83" s="802"/>
      <c r="S83" s="802"/>
      <c r="T83" s="801"/>
      <c r="U83" s="802"/>
      <c r="V83" s="802"/>
    </row>
    <row r="84" spans="1:22" s="402" customFormat="1" ht="13.35" customHeight="1">
      <c r="A84" s="803"/>
      <c r="B84" s="804"/>
      <c r="C84" s="814"/>
      <c r="D84" s="806"/>
      <c r="E84" s="804"/>
      <c r="F84" s="803"/>
      <c r="G84" s="401">
        <v>832309</v>
      </c>
      <c r="H84" s="401">
        <v>430452</v>
      </c>
      <c r="I84" s="801"/>
      <c r="J84" s="801"/>
      <c r="K84" s="802"/>
      <c r="L84" s="802"/>
      <c r="M84" s="801"/>
      <c r="N84" s="801"/>
      <c r="O84" s="802"/>
      <c r="P84" s="802"/>
      <c r="Q84" s="801"/>
      <c r="R84" s="802"/>
      <c r="S84" s="802"/>
      <c r="T84" s="801"/>
      <c r="U84" s="802"/>
      <c r="V84" s="802"/>
    </row>
    <row r="85" spans="1:22" s="402" customFormat="1" ht="13.35" customHeight="1">
      <c r="A85" s="803"/>
      <c r="B85" s="804"/>
      <c r="C85" s="815"/>
      <c r="D85" s="806"/>
      <c r="E85" s="804"/>
      <c r="F85" s="803"/>
      <c r="G85" s="401">
        <v>0</v>
      </c>
      <c r="H85" s="401">
        <v>0</v>
      </c>
      <c r="I85" s="801"/>
      <c r="J85" s="801"/>
      <c r="K85" s="802"/>
      <c r="L85" s="802"/>
      <c r="M85" s="801"/>
      <c r="N85" s="801"/>
      <c r="O85" s="802"/>
      <c r="P85" s="802"/>
      <c r="Q85" s="801"/>
      <c r="R85" s="802"/>
      <c r="S85" s="802"/>
      <c r="T85" s="801"/>
      <c r="U85" s="802"/>
      <c r="V85" s="802"/>
    </row>
    <row r="86" spans="1:22" s="402" customFormat="1" ht="13.35" customHeight="1">
      <c r="A86" s="803">
        <v>15</v>
      </c>
      <c r="B86" s="804" t="s">
        <v>856</v>
      </c>
      <c r="C86" s="813" t="s">
        <v>859</v>
      </c>
      <c r="D86" s="806" t="s">
        <v>842</v>
      </c>
      <c r="E86" s="804" t="s">
        <v>843</v>
      </c>
      <c r="F86" s="803">
        <v>2026</v>
      </c>
      <c r="G86" s="401">
        <f>G88+G87+G89+G90</f>
        <v>16164667</v>
      </c>
      <c r="H86" s="401">
        <f>H88+H87+H89+H90</f>
        <v>0</v>
      </c>
      <c r="I86" s="801">
        <f>J86+M86</f>
        <v>16164667</v>
      </c>
      <c r="J86" s="801">
        <f>K86+L86</f>
        <v>13739967</v>
      </c>
      <c r="K86" s="802">
        <v>136039</v>
      </c>
      <c r="L86" s="802">
        <v>13603928</v>
      </c>
      <c r="M86" s="801">
        <f>N86+Q86+T86</f>
        <v>2424700</v>
      </c>
      <c r="N86" s="801">
        <f>O86+P86</f>
        <v>1616467</v>
      </c>
      <c r="O86" s="802">
        <v>16005</v>
      </c>
      <c r="P86" s="802">
        <v>1600462</v>
      </c>
      <c r="Q86" s="801">
        <f>R86+S86</f>
        <v>808233</v>
      </c>
      <c r="R86" s="802">
        <v>8002</v>
      </c>
      <c r="S86" s="802">
        <v>800231</v>
      </c>
      <c r="T86" s="801">
        <f>U86+V86</f>
        <v>0</v>
      </c>
      <c r="U86" s="802">
        <v>0</v>
      </c>
      <c r="V86" s="802">
        <v>0</v>
      </c>
    </row>
    <row r="87" spans="1:22" s="402" customFormat="1" ht="13.35" customHeight="1">
      <c r="A87" s="803"/>
      <c r="B87" s="804"/>
      <c r="C87" s="814"/>
      <c r="D87" s="806"/>
      <c r="E87" s="804"/>
      <c r="F87" s="803"/>
      <c r="G87" s="401">
        <v>13739967</v>
      </c>
      <c r="H87" s="401">
        <v>0</v>
      </c>
      <c r="I87" s="801"/>
      <c r="J87" s="801"/>
      <c r="K87" s="802"/>
      <c r="L87" s="802"/>
      <c r="M87" s="801"/>
      <c r="N87" s="801"/>
      <c r="O87" s="802"/>
      <c r="P87" s="802"/>
      <c r="Q87" s="801"/>
      <c r="R87" s="802"/>
      <c r="S87" s="802"/>
      <c r="T87" s="801"/>
      <c r="U87" s="802"/>
      <c r="V87" s="802"/>
    </row>
    <row r="88" spans="1:22" s="402" customFormat="1" ht="13.35" customHeight="1">
      <c r="A88" s="803"/>
      <c r="B88" s="804"/>
      <c r="C88" s="814"/>
      <c r="D88" s="806"/>
      <c r="E88" s="804"/>
      <c r="F88" s="803"/>
      <c r="G88" s="401">
        <v>1616467</v>
      </c>
      <c r="H88" s="401">
        <v>0</v>
      </c>
      <c r="I88" s="801"/>
      <c r="J88" s="801"/>
      <c r="K88" s="802"/>
      <c r="L88" s="802"/>
      <c r="M88" s="801"/>
      <c r="N88" s="801"/>
      <c r="O88" s="802"/>
      <c r="P88" s="802"/>
      <c r="Q88" s="801"/>
      <c r="R88" s="802"/>
      <c r="S88" s="802"/>
      <c r="T88" s="801"/>
      <c r="U88" s="802"/>
      <c r="V88" s="802"/>
    </row>
    <row r="89" spans="1:22" s="402" customFormat="1" ht="13.35" customHeight="1">
      <c r="A89" s="803"/>
      <c r="B89" s="804"/>
      <c r="C89" s="814"/>
      <c r="D89" s="806"/>
      <c r="E89" s="804"/>
      <c r="F89" s="803"/>
      <c r="G89" s="401">
        <v>808233</v>
      </c>
      <c r="H89" s="401">
        <v>0</v>
      </c>
      <c r="I89" s="801"/>
      <c r="J89" s="801"/>
      <c r="K89" s="802"/>
      <c r="L89" s="802"/>
      <c r="M89" s="801"/>
      <c r="N89" s="801"/>
      <c r="O89" s="802"/>
      <c r="P89" s="802"/>
      <c r="Q89" s="801"/>
      <c r="R89" s="802"/>
      <c r="S89" s="802"/>
      <c r="T89" s="801"/>
      <c r="U89" s="802"/>
      <c r="V89" s="802"/>
    </row>
    <row r="90" spans="1:22" s="402" customFormat="1" ht="13.35" customHeight="1">
      <c r="A90" s="803"/>
      <c r="B90" s="804"/>
      <c r="C90" s="815"/>
      <c r="D90" s="806"/>
      <c r="E90" s="804"/>
      <c r="F90" s="803"/>
      <c r="G90" s="401">
        <v>0</v>
      </c>
      <c r="H90" s="401">
        <v>0</v>
      </c>
      <c r="I90" s="801"/>
      <c r="J90" s="801"/>
      <c r="K90" s="802"/>
      <c r="L90" s="802"/>
      <c r="M90" s="801"/>
      <c r="N90" s="801"/>
      <c r="O90" s="802"/>
      <c r="P90" s="802"/>
      <c r="Q90" s="801"/>
      <c r="R90" s="802"/>
      <c r="S90" s="802"/>
      <c r="T90" s="801"/>
      <c r="U90" s="802"/>
      <c r="V90" s="802"/>
    </row>
    <row r="91" spans="1:22" s="402" customFormat="1" ht="13.35" customHeight="1">
      <c r="A91" s="803">
        <v>16</v>
      </c>
      <c r="B91" s="804" t="s">
        <v>856</v>
      </c>
      <c r="C91" s="813" t="s">
        <v>860</v>
      </c>
      <c r="D91" s="806" t="s">
        <v>842</v>
      </c>
      <c r="E91" s="804" t="s">
        <v>843</v>
      </c>
      <c r="F91" s="803" t="s">
        <v>832</v>
      </c>
      <c r="G91" s="401">
        <f>G93+G92+G94+G95</f>
        <v>76688646</v>
      </c>
      <c r="H91" s="401">
        <f>H92+H93+H94+H95</f>
        <v>49700889</v>
      </c>
      <c r="I91" s="801">
        <f>J91+M91</f>
        <v>26987757</v>
      </c>
      <c r="J91" s="801">
        <f>K91+L91</f>
        <v>22360898</v>
      </c>
      <c r="K91" s="802">
        <v>438449</v>
      </c>
      <c r="L91" s="802">
        <v>21922449</v>
      </c>
      <c r="M91" s="801">
        <f>N91+Q91+T91</f>
        <v>4626859</v>
      </c>
      <c r="N91" s="801">
        <f>O91+P91</f>
        <v>2630693</v>
      </c>
      <c r="O91" s="802">
        <v>51582</v>
      </c>
      <c r="P91" s="802">
        <v>2579111</v>
      </c>
      <c r="Q91" s="801">
        <f>R91+S91</f>
        <v>1996166</v>
      </c>
      <c r="R91" s="802">
        <v>25791</v>
      </c>
      <c r="S91" s="802">
        <v>1970375</v>
      </c>
      <c r="T91" s="801">
        <f>U91+V91</f>
        <v>0</v>
      </c>
      <c r="U91" s="802">
        <v>0</v>
      </c>
      <c r="V91" s="802">
        <v>0</v>
      </c>
    </row>
    <row r="92" spans="1:22" s="402" customFormat="1" ht="13.35" customHeight="1">
      <c r="A92" s="803"/>
      <c r="B92" s="804"/>
      <c r="C92" s="814"/>
      <c r="D92" s="806"/>
      <c r="E92" s="804"/>
      <c r="F92" s="803"/>
      <c r="G92" s="401">
        <v>64606654</v>
      </c>
      <c r="H92" s="401">
        <v>42245756</v>
      </c>
      <c r="I92" s="801"/>
      <c r="J92" s="801"/>
      <c r="K92" s="802"/>
      <c r="L92" s="802"/>
      <c r="M92" s="801"/>
      <c r="N92" s="801"/>
      <c r="O92" s="802"/>
      <c r="P92" s="802"/>
      <c r="Q92" s="801"/>
      <c r="R92" s="802"/>
      <c r="S92" s="802"/>
      <c r="T92" s="801"/>
      <c r="U92" s="802"/>
      <c r="V92" s="802"/>
    </row>
    <row r="93" spans="1:22" s="402" customFormat="1" ht="13.35" customHeight="1">
      <c r="A93" s="803"/>
      <c r="B93" s="804"/>
      <c r="C93" s="814"/>
      <c r="D93" s="806"/>
      <c r="E93" s="804"/>
      <c r="F93" s="803"/>
      <c r="G93" s="401">
        <v>7600782</v>
      </c>
      <c r="H93" s="401">
        <v>4970089</v>
      </c>
      <c r="I93" s="801"/>
      <c r="J93" s="801"/>
      <c r="K93" s="802"/>
      <c r="L93" s="802"/>
      <c r="M93" s="801"/>
      <c r="N93" s="801"/>
      <c r="O93" s="802"/>
      <c r="P93" s="802"/>
      <c r="Q93" s="801"/>
      <c r="R93" s="802"/>
      <c r="S93" s="802"/>
      <c r="T93" s="801"/>
      <c r="U93" s="802"/>
      <c r="V93" s="802"/>
    </row>
    <row r="94" spans="1:22" s="402" customFormat="1" ht="13.35" customHeight="1">
      <c r="A94" s="803"/>
      <c r="B94" s="804"/>
      <c r="C94" s="814"/>
      <c r="D94" s="806"/>
      <c r="E94" s="804"/>
      <c r="F94" s="803"/>
      <c r="G94" s="401">
        <v>4481210</v>
      </c>
      <c r="H94" s="401">
        <v>2485044</v>
      </c>
      <c r="I94" s="801"/>
      <c r="J94" s="801"/>
      <c r="K94" s="802"/>
      <c r="L94" s="802"/>
      <c r="M94" s="801"/>
      <c r="N94" s="801"/>
      <c r="O94" s="802"/>
      <c r="P94" s="802"/>
      <c r="Q94" s="801"/>
      <c r="R94" s="802"/>
      <c r="S94" s="802"/>
      <c r="T94" s="801"/>
      <c r="U94" s="802"/>
      <c r="V94" s="802"/>
    </row>
    <row r="95" spans="1:22" s="402" customFormat="1" ht="13.35" customHeight="1">
      <c r="A95" s="803"/>
      <c r="B95" s="804"/>
      <c r="C95" s="815"/>
      <c r="D95" s="806"/>
      <c r="E95" s="804"/>
      <c r="F95" s="803"/>
      <c r="G95" s="401">
        <v>0</v>
      </c>
      <c r="H95" s="401">
        <v>0</v>
      </c>
      <c r="I95" s="801"/>
      <c r="J95" s="801"/>
      <c r="K95" s="802"/>
      <c r="L95" s="802"/>
      <c r="M95" s="801"/>
      <c r="N95" s="801"/>
      <c r="O95" s="802"/>
      <c r="P95" s="802"/>
      <c r="Q95" s="801"/>
      <c r="R95" s="802"/>
      <c r="S95" s="802"/>
      <c r="T95" s="801"/>
      <c r="U95" s="802"/>
      <c r="V95" s="802"/>
    </row>
    <row r="96" spans="1:22" s="402" customFormat="1" ht="13.35" customHeight="1">
      <c r="A96" s="803">
        <v>17</v>
      </c>
      <c r="B96" s="804" t="s">
        <v>856</v>
      </c>
      <c r="C96" s="813" t="s">
        <v>861</v>
      </c>
      <c r="D96" s="806" t="s">
        <v>842</v>
      </c>
      <c r="E96" s="804" t="s">
        <v>843</v>
      </c>
      <c r="F96" s="803" t="s">
        <v>862</v>
      </c>
      <c r="G96" s="401">
        <f>G98+G97+G99+G100</f>
        <v>26904191</v>
      </c>
      <c r="H96" s="401">
        <f>H97+H98+H99+H100</f>
        <v>0</v>
      </c>
      <c r="I96" s="801">
        <f>J96+M96</f>
        <v>16506973</v>
      </c>
      <c r="J96" s="801">
        <f>K96+L96</f>
        <v>14030926</v>
      </c>
      <c r="K96" s="802">
        <v>138920</v>
      </c>
      <c r="L96" s="802">
        <v>13892006</v>
      </c>
      <c r="M96" s="801">
        <f>N96+Q96+T96</f>
        <v>2476047</v>
      </c>
      <c r="N96" s="801">
        <f>O96+P96</f>
        <v>1650698</v>
      </c>
      <c r="O96" s="802">
        <v>16344</v>
      </c>
      <c r="P96" s="802">
        <v>1634354</v>
      </c>
      <c r="Q96" s="801">
        <f>R96+S96</f>
        <v>825349</v>
      </c>
      <c r="R96" s="802">
        <v>8172</v>
      </c>
      <c r="S96" s="802">
        <v>817177</v>
      </c>
      <c r="T96" s="801">
        <f>U96+V96</f>
        <v>0</v>
      </c>
      <c r="U96" s="802">
        <v>0</v>
      </c>
      <c r="V96" s="802">
        <v>0</v>
      </c>
    </row>
    <row r="97" spans="1:22" s="402" customFormat="1" ht="13.35" customHeight="1">
      <c r="A97" s="803"/>
      <c r="B97" s="804"/>
      <c r="C97" s="814"/>
      <c r="D97" s="806"/>
      <c r="E97" s="804"/>
      <c r="F97" s="803"/>
      <c r="G97" s="401">
        <v>22868561</v>
      </c>
      <c r="H97" s="401">
        <v>0</v>
      </c>
      <c r="I97" s="801"/>
      <c r="J97" s="801"/>
      <c r="K97" s="802"/>
      <c r="L97" s="802"/>
      <c r="M97" s="801"/>
      <c r="N97" s="801"/>
      <c r="O97" s="802"/>
      <c r="P97" s="802"/>
      <c r="Q97" s="801"/>
      <c r="R97" s="802"/>
      <c r="S97" s="802"/>
      <c r="T97" s="801"/>
      <c r="U97" s="802"/>
      <c r="V97" s="802"/>
    </row>
    <row r="98" spans="1:22" s="402" customFormat="1" ht="13.35" customHeight="1">
      <c r="A98" s="803"/>
      <c r="B98" s="804"/>
      <c r="C98" s="814"/>
      <c r="D98" s="806"/>
      <c r="E98" s="804"/>
      <c r="F98" s="803"/>
      <c r="G98" s="401">
        <v>2690420</v>
      </c>
      <c r="H98" s="401">
        <v>0</v>
      </c>
      <c r="I98" s="801"/>
      <c r="J98" s="801"/>
      <c r="K98" s="802"/>
      <c r="L98" s="802"/>
      <c r="M98" s="801"/>
      <c r="N98" s="801"/>
      <c r="O98" s="802"/>
      <c r="P98" s="802"/>
      <c r="Q98" s="801"/>
      <c r="R98" s="802"/>
      <c r="S98" s="802"/>
      <c r="T98" s="801"/>
      <c r="U98" s="802"/>
      <c r="V98" s="802"/>
    </row>
    <row r="99" spans="1:22" s="402" customFormat="1" ht="13.35" customHeight="1">
      <c r="A99" s="803"/>
      <c r="B99" s="804"/>
      <c r="C99" s="814"/>
      <c r="D99" s="806"/>
      <c r="E99" s="804"/>
      <c r="F99" s="803"/>
      <c r="G99" s="401">
        <v>1345210</v>
      </c>
      <c r="H99" s="401">
        <v>0</v>
      </c>
      <c r="I99" s="801"/>
      <c r="J99" s="801"/>
      <c r="K99" s="802"/>
      <c r="L99" s="802"/>
      <c r="M99" s="801"/>
      <c r="N99" s="801"/>
      <c r="O99" s="802"/>
      <c r="P99" s="802"/>
      <c r="Q99" s="801"/>
      <c r="R99" s="802"/>
      <c r="S99" s="802"/>
      <c r="T99" s="801"/>
      <c r="U99" s="802"/>
      <c r="V99" s="802"/>
    </row>
    <row r="100" spans="1:22" s="402" customFormat="1" ht="13.35" customHeight="1">
      <c r="A100" s="803"/>
      <c r="B100" s="804"/>
      <c r="C100" s="815"/>
      <c r="D100" s="806"/>
      <c r="E100" s="804"/>
      <c r="F100" s="803"/>
      <c r="G100" s="401">
        <v>0</v>
      </c>
      <c r="H100" s="401">
        <v>0</v>
      </c>
      <c r="I100" s="801"/>
      <c r="J100" s="801"/>
      <c r="K100" s="802"/>
      <c r="L100" s="802"/>
      <c r="M100" s="801"/>
      <c r="N100" s="801"/>
      <c r="O100" s="802"/>
      <c r="P100" s="802"/>
      <c r="Q100" s="801"/>
      <c r="R100" s="802"/>
      <c r="S100" s="802"/>
      <c r="T100" s="801"/>
      <c r="U100" s="802"/>
      <c r="V100" s="802"/>
    </row>
    <row r="101" spans="1:22" s="402" customFormat="1" ht="13.35" customHeight="1">
      <c r="A101" s="803">
        <v>18</v>
      </c>
      <c r="B101" s="804" t="s">
        <v>856</v>
      </c>
      <c r="C101" s="813" t="s">
        <v>863</v>
      </c>
      <c r="D101" s="806" t="s">
        <v>842</v>
      </c>
      <c r="E101" s="804" t="s">
        <v>843</v>
      </c>
      <c r="F101" s="803" t="s">
        <v>862</v>
      </c>
      <c r="G101" s="401">
        <f>G103+G102+G104+G105</f>
        <v>43431768</v>
      </c>
      <c r="H101" s="401">
        <f>H102+H103+H104+H105</f>
        <v>606714</v>
      </c>
      <c r="I101" s="801">
        <f>J101+M101</f>
        <v>21295105</v>
      </c>
      <c r="J101" s="801">
        <f>K101+L101</f>
        <v>18100839</v>
      </c>
      <c r="K101" s="802">
        <v>179216</v>
      </c>
      <c r="L101" s="802">
        <v>17921623</v>
      </c>
      <c r="M101" s="801">
        <f>N101+Q101+T101</f>
        <v>3194266</v>
      </c>
      <c r="N101" s="801">
        <f>O101+P101</f>
        <v>2129510</v>
      </c>
      <c r="O101" s="802">
        <v>21084</v>
      </c>
      <c r="P101" s="802">
        <v>2108426</v>
      </c>
      <c r="Q101" s="801">
        <f>R101+S101</f>
        <v>1064756</v>
      </c>
      <c r="R101" s="802">
        <v>10542</v>
      </c>
      <c r="S101" s="802">
        <v>1054214</v>
      </c>
      <c r="T101" s="801">
        <f>U101+V101</f>
        <v>0</v>
      </c>
      <c r="U101" s="802">
        <v>0</v>
      </c>
      <c r="V101" s="802">
        <v>0</v>
      </c>
    </row>
    <row r="102" spans="1:22" s="402" customFormat="1" ht="13.35" customHeight="1">
      <c r="A102" s="803"/>
      <c r="B102" s="804"/>
      <c r="C102" s="814"/>
      <c r="D102" s="806"/>
      <c r="E102" s="804"/>
      <c r="F102" s="803"/>
      <c r="G102" s="401">
        <v>36917003</v>
      </c>
      <c r="H102" s="401">
        <v>515707</v>
      </c>
      <c r="I102" s="801"/>
      <c r="J102" s="801"/>
      <c r="K102" s="802"/>
      <c r="L102" s="802"/>
      <c r="M102" s="801"/>
      <c r="N102" s="801"/>
      <c r="O102" s="802"/>
      <c r="P102" s="802"/>
      <c r="Q102" s="801"/>
      <c r="R102" s="802"/>
      <c r="S102" s="802"/>
      <c r="T102" s="801"/>
      <c r="U102" s="802"/>
      <c r="V102" s="802"/>
    </row>
    <row r="103" spans="1:22" s="402" customFormat="1" ht="13.35" customHeight="1">
      <c r="A103" s="803"/>
      <c r="B103" s="804"/>
      <c r="C103" s="814"/>
      <c r="D103" s="806"/>
      <c r="E103" s="804"/>
      <c r="F103" s="803"/>
      <c r="G103" s="401">
        <v>4343177</v>
      </c>
      <c r="H103" s="401">
        <v>60672</v>
      </c>
      <c r="I103" s="801"/>
      <c r="J103" s="801"/>
      <c r="K103" s="802"/>
      <c r="L103" s="802"/>
      <c r="M103" s="801"/>
      <c r="N103" s="801"/>
      <c r="O103" s="802"/>
      <c r="P103" s="802"/>
      <c r="Q103" s="801"/>
      <c r="R103" s="802"/>
      <c r="S103" s="802"/>
      <c r="T103" s="801"/>
      <c r="U103" s="802"/>
      <c r="V103" s="802"/>
    </row>
    <row r="104" spans="1:22" s="402" customFormat="1" ht="13.35" customHeight="1">
      <c r="A104" s="803"/>
      <c r="B104" s="804"/>
      <c r="C104" s="814"/>
      <c r="D104" s="806"/>
      <c r="E104" s="804"/>
      <c r="F104" s="803"/>
      <c r="G104" s="401">
        <v>2171588</v>
      </c>
      <c r="H104" s="401">
        <v>30335</v>
      </c>
      <c r="I104" s="801"/>
      <c r="J104" s="801"/>
      <c r="K104" s="802"/>
      <c r="L104" s="802"/>
      <c r="M104" s="801"/>
      <c r="N104" s="801"/>
      <c r="O104" s="802"/>
      <c r="P104" s="802"/>
      <c r="Q104" s="801"/>
      <c r="R104" s="802"/>
      <c r="S104" s="802"/>
      <c r="T104" s="801"/>
      <c r="U104" s="802"/>
      <c r="V104" s="802"/>
    </row>
    <row r="105" spans="1:22" s="402" customFormat="1" ht="13.35" customHeight="1">
      <c r="A105" s="803"/>
      <c r="B105" s="804"/>
      <c r="C105" s="815"/>
      <c r="D105" s="806"/>
      <c r="E105" s="804"/>
      <c r="F105" s="803"/>
      <c r="G105" s="401">
        <v>0</v>
      </c>
      <c r="H105" s="401">
        <v>0</v>
      </c>
      <c r="I105" s="801"/>
      <c r="J105" s="801"/>
      <c r="K105" s="802"/>
      <c r="L105" s="802"/>
      <c r="M105" s="801"/>
      <c r="N105" s="801"/>
      <c r="O105" s="802"/>
      <c r="P105" s="802"/>
      <c r="Q105" s="801"/>
      <c r="R105" s="802"/>
      <c r="S105" s="802"/>
      <c r="T105" s="801"/>
      <c r="U105" s="802"/>
      <c r="V105" s="802"/>
    </row>
    <row r="106" spans="1:22" s="402" customFormat="1" ht="13.35" customHeight="1">
      <c r="A106" s="803">
        <v>19</v>
      </c>
      <c r="B106" s="804" t="s">
        <v>864</v>
      </c>
      <c r="C106" s="813" t="s">
        <v>865</v>
      </c>
      <c r="D106" s="806" t="s">
        <v>495</v>
      </c>
      <c r="E106" s="804" t="s">
        <v>866</v>
      </c>
      <c r="F106" s="803" t="s">
        <v>832</v>
      </c>
      <c r="G106" s="401">
        <f>G108+G107+G109+G110</f>
        <v>337500</v>
      </c>
      <c r="H106" s="401">
        <f>H107+H108+H109+H110</f>
        <v>0</v>
      </c>
      <c r="I106" s="801">
        <f>J106+M106</f>
        <v>337500</v>
      </c>
      <c r="J106" s="801">
        <f>K106+L106</f>
        <v>286875</v>
      </c>
      <c r="K106" s="802">
        <v>286875</v>
      </c>
      <c r="L106" s="802">
        <v>0</v>
      </c>
      <c r="M106" s="801">
        <f>N106+Q106+T106</f>
        <v>50625</v>
      </c>
      <c r="N106" s="801">
        <f>O106+P106</f>
        <v>16875</v>
      </c>
      <c r="O106" s="802">
        <v>16875</v>
      </c>
      <c r="P106" s="802">
        <v>0</v>
      </c>
      <c r="Q106" s="801">
        <f>R106+S106</f>
        <v>33750</v>
      </c>
      <c r="R106" s="802">
        <v>33750</v>
      </c>
      <c r="S106" s="802">
        <v>0</v>
      </c>
      <c r="T106" s="801">
        <f>U106+V106</f>
        <v>0</v>
      </c>
      <c r="U106" s="802">
        <v>0</v>
      </c>
      <c r="V106" s="802">
        <v>0</v>
      </c>
    </row>
    <row r="107" spans="1:22" s="402" customFormat="1" ht="13.35" customHeight="1">
      <c r="A107" s="803"/>
      <c r="B107" s="804"/>
      <c r="C107" s="814"/>
      <c r="D107" s="806"/>
      <c r="E107" s="804"/>
      <c r="F107" s="803"/>
      <c r="G107" s="401">
        <v>286875</v>
      </c>
      <c r="H107" s="401">
        <v>0</v>
      </c>
      <c r="I107" s="801"/>
      <c r="J107" s="801"/>
      <c r="K107" s="802"/>
      <c r="L107" s="802"/>
      <c r="M107" s="801"/>
      <c r="N107" s="801"/>
      <c r="O107" s="802"/>
      <c r="P107" s="802"/>
      <c r="Q107" s="801"/>
      <c r="R107" s="802"/>
      <c r="S107" s="802"/>
      <c r="T107" s="801"/>
      <c r="U107" s="802"/>
      <c r="V107" s="802"/>
    </row>
    <row r="108" spans="1:22" s="402" customFormat="1" ht="13.35" customHeight="1">
      <c r="A108" s="803"/>
      <c r="B108" s="804"/>
      <c r="C108" s="814"/>
      <c r="D108" s="806"/>
      <c r="E108" s="804"/>
      <c r="F108" s="803"/>
      <c r="G108" s="401">
        <v>16875</v>
      </c>
      <c r="H108" s="401">
        <v>0</v>
      </c>
      <c r="I108" s="801"/>
      <c r="J108" s="801"/>
      <c r="K108" s="802"/>
      <c r="L108" s="802"/>
      <c r="M108" s="801"/>
      <c r="N108" s="801"/>
      <c r="O108" s="802"/>
      <c r="P108" s="802"/>
      <c r="Q108" s="801"/>
      <c r="R108" s="802"/>
      <c r="S108" s="802"/>
      <c r="T108" s="801"/>
      <c r="U108" s="802"/>
      <c r="V108" s="802"/>
    </row>
    <row r="109" spans="1:22" s="402" customFormat="1" ht="13.35" customHeight="1">
      <c r="A109" s="803"/>
      <c r="B109" s="804"/>
      <c r="C109" s="814"/>
      <c r="D109" s="806"/>
      <c r="E109" s="804"/>
      <c r="F109" s="803"/>
      <c r="G109" s="401">
        <v>33750</v>
      </c>
      <c r="H109" s="401">
        <v>0</v>
      </c>
      <c r="I109" s="801"/>
      <c r="J109" s="801"/>
      <c r="K109" s="802"/>
      <c r="L109" s="802"/>
      <c r="M109" s="801"/>
      <c r="N109" s="801"/>
      <c r="O109" s="802"/>
      <c r="P109" s="802"/>
      <c r="Q109" s="801"/>
      <c r="R109" s="802"/>
      <c r="S109" s="802"/>
      <c r="T109" s="801"/>
      <c r="U109" s="802"/>
      <c r="V109" s="802"/>
    </row>
    <row r="110" spans="1:22" s="402" customFormat="1" ht="13.35" customHeight="1">
      <c r="A110" s="803"/>
      <c r="B110" s="804"/>
      <c r="C110" s="815"/>
      <c r="D110" s="806"/>
      <c r="E110" s="804"/>
      <c r="F110" s="803"/>
      <c r="G110" s="401">
        <v>0</v>
      </c>
      <c r="H110" s="401">
        <v>0</v>
      </c>
      <c r="I110" s="801"/>
      <c r="J110" s="801"/>
      <c r="K110" s="802"/>
      <c r="L110" s="802"/>
      <c r="M110" s="801"/>
      <c r="N110" s="801"/>
      <c r="O110" s="802"/>
      <c r="P110" s="802"/>
      <c r="Q110" s="801"/>
      <c r="R110" s="802"/>
      <c r="S110" s="802"/>
      <c r="T110" s="801"/>
      <c r="U110" s="802"/>
      <c r="V110" s="802"/>
    </row>
    <row r="111" spans="1:22" s="402" customFormat="1" ht="13.35" customHeight="1">
      <c r="A111" s="803">
        <v>20</v>
      </c>
      <c r="B111" s="804" t="s">
        <v>864</v>
      </c>
      <c r="C111" s="813" t="s">
        <v>867</v>
      </c>
      <c r="D111" s="806" t="s">
        <v>495</v>
      </c>
      <c r="E111" s="804" t="s">
        <v>868</v>
      </c>
      <c r="F111" s="803" t="s">
        <v>869</v>
      </c>
      <c r="G111" s="401">
        <f>G113+G112+G114+G115</f>
        <v>3444447</v>
      </c>
      <c r="H111" s="401">
        <f>H112+H113+H114+H115</f>
        <v>3344447</v>
      </c>
      <c r="I111" s="801">
        <f>J111+M111</f>
        <v>100000</v>
      </c>
      <c r="J111" s="801">
        <f>K111+L111</f>
        <v>85000</v>
      </c>
      <c r="K111" s="802">
        <v>85000</v>
      </c>
      <c r="L111" s="802">
        <v>0</v>
      </c>
      <c r="M111" s="801">
        <f>N111+Q111+T111</f>
        <v>15000</v>
      </c>
      <c r="N111" s="801">
        <f>O111+P111</f>
        <v>5000</v>
      </c>
      <c r="O111" s="802">
        <v>5000</v>
      </c>
      <c r="P111" s="802">
        <v>0</v>
      </c>
      <c r="Q111" s="801">
        <f>R111+S111</f>
        <v>10000</v>
      </c>
      <c r="R111" s="802">
        <v>10000</v>
      </c>
      <c r="S111" s="802">
        <v>0</v>
      </c>
      <c r="T111" s="801">
        <f>U111+V111</f>
        <v>0</v>
      </c>
      <c r="U111" s="802">
        <v>0</v>
      </c>
      <c r="V111" s="802">
        <v>0</v>
      </c>
    </row>
    <row r="112" spans="1:22" s="402" customFormat="1" ht="13.35" customHeight="1">
      <c r="A112" s="803"/>
      <c r="B112" s="804"/>
      <c r="C112" s="814"/>
      <c r="D112" s="806"/>
      <c r="E112" s="804"/>
      <c r="F112" s="803"/>
      <c r="G112" s="401">
        <v>2927779</v>
      </c>
      <c r="H112" s="401">
        <v>2842779</v>
      </c>
      <c r="I112" s="801"/>
      <c r="J112" s="801"/>
      <c r="K112" s="802"/>
      <c r="L112" s="802"/>
      <c r="M112" s="801"/>
      <c r="N112" s="801"/>
      <c r="O112" s="802"/>
      <c r="P112" s="802"/>
      <c r="Q112" s="801"/>
      <c r="R112" s="802"/>
      <c r="S112" s="802"/>
      <c r="T112" s="801"/>
      <c r="U112" s="802"/>
      <c r="V112" s="802"/>
    </row>
    <row r="113" spans="1:22" s="402" customFormat="1" ht="13.35" customHeight="1">
      <c r="A113" s="803"/>
      <c r="B113" s="804"/>
      <c r="C113" s="814"/>
      <c r="D113" s="806"/>
      <c r="E113" s="804"/>
      <c r="F113" s="803"/>
      <c r="G113" s="401">
        <v>172223</v>
      </c>
      <c r="H113" s="401">
        <v>167223</v>
      </c>
      <c r="I113" s="801"/>
      <c r="J113" s="801"/>
      <c r="K113" s="802"/>
      <c r="L113" s="802"/>
      <c r="M113" s="801"/>
      <c r="N113" s="801"/>
      <c r="O113" s="802"/>
      <c r="P113" s="802"/>
      <c r="Q113" s="801"/>
      <c r="R113" s="802"/>
      <c r="S113" s="802"/>
      <c r="T113" s="801"/>
      <c r="U113" s="802"/>
      <c r="V113" s="802"/>
    </row>
    <row r="114" spans="1:22" s="402" customFormat="1" ht="13.35" customHeight="1">
      <c r="A114" s="803"/>
      <c r="B114" s="804"/>
      <c r="C114" s="814"/>
      <c r="D114" s="806"/>
      <c r="E114" s="804"/>
      <c r="F114" s="803"/>
      <c r="G114" s="401">
        <v>344445</v>
      </c>
      <c r="H114" s="401">
        <v>334445</v>
      </c>
      <c r="I114" s="801"/>
      <c r="J114" s="801"/>
      <c r="K114" s="802"/>
      <c r="L114" s="802"/>
      <c r="M114" s="801"/>
      <c r="N114" s="801"/>
      <c r="O114" s="802"/>
      <c r="P114" s="802"/>
      <c r="Q114" s="801"/>
      <c r="R114" s="802"/>
      <c r="S114" s="802"/>
      <c r="T114" s="801"/>
      <c r="U114" s="802"/>
      <c r="V114" s="802"/>
    </row>
    <row r="115" spans="1:22" s="402" customFormat="1" ht="13.35" customHeight="1">
      <c r="A115" s="803"/>
      <c r="B115" s="804"/>
      <c r="C115" s="815"/>
      <c r="D115" s="806"/>
      <c r="E115" s="804"/>
      <c r="F115" s="803"/>
      <c r="G115" s="401">
        <v>0</v>
      </c>
      <c r="H115" s="401">
        <v>0</v>
      </c>
      <c r="I115" s="801"/>
      <c r="J115" s="801"/>
      <c r="K115" s="802"/>
      <c r="L115" s="802"/>
      <c r="M115" s="801"/>
      <c r="N115" s="801"/>
      <c r="O115" s="802"/>
      <c r="P115" s="802"/>
      <c r="Q115" s="801"/>
      <c r="R115" s="802"/>
      <c r="S115" s="802"/>
      <c r="T115" s="801"/>
      <c r="U115" s="802"/>
      <c r="V115" s="802"/>
    </row>
    <row r="116" spans="1:22" s="402" customFormat="1" ht="13.35" customHeight="1">
      <c r="A116" s="803">
        <v>21</v>
      </c>
      <c r="B116" s="804" t="s">
        <v>870</v>
      </c>
      <c r="C116" s="813" t="s">
        <v>871</v>
      </c>
      <c r="D116" s="806" t="s">
        <v>872</v>
      </c>
      <c r="E116" s="804" t="s">
        <v>873</v>
      </c>
      <c r="F116" s="803" t="s">
        <v>869</v>
      </c>
      <c r="G116" s="401">
        <f>G118+G117+G119+G120</f>
        <v>4975357</v>
      </c>
      <c r="H116" s="401">
        <f>H117+H118+H119+H120</f>
        <v>4661568</v>
      </c>
      <c r="I116" s="801">
        <f>J116+M116</f>
        <v>313789</v>
      </c>
      <c r="J116" s="801">
        <f>K116+L116</f>
        <v>296357</v>
      </c>
      <c r="K116" s="802">
        <v>296357</v>
      </c>
      <c r="L116" s="802">
        <v>0</v>
      </c>
      <c r="M116" s="801">
        <f>N116+Q116+T116</f>
        <v>17432</v>
      </c>
      <c r="N116" s="801">
        <f>O116+P116</f>
        <v>17432</v>
      </c>
      <c r="O116" s="802">
        <v>17432</v>
      </c>
      <c r="P116" s="802">
        <v>0</v>
      </c>
      <c r="Q116" s="801">
        <f>R116+S116</f>
        <v>0</v>
      </c>
      <c r="R116" s="802">
        <v>0</v>
      </c>
      <c r="S116" s="802">
        <v>0</v>
      </c>
      <c r="T116" s="801">
        <f>U116+V116</f>
        <v>0</v>
      </c>
      <c r="U116" s="802">
        <v>0</v>
      </c>
      <c r="V116" s="802">
        <v>0</v>
      </c>
    </row>
    <row r="117" spans="1:22" s="402" customFormat="1" ht="13.35" customHeight="1">
      <c r="A117" s="803"/>
      <c r="B117" s="804"/>
      <c r="C117" s="814"/>
      <c r="D117" s="806"/>
      <c r="E117" s="804"/>
      <c r="F117" s="803"/>
      <c r="G117" s="401">
        <v>4447625</v>
      </c>
      <c r="H117" s="401">
        <v>4151268</v>
      </c>
      <c r="I117" s="801"/>
      <c r="J117" s="801"/>
      <c r="K117" s="802"/>
      <c r="L117" s="802"/>
      <c r="M117" s="801"/>
      <c r="N117" s="801"/>
      <c r="O117" s="802"/>
      <c r="P117" s="802"/>
      <c r="Q117" s="801"/>
      <c r="R117" s="802"/>
      <c r="S117" s="802"/>
      <c r="T117" s="801"/>
      <c r="U117" s="802"/>
      <c r="V117" s="802"/>
    </row>
    <row r="118" spans="1:22" s="402" customFormat="1" ht="13.35" customHeight="1">
      <c r="A118" s="803"/>
      <c r="B118" s="804"/>
      <c r="C118" s="814"/>
      <c r="D118" s="806"/>
      <c r="E118" s="804"/>
      <c r="F118" s="803"/>
      <c r="G118" s="401">
        <v>261625</v>
      </c>
      <c r="H118" s="401">
        <v>244193</v>
      </c>
      <c r="I118" s="801"/>
      <c r="J118" s="801"/>
      <c r="K118" s="802"/>
      <c r="L118" s="802"/>
      <c r="M118" s="801"/>
      <c r="N118" s="801"/>
      <c r="O118" s="802"/>
      <c r="P118" s="802"/>
      <c r="Q118" s="801"/>
      <c r="R118" s="802"/>
      <c r="S118" s="802"/>
      <c r="T118" s="801"/>
      <c r="U118" s="802"/>
      <c r="V118" s="802"/>
    </row>
    <row r="119" spans="1:22" s="402" customFormat="1" ht="13.35" customHeight="1">
      <c r="A119" s="803"/>
      <c r="B119" s="804"/>
      <c r="C119" s="814"/>
      <c r="D119" s="806"/>
      <c r="E119" s="804"/>
      <c r="F119" s="803"/>
      <c r="G119" s="401">
        <v>266107</v>
      </c>
      <c r="H119" s="401">
        <v>266107</v>
      </c>
      <c r="I119" s="801"/>
      <c r="J119" s="801"/>
      <c r="K119" s="802"/>
      <c r="L119" s="802"/>
      <c r="M119" s="801"/>
      <c r="N119" s="801"/>
      <c r="O119" s="802"/>
      <c r="P119" s="802"/>
      <c r="Q119" s="801"/>
      <c r="R119" s="802"/>
      <c r="S119" s="802"/>
      <c r="T119" s="801"/>
      <c r="U119" s="802"/>
      <c r="V119" s="802"/>
    </row>
    <row r="120" spans="1:22" s="402" customFormat="1" ht="13.35" customHeight="1">
      <c r="A120" s="803"/>
      <c r="B120" s="804"/>
      <c r="C120" s="815"/>
      <c r="D120" s="806"/>
      <c r="E120" s="804"/>
      <c r="F120" s="803"/>
      <c r="G120" s="401">
        <v>0</v>
      </c>
      <c r="H120" s="401">
        <v>0</v>
      </c>
      <c r="I120" s="801"/>
      <c r="J120" s="801"/>
      <c r="K120" s="802"/>
      <c r="L120" s="802"/>
      <c r="M120" s="801"/>
      <c r="N120" s="801"/>
      <c r="O120" s="802"/>
      <c r="P120" s="802"/>
      <c r="Q120" s="801"/>
      <c r="R120" s="802"/>
      <c r="S120" s="802"/>
      <c r="T120" s="801"/>
      <c r="U120" s="802"/>
      <c r="V120" s="802"/>
    </row>
    <row r="121" spans="1:22" s="402" customFormat="1" ht="15.95" customHeight="1">
      <c r="A121" s="803">
        <v>22</v>
      </c>
      <c r="B121" s="804" t="s">
        <v>874</v>
      </c>
      <c r="C121" s="813" t="s">
        <v>875</v>
      </c>
      <c r="D121" s="806" t="s">
        <v>876</v>
      </c>
      <c r="E121" s="804" t="s">
        <v>877</v>
      </c>
      <c r="F121" s="803" t="s">
        <v>853</v>
      </c>
      <c r="G121" s="401">
        <f>G123+G122+G124+G125</f>
        <v>5291172</v>
      </c>
      <c r="H121" s="401">
        <f>H122+H123+H124+H125</f>
        <v>726275</v>
      </c>
      <c r="I121" s="801">
        <f>J121+M121</f>
        <v>2594077</v>
      </c>
      <c r="J121" s="801">
        <f>K121+L121</f>
        <v>2449961</v>
      </c>
      <c r="K121" s="802">
        <v>2449961</v>
      </c>
      <c r="L121" s="802">
        <v>0</v>
      </c>
      <c r="M121" s="801">
        <f>N121+Q121+T121</f>
        <v>144116</v>
      </c>
      <c r="N121" s="801">
        <f>O121+P121</f>
        <v>144116</v>
      </c>
      <c r="O121" s="802">
        <v>144116</v>
      </c>
      <c r="P121" s="802">
        <v>0</v>
      </c>
      <c r="Q121" s="801">
        <f>R121+S121</f>
        <v>0</v>
      </c>
      <c r="R121" s="802">
        <v>0</v>
      </c>
      <c r="S121" s="802">
        <v>0</v>
      </c>
      <c r="T121" s="801">
        <f>U121+V121</f>
        <v>0</v>
      </c>
      <c r="U121" s="802">
        <v>0</v>
      </c>
      <c r="V121" s="802">
        <v>0</v>
      </c>
    </row>
    <row r="122" spans="1:22" s="402" customFormat="1" ht="15.95" customHeight="1">
      <c r="A122" s="803"/>
      <c r="B122" s="804"/>
      <c r="C122" s="814"/>
      <c r="D122" s="806"/>
      <c r="E122" s="804"/>
      <c r="F122" s="803"/>
      <c r="G122" s="401">
        <v>4997218</v>
      </c>
      <c r="H122" s="401">
        <v>685921</v>
      </c>
      <c r="I122" s="801"/>
      <c r="J122" s="801"/>
      <c r="K122" s="802"/>
      <c r="L122" s="802"/>
      <c r="M122" s="801"/>
      <c r="N122" s="801"/>
      <c r="O122" s="802"/>
      <c r="P122" s="802"/>
      <c r="Q122" s="801"/>
      <c r="R122" s="802"/>
      <c r="S122" s="802"/>
      <c r="T122" s="801"/>
      <c r="U122" s="802"/>
      <c r="V122" s="802"/>
    </row>
    <row r="123" spans="1:22" s="402" customFormat="1" ht="15.95" customHeight="1">
      <c r="A123" s="803"/>
      <c r="B123" s="804"/>
      <c r="C123" s="814"/>
      <c r="D123" s="806"/>
      <c r="E123" s="804"/>
      <c r="F123" s="803"/>
      <c r="G123" s="401">
        <v>293954</v>
      </c>
      <c r="H123" s="401">
        <v>40354</v>
      </c>
      <c r="I123" s="801"/>
      <c r="J123" s="801"/>
      <c r="K123" s="802"/>
      <c r="L123" s="802"/>
      <c r="M123" s="801"/>
      <c r="N123" s="801"/>
      <c r="O123" s="802"/>
      <c r="P123" s="802"/>
      <c r="Q123" s="801"/>
      <c r="R123" s="802"/>
      <c r="S123" s="802"/>
      <c r="T123" s="801"/>
      <c r="U123" s="802"/>
      <c r="V123" s="802"/>
    </row>
    <row r="124" spans="1:22" s="402" customFormat="1" ht="15.95" customHeight="1">
      <c r="A124" s="803"/>
      <c r="B124" s="804"/>
      <c r="C124" s="814"/>
      <c r="D124" s="806"/>
      <c r="E124" s="804"/>
      <c r="F124" s="803"/>
      <c r="G124" s="401">
        <v>0</v>
      </c>
      <c r="H124" s="401">
        <v>0</v>
      </c>
      <c r="I124" s="801"/>
      <c r="J124" s="801"/>
      <c r="K124" s="802"/>
      <c r="L124" s="802"/>
      <c r="M124" s="801"/>
      <c r="N124" s="801"/>
      <c r="O124" s="802"/>
      <c r="P124" s="802"/>
      <c r="Q124" s="801"/>
      <c r="R124" s="802"/>
      <c r="S124" s="802"/>
      <c r="T124" s="801"/>
      <c r="U124" s="802"/>
      <c r="V124" s="802"/>
    </row>
    <row r="125" spans="1:22" s="402" customFormat="1" ht="15.95" customHeight="1">
      <c r="A125" s="803"/>
      <c r="B125" s="804"/>
      <c r="C125" s="815"/>
      <c r="D125" s="806"/>
      <c r="E125" s="804"/>
      <c r="F125" s="803"/>
      <c r="G125" s="401">
        <v>0</v>
      </c>
      <c r="H125" s="401">
        <v>0</v>
      </c>
      <c r="I125" s="801"/>
      <c r="J125" s="801"/>
      <c r="K125" s="802"/>
      <c r="L125" s="802"/>
      <c r="M125" s="801"/>
      <c r="N125" s="801"/>
      <c r="O125" s="802"/>
      <c r="P125" s="802"/>
      <c r="Q125" s="801"/>
      <c r="R125" s="802"/>
      <c r="S125" s="802"/>
      <c r="T125" s="801"/>
      <c r="U125" s="802"/>
      <c r="V125" s="802"/>
    </row>
    <row r="126" spans="1:22" s="402" customFormat="1" ht="13.5" customHeight="1">
      <c r="A126" s="803">
        <v>23</v>
      </c>
      <c r="B126" s="804" t="s">
        <v>874</v>
      </c>
      <c r="C126" s="813" t="s">
        <v>878</v>
      </c>
      <c r="D126" s="806" t="s">
        <v>879</v>
      </c>
      <c r="E126" s="804" t="s">
        <v>877</v>
      </c>
      <c r="F126" s="803" t="s">
        <v>862</v>
      </c>
      <c r="G126" s="401">
        <f>G128+G127+G129+G130</f>
        <v>4702081</v>
      </c>
      <c r="H126" s="401">
        <f>H127+H128+H129+H130</f>
        <v>3287738</v>
      </c>
      <c r="I126" s="801">
        <f>J126+M126</f>
        <v>1016730</v>
      </c>
      <c r="J126" s="801">
        <f>K126+L126</f>
        <v>960199</v>
      </c>
      <c r="K126" s="802">
        <v>960199</v>
      </c>
      <c r="L126" s="802">
        <v>0</v>
      </c>
      <c r="M126" s="801">
        <f>N126+Q126+T126</f>
        <v>56531</v>
      </c>
      <c r="N126" s="801">
        <f>O126+P126</f>
        <v>56531</v>
      </c>
      <c r="O126" s="802">
        <v>56531</v>
      </c>
      <c r="P126" s="802">
        <v>0</v>
      </c>
      <c r="Q126" s="801">
        <f>R126+S126</f>
        <v>0</v>
      </c>
      <c r="R126" s="802">
        <v>0</v>
      </c>
      <c r="S126" s="802">
        <v>0</v>
      </c>
      <c r="T126" s="801">
        <f>U126+V126</f>
        <v>0</v>
      </c>
      <c r="U126" s="802">
        <v>0</v>
      </c>
      <c r="V126" s="802">
        <v>0</v>
      </c>
    </row>
    <row r="127" spans="1:22" s="402" customFormat="1" ht="13.5" customHeight="1">
      <c r="A127" s="803"/>
      <c r="B127" s="804"/>
      <c r="C127" s="814"/>
      <c r="D127" s="806"/>
      <c r="E127" s="804"/>
      <c r="F127" s="803"/>
      <c r="G127" s="401">
        <v>4440854</v>
      </c>
      <c r="H127" s="401">
        <v>3104940</v>
      </c>
      <c r="I127" s="801"/>
      <c r="J127" s="801"/>
      <c r="K127" s="802"/>
      <c r="L127" s="802"/>
      <c r="M127" s="801"/>
      <c r="N127" s="801"/>
      <c r="O127" s="802"/>
      <c r="P127" s="802"/>
      <c r="Q127" s="801"/>
      <c r="R127" s="802"/>
      <c r="S127" s="802"/>
      <c r="T127" s="801"/>
      <c r="U127" s="802"/>
      <c r="V127" s="802"/>
    </row>
    <row r="128" spans="1:22" s="402" customFormat="1" ht="13.5" customHeight="1">
      <c r="A128" s="803"/>
      <c r="B128" s="804"/>
      <c r="C128" s="814"/>
      <c r="D128" s="806"/>
      <c r="E128" s="804"/>
      <c r="F128" s="803"/>
      <c r="G128" s="401">
        <v>261227</v>
      </c>
      <c r="H128" s="401">
        <v>182798</v>
      </c>
      <c r="I128" s="801"/>
      <c r="J128" s="801"/>
      <c r="K128" s="802"/>
      <c r="L128" s="802"/>
      <c r="M128" s="801"/>
      <c r="N128" s="801"/>
      <c r="O128" s="802"/>
      <c r="P128" s="802"/>
      <c r="Q128" s="801"/>
      <c r="R128" s="802"/>
      <c r="S128" s="802"/>
      <c r="T128" s="801"/>
      <c r="U128" s="802"/>
      <c r="V128" s="802"/>
    </row>
    <row r="129" spans="1:22" s="402" customFormat="1" ht="13.5" customHeight="1">
      <c r="A129" s="803"/>
      <c r="B129" s="804"/>
      <c r="C129" s="814"/>
      <c r="D129" s="806"/>
      <c r="E129" s="804"/>
      <c r="F129" s="803"/>
      <c r="G129" s="401">
        <v>0</v>
      </c>
      <c r="H129" s="401">
        <v>0</v>
      </c>
      <c r="I129" s="801"/>
      <c r="J129" s="801"/>
      <c r="K129" s="802"/>
      <c r="L129" s="802"/>
      <c r="M129" s="801"/>
      <c r="N129" s="801"/>
      <c r="O129" s="802"/>
      <c r="P129" s="802"/>
      <c r="Q129" s="801"/>
      <c r="R129" s="802"/>
      <c r="S129" s="802"/>
      <c r="T129" s="801"/>
      <c r="U129" s="802"/>
      <c r="V129" s="802"/>
    </row>
    <row r="130" spans="1:22" s="402" customFormat="1" ht="13.5" customHeight="1">
      <c r="A130" s="803"/>
      <c r="B130" s="804"/>
      <c r="C130" s="815"/>
      <c r="D130" s="806"/>
      <c r="E130" s="804"/>
      <c r="F130" s="803"/>
      <c r="G130" s="401">
        <v>0</v>
      </c>
      <c r="H130" s="401">
        <v>0</v>
      </c>
      <c r="I130" s="801"/>
      <c r="J130" s="801"/>
      <c r="K130" s="802"/>
      <c r="L130" s="802"/>
      <c r="M130" s="801"/>
      <c r="N130" s="801"/>
      <c r="O130" s="802"/>
      <c r="P130" s="802"/>
      <c r="Q130" s="801"/>
      <c r="R130" s="802"/>
      <c r="S130" s="802"/>
      <c r="T130" s="801"/>
      <c r="U130" s="802"/>
      <c r="V130" s="802"/>
    </row>
    <row r="131" spans="1:22" s="402" customFormat="1" ht="13.35" customHeight="1">
      <c r="A131" s="803">
        <v>24</v>
      </c>
      <c r="B131" s="804" t="s">
        <v>880</v>
      </c>
      <c r="C131" s="813" t="s">
        <v>881</v>
      </c>
      <c r="D131" s="806" t="s">
        <v>495</v>
      </c>
      <c r="E131" s="804" t="s">
        <v>882</v>
      </c>
      <c r="F131" s="803" t="s">
        <v>832</v>
      </c>
      <c r="G131" s="401">
        <f>G133+G132+G134+G135</f>
        <v>13464000</v>
      </c>
      <c r="H131" s="401">
        <f>H132+H133+H134</f>
        <v>7927060</v>
      </c>
      <c r="I131" s="801">
        <f>J131+M131</f>
        <v>5536940</v>
      </c>
      <c r="J131" s="801">
        <f>K131+L131</f>
        <v>4706399</v>
      </c>
      <c r="K131" s="802">
        <v>4706399</v>
      </c>
      <c r="L131" s="802">
        <v>0</v>
      </c>
      <c r="M131" s="801">
        <f>N131+Q131+T131</f>
        <v>830541</v>
      </c>
      <c r="N131" s="801">
        <f>O131+P131</f>
        <v>276847</v>
      </c>
      <c r="O131" s="802">
        <v>276847</v>
      </c>
      <c r="P131" s="802">
        <v>0</v>
      </c>
      <c r="Q131" s="801">
        <f>R131+S131</f>
        <v>553694</v>
      </c>
      <c r="R131" s="802">
        <v>553694</v>
      </c>
      <c r="S131" s="802">
        <v>0</v>
      </c>
      <c r="T131" s="801">
        <f>U131+V131</f>
        <v>0</v>
      </c>
      <c r="U131" s="802">
        <v>0</v>
      </c>
      <c r="V131" s="802">
        <v>0</v>
      </c>
    </row>
    <row r="132" spans="1:22" s="402" customFormat="1" ht="13.35" customHeight="1">
      <c r="A132" s="803"/>
      <c r="B132" s="804"/>
      <c r="C132" s="814"/>
      <c r="D132" s="806"/>
      <c r="E132" s="804"/>
      <c r="F132" s="803"/>
      <c r="G132" s="401">
        <v>11444400</v>
      </c>
      <c r="H132" s="401">
        <v>6738001</v>
      </c>
      <c r="I132" s="801"/>
      <c r="J132" s="801"/>
      <c r="K132" s="802"/>
      <c r="L132" s="802"/>
      <c r="M132" s="801"/>
      <c r="N132" s="801"/>
      <c r="O132" s="802"/>
      <c r="P132" s="802"/>
      <c r="Q132" s="801"/>
      <c r="R132" s="802"/>
      <c r="S132" s="802"/>
      <c r="T132" s="801"/>
      <c r="U132" s="802"/>
      <c r="V132" s="802"/>
    </row>
    <row r="133" spans="1:22" s="402" customFormat="1" ht="13.35" customHeight="1">
      <c r="A133" s="803"/>
      <c r="B133" s="804"/>
      <c r="C133" s="814"/>
      <c r="D133" s="806"/>
      <c r="E133" s="804"/>
      <c r="F133" s="803"/>
      <c r="G133" s="401">
        <v>673200</v>
      </c>
      <c r="H133" s="401">
        <v>396353</v>
      </c>
      <c r="I133" s="801"/>
      <c r="J133" s="801"/>
      <c r="K133" s="802"/>
      <c r="L133" s="802"/>
      <c r="M133" s="801"/>
      <c r="N133" s="801"/>
      <c r="O133" s="802"/>
      <c r="P133" s="802"/>
      <c r="Q133" s="801"/>
      <c r="R133" s="802"/>
      <c r="S133" s="802"/>
      <c r="T133" s="801"/>
      <c r="U133" s="802"/>
      <c r="V133" s="802"/>
    </row>
    <row r="134" spans="1:22" s="402" customFormat="1" ht="13.35" customHeight="1">
      <c r="A134" s="803"/>
      <c r="B134" s="804"/>
      <c r="C134" s="814"/>
      <c r="D134" s="806"/>
      <c r="E134" s="804"/>
      <c r="F134" s="803"/>
      <c r="G134" s="401">
        <v>1346400</v>
      </c>
      <c r="H134" s="401">
        <v>792706</v>
      </c>
      <c r="I134" s="801"/>
      <c r="J134" s="801"/>
      <c r="K134" s="802"/>
      <c r="L134" s="802"/>
      <c r="M134" s="801"/>
      <c r="N134" s="801"/>
      <c r="O134" s="802"/>
      <c r="P134" s="802"/>
      <c r="Q134" s="801"/>
      <c r="R134" s="802"/>
      <c r="S134" s="802"/>
      <c r="T134" s="801"/>
      <c r="U134" s="802"/>
      <c r="V134" s="802"/>
    </row>
    <row r="135" spans="1:22" s="402" customFormat="1" ht="13.35" customHeight="1">
      <c r="A135" s="803"/>
      <c r="B135" s="804"/>
      <c r="C135" s="815"/>
      <c r="D135" s="806"/>
      <c r="E135" s="804"/>
      <c r="F135" s="803"/>
      <c r="G135" s="401">
        <v>0</v>
      </c>
      <c r="H135" s="401">
        <v>0</v>
      </c>
      <c r="I135" s="801"/>
      <c r="J135" s="801"/>
      <c r="K135" s="802"/>
      <c r="L135" s="802"/>
      <c r="M135" s="801"/>
      <c r="N135" s="801"/>
      <c r="O135" s="802"/>
      <c r="P135" s="802"/>
      <c r="Q135" s="801"/>
      <c r="R135" s="802"/>
      <c r="S135" s="802"/>
      <c r="T135" s="801"/>
      <c r="U135" s="802"/>
      <c r="V135" s="802"/>
    </row>
    <row r="136" spans="1:22" s="402" customFormat="1" ht="13.35" customHeight="1">
      <c r="A136" s="803">
        <v>25</v>
      </c>
      <c r="B136" s="804" t="s">
        <v>880</v>
      </c>
      <c r="C136" s="813" t="s">
        <v>883</v>
      </c>
      <c r="D136" s="806" t="s">
        <v>495</v>
      </c>
      <c r="E136" s="804" t="s">
        <v>882</v>
      </c>
      <c r="F136" s="803" t="s">
        <v>832</v>
      </c>
      <c r="G136" s="401">
        <f>G138+G137+G139+G140</f>
        <v>5209500</v>
      </c>
      <c r="H136" s="401">
        <f>H137+H138+H139+H140</f>
        <v>3468700</v>
      </c>
      <c r="I136" s="801">
        <f>J136+M136</f>
        <v>1740800</v>
      </c>
      <c r="J136" s="801">
        <f>K136+L136</f>
        <v>1479680</v>
      </c>
      <c r="K136" s="802">
        <v>1479680</v>
      </c>
      <c r="L136" s="802">
        <v>0</v>
      </c>
      <c r="M136" s="801">
        <f>N136+Q136+T136</f>
        <v>261120</v>
      </c>
      <c r="N136" s="801">
        <f>O136+P136</f>
        <v>87040</v>
      </c>
      <c r="O136" s="802">
        <v>87040</v>
      </c>
      <c r="P136" s="802">
        <v>0</v>
      </c>
      <c r="Q136" s="801">
        <f>R136+S136</f>
        <v>174080</v>
      </c>
      <c r="R136" s="802">
        <v>174080</v>
      </c>
      <c r="S136" s="802">
        <v>0</v>
      </c>
      <c r="T136" s="801">
        <f>U136+V136</f>
        <v>0</v>
      </c>
      <c r="U136" s="802">
        <v>0</v>
      </c>
      <c r="V136" s="802">
        <v>0</v>
      </c>
    </row>
    <row r="137" spans="1:22" s="402" customFormat="1" ht="13.35" customHeight="1">
      <c r="A137" s="803"/>
      <c r="B137" s="804"/>
      <c r="C137" s="814"/>
      <c r="D137" s="806"/>
      <c r="E137" s="804"/>
      <c r="F137" s="803"/>
      <c r="G137" s="401">
        <v>4428075</v>
      </c>
      <c r="H137" s="401">
        <v>2948395</v>
      </c>
      <c r="I137" s="801"/>
      <c r="J137" s="801"/>
      <c r="K137" s="802"/>
      <c r="L137" s="802"/>
      <c r="M137" s="801"/>
      <c r="N137" s="801"/>
      <c r="O137" s="802"/>
      <c r="P137" s="802"/>
      <c r="Q137" s="801"/>
      <c r="R137" s="802"/>
      <c r="S137" s="802"/>
      <c r="T137" s="801"/>
      <c r="U137" s="802"/>
      <c r="V137" s="802"/>
    </row>
    <row r="138" spans="1:22" s="402" customFormat="1" ht="13.35" customHeight="1">
      <c r="A138" s="803"/>
      <c r="B138" s="804"/>
      <c r="C138" s="814"/>
      <c r="D138" s="806"/>
      <c r="E138" s="804"/>
      <c r="F138" s="803"/>
      <c r="G138" s="401">
        <v>260475</v>
      </c>
      <c r="H138" s="401">
        <v>173435</v>
      </c>
      <c r="I138" s="801"/>
      <c r="J138" s="801"/>
      <c r="K138" s="802"/>
      <c r="L138" s="802"/>
      <c r="M138" s="801"/>
      <c r="N138" s="801"/>
      <c r="O138" s="802"/>
      <c r="P138" s="802"/>
      <c r="Q138" s="801"/>
      <c r="R138" s="802"/>
      <c r="S138" s="802"/>
      <c r="T138" s="801"/>
      <c r="U138" s="802"/>
      <c r="V138" s="802"/>
    </row>
    <row r="139" spans="1:22" s="402" customFormat="1" ht="13.35" customHeight="1">
      <c r="A139" s="803"/>
      <c r="B139" s="804"/>
      <c r="C139" s="814"/>
      <c r="D139" s="806"/>
      <c r="E139" s="804"/>
      <c r="F139" s="803"/>
      <c r="G139" s="401">
        <v>520950</v>
      </c>
      <c r="H139" s="401">
        <v>346870</v>
      </c>
      <c r="I139" s="801"/>
      <c r="J139" s="801"/>
      <c r="K139" s="802"/>
      <c r="L139" s="802"/>
      <c r="M139" s="801"/>
      <c r="N139" s="801"/>
      <c r="O139" s="802"/>
      <c r="P139" s="802"/>
      <c r="Q139" s="801"/>
      <c r="R139" s="802"/>
      <c r="S139" s="802"/>
      <c r="T139" s="801"/>
      <c r="U139" s="802"/>
      <c r="V139" s="802"/>
    </row>
    <row r="140" spans="1:22" s="402" customFormat="1" ht="13.35" customHeight="1">
      <c r="A140" s="803"/>
      <c r="B140" s="804"/>
      <c r="C140" s="815"/>
      <c r="D140" s="806"/>
      <c r="E140" s="804"/>
      <c r="F140" s="803"/>
      <c r="G140" s="401">
        <v>0</v>
      </c>
      <c r="H140" s="401">
        <v>0</v>
      </c>
      <c r="I140" s="801"/>
      <c r="J140" s="801"/>
      <c r="K140" s="802"/>
      <c r="L140" s="802"/>
      <c r="M140" s="801"/>
      <c r="N140" s="801"/>
      <c r="O140" s="802"/>
      <c r="P140" s="802"/>
      <c r="Q140" s="801"/>
      <c r="R140" s="802"/>
      <c r="S140" s="802"/>
      <c r="T140" s="801"/>
      <c r="U140" s="802"/>
      <c r="V140" s="802"/>
    </row>
    <row r="141" spans="1:22" s="402" customFormat="1" ht="13.35" customHeight="1">
      <c r="A141" s="803">
        <v>26</v>
      </c>
      <c r="B141" s="804" t="s">
        <v>884</v>
      </c>
      <c r="C141" s="813" t="s">
        <v>885</v>
      </c>
      <c r="D141" s="806" t="s">
        <v>879</v>
      </c>
      <c r="E141" s="804" t="s">
        <v>886</v>
      </c>
      <c r="F141" s="803" t="s">
        <v>826</v>
      </c>
      <c r="G141" s="401">
        <f>G143+G142+G144+G145</f>
        <v>117692533</v>
      </c>
      <c r="H141" s="401">
        <f>H142+H143+H144+H145</f>
        <v>27079249</v>
      </c>
      <c r="I141" s="801">
        <f>J141+M141</f>
        <v>33715507</v>
      </c>
      <c r="J141" s="801">
        <f>K141+L141</f>
        <v>30165264</v>
      </c>
      <c r="K141" s="802">
        <v>30165264</v>
      </c>
      <c r="L141" s="802">
        <v>0</v>
      </c>
      <c r="M141" s="801">
        <f>N141+Q141+T141</f>
        <v>3550243</v>
      </c>
      <c r="N141" s="801">
        <f>O141+P141</f>
        <v>3550243</v>
      </c>
      <c r="O141" s="802">
        <v>3550243</v>
      </c>
      <c r="P141" s="802">
        <v>0</v>
      </c>
      <c r="Q141" s="801">
        <f>R141+S141</f>
        <v>0</v>
      </c>
      <c r="R141" s="802">
        <v>0</v>
      </c>
      <c r="S141" s="802">
        <v>0</v>
      </c>
      <c r="T141" s="801">
        <f>U141+V141</f>
        <v>0</v>
      </c>
      <c r="U141" s="802">
        <v>0</v>
      </c>
      <c r="V141" s="802">
        <v>0</v>
      </c>
    </row>
    <row r="142" spans="1:22" s="402" customFormat="1" ht="13.35" customHeight="1">
      <c r="A142" s="803"/>
      <c r="B142" s="804"/>
      <c r="C142" s="814"/>
      <c r="D142" s="806"/>
      <c r="E142" s="804"/>
      <c r="F142" s="803"/>
      <c r="G142" s="401">
        <v>105303845</v>
      </c>
      <c r="H142" s="401">
        <v>24227961</v>
      </c>
      <c r="I142" s="801"/>
      <c r="J142" s="801"/>
      <c r="K142" s="802"/>
      <c r="L142" s="802"/>
      <c r="M142" s="801"/>
      <c r="N142" s="801"/>
      <c r="O142" s="802"/>
      <c r="P142" s="802"/>
      <c r="Q142" s="801"/>
      <c r="R142" s="802"/>
      <c r="S142" s="802"/>
      <c r="T142" s="801"/>
      <c r="U142" s="802"/>
      <c r="V142" s="802"/>
    </row>
    <row r="143" spans="1:22" s="402" customFormat="1" ht="13.35" customHeight="1">
      <c r="A143" s="803"/>
      <c r="B143" s="804"/>
      <c r="C143" s="814"/>
      <c r="D143" s="806"/>
      <c r="E143" s="804"/>
      <c r="F143" s="803"/>
      <c r="G143" s="401">
        <v>12388688</v>
      </c>
      <c r="H143" s="401">
        <v>2851288</v>
      </c>
      <c r="I143" s="801"/>
      <c r="J143" s="801"/>
      <c r="K143" s="802"/>
      <c r="L143" s="802"/>
      <c r="M143" s="801"/>
      <c r="N143" s="801"/>
      <c r="O143" s="802"/>
      <c r="P143" s="802"/>
      <c r="Q143" s="801"/>
      <c r="R143" s="802"/>
      <c r="S143" s="802"/>
      <c r="T143" s="801"/>
      <c r="U143" s="802"/>
      <c r="V143" s="802"/>
    </row>
    <row r="144" spans="1:22" s="402" customFormat="1" ht="13.35" customHeight="1">
      <c r="A144" s="803"/>
      <c r="B144" s="804"/>
      <c r="C144" s="814"/>
      <c r="D144" s="806"/>
      <c r="E144" s="804"/>
      <c r="F144" s="803"/>
      <c r="G144" s="401">
        <v>0</v>
      </c>
      <c r="H144" s="401">
        <v>0</v>
      </c>
      <c r="I144" s="801"/>
      <c r="J144" s="801"/>
      <c r="K144" s="802"/>
      <c r="L144" s="802"/>
      <c r="M144" s="801"/>
      <c r="N144" s="801"/>
      <c r="O144" s="802"/>
      <c r="P144" s="802"/>
      <c r="Q144" s="801"/>
      <c r="R144" s="802"/>
      <c r="S144" s="802"/>
      <c r="T144" s="801"/>
      <c r="U144" s="802"/>
      <c r="V144" s="802"/>
    </row>
    <row r="145" spans="1:22" s="402" customFormat="1" ht="13.35" customHeight="1">
      <c r="A145" s="803"/>
      <c r="B145" s="804"/>
      <c r="C145" s="815"/>
      <c r="D145" s="806"/>
      <c r="E145" s="804"/>
      <c r="F145" s="803"/>
      <c r="G145" s="401">
        <v>0</v>
      </c>
      <c r="H145" s="401">
        <v>0</v>
      </c>
      <c r="I145" s="801"/>
      <c r="J145" s="801"/>
      <c r="K145" s="802"/>
      <c r="L145" s="802"/>
      <c r="M145" s="801"/>
      <c r="N145" s="801"/>
      <c r="O145" s="802"/>
      <c r="P145" s="802"/>
      <c r="Q145" s="801"/>
      <c r="R145" s="802"/>
      <c r="S145" s="802"/>
      <c r="T145" s="801"/>
      <c r="U145" s="802"/>
      <c r="V145" s="802"/>
    </row>
    <row r="146" spans="1:22" s="402" customFormat="1" ht="14.25" customHeight="1">
      <c r="A146" s="803">
        <v>27</v>
      </c>
      <c r="B146" s="804" t="s">
        <v>887</v>
      </c>
      <c r="C146" s="813" t="s">
        <v>888</v>
      </c>
      <c r="D146" s="806" t="s">
        <v>495</v>
      </c>
      <c r="E146" s="804" t="s">
        <v>889</v>
      </c>
      <c r="F146" s="803" t="s">
        <v>869</v>
      </c>
      <c r="G146" s="401">
        <f>G148+G147+G149+G150</f>
        <v>5070503</v>
      </c>
      <c r="H146" s="401">
        <f>H147+H148+H149+H150</f>
        <v>962523</v>
      </c>
      <c r="I146" s="801">
        <f>J146+M146</f>
        <v>4107980</v>
      </c>
      <c r="J146" s="801">
        <f>K146+L146</f>
        <v>3675785</v>
      </c>
      <c r="K146" s="802">
        <v>3675785</v>
      </c>
      <c r="L146" s="802">
        <v>0</v>
      </c>
      <c r="M146" s="801">
        <f>N146+Q146+T146</f>
        <v>432195</v>
      </c>
      <c r="N146" s="801">
        <f>O146+P146</f>
        <v>432195</v>
      </c>
      <c r="O146" s="802">
        <v>432195</v>
      </c>
      <c r="P146" s="802">
        <v>0</v>
      </c>
      <c r="Q146" s="801">
        <f>R146+S146</f>
        <v>0</v>
      </c>
      <c r="R146" s="802">
        <v>0</v>
      </c>
      <c r="S146" s="802">
        <v>0</v>
      </c>
      <c r="T146" s="801">
        <f>U146+V146</f>
        <v>0</v>
      </c>
      <c r="U146" s="802">
        <v>0</v>
      </c>
      <c r="V146" s="802">
        <v>0</v>
      </c>
    </row>
    <row r="147" spans="1:22" s="402" customFormat="1" ht="14.25" customHeight="1">
      <c r="A147" s="803"/>
      <c r="B147" s="804"/>
      <c r="C147" s="814"/>
      <c r="D147" s="806"/>
      <c r="E147" s="804"/>
      <c r="F147" s="803"/>
      <c r="G147" s="401">
        <v>4537042</v>
      </c>
      <c r="H147" s="401">
        <v>861257</v>
      </c>
      <c r="I147" s="801"/>
      <c r="J147" s="801"/>
      <c r="K147" s="802"/>
      <c r="L147" s="802"/>
      <c r="M147" s="801"/>
      <c r="N147" s="801"/>
      <c r="O147" s="802"/>
      <c r="P147" s="802"/>
      <c r="Q147" s="801"/>
      <c r="R147" s="802"/>
      <c r="S147" s="802"/>
      <c r="T147" s="801"/>
      <c r="U147" s="802"/>
      <c r="V147" s="802"/>
    </row>
    <row r="148" spans="1:22" s="402" customFormat="1" ht="14.25" customHeight="1">
      <c r="A148" s="803"/>
      <c r="B148" s="804"/>
      <c r="C148" s="814"/>
      <c r="D148" s="806"/>
      <c r="E148" s="804"/>
      <c r="F148" s="803"/>
      <c r="G148" s="401">
        <v>533461</v>
      </c>
      <c r="H148" s="401">
        <v>101266</v>
      </c>
      <c r="I148" s="801"/>
      <c r="J148" s="801"/>
      <c r="K148" s="802"/>
      <c r="L148" s="802"/>
      <c r="M148" s="801"/>
      <c r="N148" s="801"/>
      <c r="O148" s="802"/>
      <c r="P148" s="802"/>
      <c r="Q148" s="801"/>
      <c r="R148" s="802"/>
      <c r="S148" s="802"/>
      <c r="T148" s="801"/>
      <c r="U148" s="802"/>
      <c r="V148" s="802"/>
    </row>
    <row r="149" spans="1:22" s="402" customFormat="1" ht="14.25" customHeight="1">
      <c r="A149" s="803"/>
      <c r="B149" s="804"/>
      <c r="C149" s="814"/>
      <c r="D149" s="806"/>
      <c r="E149" s="804"/>
      <c r="F149" s="803"/>
      <c r="G149" s="401">
        <v>0</v>
      </c>
      <c r="H149" s="401">
        <v>0</v>
      </c>
      <c r="I149" s="801"/>
      <c r="J149" s="801"/>
      <c r="K149" s="802"/>
      <c r="L149" s="802"/>
      <c r="M149" s="801"/>
      <c r="N149" s="801"/>
      <c r="O149" s="802"/>
      <c r="P149" s="802"/>
      <c r="Q149" s="801"/>
      <c r="R149" s="802"/>
      <c r="S149" s="802"/>
      <c r="T149" s="801"/>
      <c r="U149" s="802"/>
      <c r="V149" s="802"/>
    </row>
    <row r="150" spans="1:22" s="402" customFormat="1" ht="14.25" customHeight="1">
      <c r="A150" s="803"/>
      <c r="B150" s="804"/>
      <c r="C150" s="815"/>
      <c r="D150" s="806"/>
      <c r="E150" s="804"/>
      <c r="F150" s="803"/>
      <c r="G150" s="401">
        <v>0</v>
      </c>
      <c r="H150" s="401">
        <v>0</v>
      </c>
      <c r="I150" s="801"/>
      <c r="J150" s="801"/>
      <c r="K150" s="802"/>
      <c r="L150" s="802"/>
      <c r="M150" s="801"/>
      <c r="N150" s="801"/>
      <c r="O150" s="802"/>
      <c r="P150" s="802"/>
      <c r="Q150" s="801"/>
      <c r="R150" s="802"/>
      <c r="S150" s="802"/>
      <c r="T150" s="801"/>
      <c r="U150" s="802"/>
      <c r="V150" s="802"/>
    </row>
    <row r="151" spans="1:22" s="402" customFormat="1" ht="14.25" customHeight="1">
      <c r="A151" s="803">
        <v>28</v>
      </c>
      <c r="B151" s="804" t="s">
        <v>890</v>
      </c>
      <c r="C151" s="813" t="s">
        <v>891</v>
      </c>
      <c r="D151" s="806" t="s">
        <v>892</v>
      </c>
      <c r="E151" s="804" t="s">
        <v>889</v>
      </c>
      <c r="F151" s="803" t="s">
        <v>832</v>
      </c>
      <c r="G151" s="401">
        <f>G153+G152+G154+G155</f>
        <v>4876581</v>
      </c>
      <c r="H151" s="401">
        <f>H152+H153+H154+H155</f>
        <v>3258549</v>
      </c>
      <c r="I151" s="801">
        <f>J151+M151</f>
        <v>1618032</v>
      </c>
      <c r="J151" s="801">
        <f>K151+L151</f>
        <v>1447802</v>
      </c>
      <c r="K151" s="802">
        <v>1447802</v>
      </c>
      <c r="L151" s="802">
        <v>0</v>
      </c>
      <c r="M151" s="801">
        <f>N151+Q151+T151</f>
        <v>170230</v>
      </c>
      <c r="N151" s="801">
        <f>O151+P151</f>
        <v>170230</v>
      </c>
      <c r="O151" s="802">
        <v>170230</v>
      </c>
      <c r="P151" s="802">
        <v>0</v>
      </c>
      <c r="Q151" s="801">
        <f>R151+S151</f>
        <v>0</v>
      </c>
      <c r="R151" s="802">
        <v>0</v>
      </c>
      <c r="S151" s="802">
        <v>0</v>
      </c>
      <c r="T151" s="801">
        <f>U151+V151</f>
        <v>0</v>
      </c>
      <c r="U151" s="802">
        <v>0</v>
      </c>
      <c r="V151" s="802">
        <v>0</v>
      </c>
    </row>
    <row r="152" spans="1:22" s="402" customFormat="1" ht="14.25" customHeight="1">
      <c r="A152" s="803"/>
      <c r="B152" s="804"/>
      <c r="C152" s="814"/>
      <c r="D152" s="806"/>
      <c r="E152" s="804"/>
      <c r="F152" s="803"/>
      <c r="G152" s="401">
        <v>4363257</v>
      </c>
      <c r="H152" s="401">
        <v>2915455</v>
      </c>
      <c r="I152" s="801"/>
      <c r="J152" s="801"/>
      <c r="K152" s="802"/>
      <c r="L152" s="802"/>
      <c r="M152" s="801"/>
      <c r="N152" s="801"/>
      <c r="O152" s="802"/>
      <c r="P152" s="802"/>
      <c r="Q152" s="801"/>
      <c r="R152" s="802"/>
      <c r="S152" s="802"/>
      <c r="T152" s="801"/>
      <c r="U152" s="802"/>
      <c r="V152" s="802"/>
    </row>
    <row r="153" spans="1:22" s="402" customFormat="1" ht="14.25" customHeight="1">
      <c r="A153" s="803"/>
      <c r="B153" s="804"/>
      <c r="C153" s="814"/>
      <c r="D153" s="806"/>
      <c r="E153" s="804"/>
      <c r="F153" s="803"/>
      <c r="G153" s="401">
        <v>513324</v>
      </c>
      <c r="H153" s="401">
        <v>343094</v>
      </c>
      <c r="I153" s="801"/>
      <c r="J153" s="801"/>
      <c r="K153" s="802"/>
      <c r="L153" s="802"/>
      <c r="M153" s="801"/>
      <c r="N153" s="801"/>
      <c r="O153" s="802"/>
      <c r="P153" s="802"/>
      <c r="Q153" s="801"/>
      <c r="R153" s="802"/>
      <c r="S153" s="802"/>
      <c r="T153" s="801"/>
      <c r="U153" s="802"/>
      <c r="V153" s="802"/>
    </row>
    <row r="154" spans="1:22" s="402" customFormat="1" ht="14.25" customHeight="1">
      <c r="A154" s="803"/>
      <c r="B154" s="804"/>
      <c r="C154" s="814"/>
      <c r="D154" s="806"/>
      <c r="E154" s="804"/>
      <c r="F154" s="803"/>
      <c r="G154" s="401">
        <v>0</v>
      </c>
      <c r="H154" s="401">
        <v>0</v>
      </c>
      <c r="I154" s="801"/>
      <c r="J154" s="801"/>
      <c r="K154" s="802"/>
      <c r="L154" s="802"/>
      <c r="M154" s="801"/>
      <c r="N154" s="801"/>
      <c r="O154" s="802"/>
      <c r="P154" s="802"/>
      <c r="Q154" s="801"/>
      <c r="R154" s="802"/>
      <c r="S154" s="802"/>
      <c r="T154" s="801"/>
      <c r="U154" s="802"/>
      <c r="V154" s="802"/>
    </row>
    <row r="155" spans="1:22" s="402" customFormat="1" ht="14.25" customHeight="1">
      <c r="A155" s="803"/>
      <c r="B155" s="804"/>
      <c r="C155" s="815"/>
      <c r="D155" s="806"/>
      <c r="E155" s="804"/>
      <c r="F155" s="803"/>
      <c r="G155" s="401">
        <v>0</v>
      </c>
      <c r="H155" s="401">
        <v>0</v>
      </c>
      <c r="I155" s="801"/>
      <c r="J155" s="801"/>
      <c r="K155" s="802"/>
      <c r="L155" s="802"/>
      <c r="M155" s="801"/>
      <c r="N155" s="801"/>
      <c r="O155" s="802"/>
      <c r="P155" s="802"/>
      <c r="Q155" s="801"/>
      <c r="R155" s="802"/>
      <c r="S155" s="802"/>
      <c r="T155" s="801"/>
      <c r="U155" s="802"/>
      <c r="V155" s="802"/>
    </row>
    <row r="156" spans="1:22" s="402" customFormat="1" ht="14.25" customHeight="1">
      <c r="A156" s="803">
        <v>29</v>
      </c>
      <c r="B156" s="804" t="s">
        <v>893</v>
      </c>
      <c r="C156" s="813" t="s">
        <v>894</v>
      </c>
      <c r="D156" s="806" t="s">
        <v>495</v>
      </c>
      <c r="E156" s="804" t="s">
        <v>866</v>
      </c>
      <c r="F156" s="803" t="s">
        <v>832</v>
      </c>
      <c r="G156" s="401">
        <f>G158+G157+G159+G160</f>
        <v>405625</v>
      </c>
      <c r="H156" s="401">
        <f>H157+H158+H159+H160</f>
        <v>0</v>
      </c>
      <c r="I156" s="801">
        <f>J156+M156</f>
        <v>405625</v>
      </c>
      <c r="J156" s="801">
        <f>K156+L156</f>
        <v>344781</v>
      </c>
      <c r="K156" s="802">
        <v>344781</v>
      </c>
      <c r="L156" s="802">
        <v>0</v>
      </c>
      <c r="M156" s="801">
        <f>N156+Q156+T156</f>
        <v>60844</v>
      </c>
      <c r="N156" s="801">
        <f>O156+P156</f>
        <v>40563</v>
      </c>
      <c r="O156" s="802">
        <v>40563</v>
      </c>
      <c r="P156" s="802">
        <v>0</v>
      </c>
      <c r="Q156" s="801">
        <f>R156+S156</f>
        <v>20281</v>
      </c>
      <c r="R156" s="802">
        <v>20281</v>
      </c>
      <c r="S156" s="802">
        <v>0</v>
      </c>
      <c r="T156" s="801">
        <f>U156+V156</f>
        <v>0</v>
      </c>
      <c r="U156" s="802">
        <v>0</v>
      </c>
      <c r="V156" s="802">
        <v>0</v>
      </c>
    </row>
    <row r="157" spans="1:22" s="402" customFormat="1" ht="14.25" customHeight="1">
      <c r="A157" s="803"/>
      <c r="B157" s="804"/>
      <c r="C157" s="814"/>
      <c r="D157" s="806"/>
      <c r="E157" s="804"/>
      <c r="F157" s="803"/>
      <c r="G157" s="401">
        <v>344781</v>
      </c>
      <c r="H157" s="401">
        <v>0</v>
      </c>
      <c r="I157" s="801"/>
      <c r="J157" s="801"/>
      <c r="K157" s="802"/>
      <c r="L157" s="802"/>
      <c r="M157" s="801"/>
      <c r="N157" s="801"/>
      <c r="O157" s="802"/>
      <c r="P157" s="802"/>
      <c r="Q157" s="801"/>
      <c r="R157" s="802"/>
      <c r="S157" s="802"/>
      <c r="T157" s="801"/>
      <c r="U157" s="802"/>
      <c r="V157" s="802"/>
    </row>
    <row r="158" spans="1:22" s="402" customFormat="1" ht="14.25" customHeight="1">
      <c r="A158" s="803"/>
      <c r="B158" s="804"/>
      <c r="C158" s="814"/>
      <c r="D158" s="806"/>
      <c r="E158" s="804"/>
      <c r="F158" s="803"/>
      <c r="G158" s="401">
        <v>40563</v>
      </c>
      <c r="H158" s="401">
        <v>0</v>
      </c>
      <c r="I158" s="801"/>
      <c r="J158" s="801"/>
      <c r="K158" s="802"/>
      <c r="L158" s="802"/>
      <c r="M158" s="801"/>
      <c r="N158" s="801"/>
      <c r="O158" s="802"/>
      <c r="P158" s="802"/>
      <c r="Q158" s="801"/>
      <c r="R158" s="802"/>
      <c r="S158" s="802"/>
      <c r="T158" s="801"/>
      <c r="U158" s="802"/>
      <c r="V158" s="802"/>
    </row>
    <row r="159" spans="1:22" s="402" customFormat="1" ht="14.25" customHeight="1">
      <c r="A159" s="803"/>
      <c r="B159" s="804"/>
      <c r="C159" s="814"/>
      <c r="D159" s="806"/>
      <c r="E159" s="804"/>
      <c r="F159" s="803"/>
      <c r="G159" s="401">
        <v>20281</v>
      </c>
      <c r="H159" s="401">
        <v>0</v>
      </c>
      <c r="I159" s="801"/>
      <c r="J159" s="801"/>
      <c r="K159" s="802"/>
      <c r="L159" s="802"/>
      <c r="M159" s="801"/>
      <c r="N159" s="801"/>
      <c r="O159" s="802"/>
      <c r="P159" s="802"/>
      <c r="Q159" s="801"/>
      <c r="R159" s="802"/>
      <c r="S159" s="802"/>
      <c r="T159" s="801"/>
      <c r="U159" s="802"/>
      <c r="V159" s="802"/>
    </row>
    <row r="160" spans="1:22" s="402" customFormat="1" ht="14.25" customHeight="1">
      <c r="A160" s="803"/>
      <c r="B160" s="804"/>
      <c r="C160" s="815"/>
      <c r="D160" s="806"/>
      <c r="E160" s="804"/>
      <c r="F160" s="803"/>
      <c r="G160" s="401">
        <v>0</v>
      </c>
      <c r="H160" s="401">
        <v>0</v>
      </c>
      <c r="I160" s="801"/>
      <c r="J160" s="801"/>
      <c r="K160" s="802"/>
      <c r="L160" s="802"/>
      <c r="M160" s="801"/>
      <c r="N160" s="801"/>
      <c r="O160" s="802"/>
      <c r="P160" s="802"/>
      <c r="Q160" s="801"/>
      <c r="R160" s="802"/>
      <c r="S160" s="802"/>
      <c r="T160" s="801"/>
      <c r="U160" s="802"/>
      <c r="V160" s="802"/>
    </row>
    <row r="161" spans="1:22" s="402" customFormat="1" ht="14.25" customHeight="1">
      <c r="A161" s="803">
        <v>30</v>
      </c>
      <c r="B161" s="804" t="s">
        <v>893</v>
      </c>
      <c r="C161" s="813" t="s">
        <v>895</v>
      </c>
      <c r="D161" s="806" t="s">
        <v>896</v>
      </c>
      <c r="E161" s="804" t="s">
        <v>897</v>
      </c>
      <c r="F161" s="803" t="s">
        <v>837</v>
      </c>
      <c r="G161" s="401">
        <f>G163+G162+G164+G165</f>
        <v>18688978</v>
      </c>
      <c r="H161" s="401">
        <f>H162+H163+H164+H165</f>
        <v>2021349</v>
      </c>
      <c r="I161" s="801">
        <f>J161+M161</f>
        <v>3519903</v>
      </c>
      <c r="J161" s="801">
        <f>K161+L161</f>
        <v>3149426</v>
      </c>
      <c r="K161" s="802">
        <v>3086794</v>
      </c>
      <c r="L161" s="802">
        <v>62632</v>
      </c>
      <c r="M161" s="801">
        <f>N161+Q161+T161</f>
        <v>370477</v>
      </c>
      <c r="N161" s="801">
        <f>O161+P161</f>
        <v>370477</v>
      </c>
      <c r="O161" s="802">
        <v>363109</v>
      </c>
      <c r="P161" s="802">
        <v>7368</v>
      </c>
      <c r="Q161" s="801">
        <f>R161+S161</f>
        <v>0</v>
      </c>
      <c r="R161" s="802">
        <v>0</v>
      </c>
      <c r="S161" s="802">
        <v>0</v>
      </c>
      <c r="T161" s="801">
        <f>U161+V161</f>
        <v>0</v>
      </c>
      <c r="U161" s="802">
        <v>0</v>
      </c>
      <c r="V161" s="802">
        <v>0</v>
      </c>
    </row>
    <row r="162" spans="1:22" s="402" customFormat="1" ht="14.25" customHeight="1">
      <c r="A162" s="803"/>
      <c r="B162" s="804"/>
      <c r="C162" s="814"/>
      <c r="D162" s="806"/>
      <c r="E162" s="804"/>
      <c r="F162" s="803"/>
      <c r="G162" s="401">
        <v>16721716</v>
      </c>
      <c r="H162" s="401">
        <v>1808598</v>
      </c>
      <c r="I162" s="801"/>
      <c r="J162" s="801"/>
      <c r="K162" s="802"/>
      <c r="L162" s="802"/>
      <c r="M162" s="801"/>
      <c r="N162" s="801"/>
      <c r="O162" s="802"/>
      <c r="P162" s="802"/>
      <c r="Q162" s="801"/>
      <c r="R162" s="802"/>
      <c r="S162" s="802"/>
      <c r="T162" s="801"/>
      <c r="U162" s="802"/>
      <c r="V162" s="802"/>
    </row>
    <row r="163" spans="1:22" s="402" customFormat="1" ht="14.25" customHeight="1">
      <c r="A163" s="803"/>
      <c r="B163" s="804"/>
      <c r="C163" s="814"/>
      <c r="D163" s="806"/>
      <c r="E163" s="804"/>
      <c r="F163" s="803"/>
      <c r="G163" s="401">
        <v>1967262</v>
      </c>
      <c r="H163" s="401">
        <v>212751</v>
      </c>
      <c r="I163" s="801"/>
      <c r="J163" s="801"/>
      <c r="K163" s="802"/>
      <c r="L163" s="802"/>
      <c r="M163" s="801"/>
      <c r="N163" s="801"/>
      <c r="O163" s="802"/>
      <c r="P163" s="802"/>
      <c r="Q163" s="801"/>
      <c r="R163" s="802"/>
      <c r="S163" s="802"/>
      <c r="T163" s="801"/>
      <c r="U163" s="802"/>
      <c r="V163" s="802"/>
    </row>
    <row r="164" spans="1:22" s="402" customFormat="1" ht="14.25" customHeight="1">
      <c r="A164" s="803"/>
      <c r="B164" s="804"/>
      <c r="C164" s="814"/>
      <c r="D164" s="806"/>
      <c r="E164" s="804"/>
      <c r="F164" s="803"/>
      <c r="G164" s="401">
        <v>0</v>
      </c>
      <c r="H164" s="401">
        <v>0</v>
      </c>
      <c r="I164" s="801"/>
      <c r="J164" s="801"/>
      <c r="K164" s="802"/>
      <c r="L164" s="802"/>
      <c r="M164" s="801"/>
      <c r="N164" s="801"/>
      <c r="O164" s="802"/>
      <c r="P164" s="802"/>
      <c r="Q164" s="801"/>
      <c r="R164" s="802"/>
      <c r="S164" s="802"/>
      <c r="T164" s="801"/>
      <c r="U164" s="802"/>
      <c r="V164" s="802"/>
    </row>
    <row r="165" spans="1:22" s="402" customFormat="1" ht="14.25" customHeight="1">
      <c r="A165" s="803"/>
      <c r="B165" s="804"/>
      <c r="C165" s="815"/>
      <c r="D165" s="806"/>
      <c r="E165" s="804"/>
      <c r="F165" s="803"/>
      <c r="G165" s="401">
        <v>0</v>
      </c>
      <c r="H165" s="401">
        <v>0</v>
      </c>
      <c r="I165" s="801"/>
      <c r="J165" s="801"/>
      <c r="K165" s="802"/>
      <c r="L165" s="802"/>
      <c r="M165" s="801"/>
      <c r="N165" s="801"/>
      <c r="O165" s="802"/>
      <c r="P165" s="802"/>
      <c r="Q165" s="801"/>
      <c r="R165" s="802"/>
      <c r="S165" s="802"/>
      <c r="T165" s="801"/>
      <c r="U165" s="802"/>
      <c r="V165" s="802"/>
    </row>
    <row r="166" spans="1:22" s="402" customFormat="1" ht="14.25" customHeight="1">
      <c r="A166" s="803">
        <v>31</v>
      </c>
      <c r="B166" s="804" t="s">
        <v>893</v>
      </c>
      <c r="C166" s="813" t="s">
        <v>898</v>
      </c>
      <c r="D166" s="806" t="s">
        <v>896</v>
      </c>
      <c r="E166" s="804" t="s">
        <v>897</v>
      </c>
      <c r="F166" s="803" t="s">
        <v>869</v>
      </c>
      <c r="G166" s="401">
        <f>G168+G167+G169+G170</f>
        <v>31650489</v>
      </c>
      <c r="H166" s="401">
        <f>H167+H168+H169+H170</f>
        <v>20092806</v>
      </c>
      <c r="I166" s="801">
        <f>J166+M166</f>
        <v>11557683</v>
      </c>
      <c r="J166" s="801">
        <f>K166+L166</f>
        <v>10341084</v>
      </c>
      <c r="K166" s="802">
        <v>10341084</v>
      </c>
      <c r="L166" s="802">
        <v>0</v>
      </c>
      <c r="M166" s="801">
        <f>N166+Q166+T166</f>
        <v>1216599</v>
      </c>
      <c r="N166" s="801">
        <f>O166+P166</f>
        <v>1216599</v>
      </c>
      <c r="O166" s="802">
        <v>1216599</v>
      </c>
      <c r="P166" s="802">
        <v>0</v>
      </c>
      <c r="Q166" s="801">
        <f>R166+S166</f>
        <v>0</v>
      </c>
      <c r="R166" s="802">
        <v>0</v>
      </c>
      <c r="S166" s="802">
        <v>0</v>
      </c>
      <c r="T166" s="801">
        <f>U166+V166</f>
        <v>0</v>
      </c>
      <c r="U166" s="802">
        <v>0</v>
      </c>
      <c r="V166" s="802">
        <v>0</v>
      </c>
    </row>
    <row r="167" spans="1:22" s="402" customFormat="1" ht="14.25" customHeight="1">
      <c r="A167" s="803"/>
      <c r="B167" s="804"/>
      <c r="C167" s="814"/>
      <c r="D167" s="806"/>
      <c r="E167" s="804"/>
      <c r="F167" s="803"/>
      <c r="G167" s="401">
        <v>28318858</v>
      </c>
      <c r="H167" s="401">
        <v>17977774</v>
      </c>
      <c r="I167" s="801"/>
      <c r="J167" s="801"/>
      <c r="K167" s="802"/>
      <c r="L167" s="802"/>
      <c r="M167" s="801"/>
      <c r="N167" s="801"/>
      <c r="O167" s="802"/>
      <c r="P167" s="802"/>
      <c r="Q167" s="801"/>
      <c r="R167" s="802"/>
      <c r="S167" s="802"/>
      <c r="T167" s="801"/>
      <c r="U167" s="802"/>
      <c r="V167" s="802"/>
    </row>
    <row r="168" spans="1:22" s="402" customFormat="1" ht="14.25" customHeight="1">
      <c r="A168" s="803"/>
      <c r="B168" s="804"/>
      <c r="C168" s="814"/>
      <c r="D168" s="806"/>
      <c r="E168" s="804"/>
      <c r="F168" s="803"/>
      <c r="G168" s="401">
        <v>3331631</v>
      </c>
      <c r="H168" s="401">
        <v>2115032</v>
      </c>
      <c r="I168" s="801"/>
      <c r="J168" s="801"/>
      <c r="K168" s="802"/>
      <c r="L168" s="802"/>
      <c r="M168" s="801"/>
      <c r="N168" s="801"/>
      <c r="O168" s="802"/>
      <c r="P168" s="802"/>
      <c r="Q168" s="801"/>
      <c r="R168" s="802"/>
      <c r="S168" s="802"/>
      <c r="T168" s="801"/>
      <c r="U168" s="802"/>
      <c r="V168" s="802"/>
    </row>
    <row r="169" spans="1:22" s="402" customFormat="1" ht="14.25" customHeight="1">
      <c r="A169" s="803"/>
      <c r="B169" s="804"/>
      <c r="C169" s="814"/>
      <c r="D169" s="806"/>
      <c r="E169" s="804"/>
      <c r="F169" s="803"/>
      <c r="G169" s="401">
        <v>0</v>
      </c>
      <c r="H169" s="401">
        <v>0</v>
      </c>
      <c r="I169" s="801"/>
      <c r="J169" s="801"/>
      <c r="K169" s="802"/>
      <c r="L169" s="802"/>
      <c r="M169" s="801"/>
      <c r="N169" s="801"/>
      <c r="O169" s="802"/>
      <c r="P169" s="802"/>
      <c r="Q169" s="801"/>
      <c r="R169" s="802"/>
      <c r="S169" s="802"/>
      <c r="T169" s="801"/>
      <c r="U169" s="802"/>
      <c r="V169" s="802"/>
    </row>
    <row r="170" spans="1:22" s="402" customFormat="1" ht="14.25" customHeight="1">
      <c r="A170" s="803"/>
      <c r="B170" s="804"/>
      <c r="C170" s="815"/>
      <c r="D170" s="806"/>
      <c r="E170" s="804"/>
      <c r="F170" s="803"/>
      <c r="G170" s="401">
        <v>0</v>
      </c>
      <c r="H170" s="401">
        <v>0</v>
      </c>
      <c r="I170" s="801"/>
      <c r="J170" s="801"/>
      <c r="K170" s="802"/>
      <c r="L170" s="802"/>
      <c r="M170" s="801"/>
      <c r="N170" s="801"/>
      <c r="O170" s="802"/>
      <c r="P170" s="802"/>
      <c r="Q170" s="801"/>
      <c r="R170" s="802"/>
      <c r="S170" s="802"/>
      <c r="T170" s="801"/>
      <c r="U170" s="802"/>
      <c r="V170" s="802"/>
    </row>
    <row r="171" spans="1:22" s="402" customFormat="1" ht="14.25" customHeight="1">
      <c r="A171" s="803">
        <v>32</v>
      </c>
      <c r="B171" s="804" t="s">
        <v>899</v>
      </c>
      <c r="C171" s="813" t="s">
        <v>900</v>
      </c>
      <c r="D171" s="806" t="s">
        <v>896</v>
      </c>
      <c r="E171" s="804" t="s">
        <v>897</v>
      </c>
      <c r="F171" s="803" t="s">
        <v>869</v>
      </c>
      <c r="G171" s="401">
        <f>G173+G172+G174+G175</f>
        <v>9803478</v>
      </c>
      <c r="H171" s="401">
        <f>H172+H173+H174+H175</f>
        <v>5780105</v>
      </c>
      <c r="I171" s="801">
        <f>J171+M171</f>
        <v>4023373</v>
      </c>
      <c r="J171" s="801">
        <f>K171+L171</f>
        <v>3599861</v>
      </c>
      <c r="K171" s="802">
        <v>3599861</v>
      </c>
      <c r="L171" s="802">
        <v>0</v>
      </c>
      <c r="M171" s="801">
        <f>N171+Q171+T171</f>
        <v>423512</v>
      </c>
      <c r="N171" s="801">
        <f>O171+P171</f>
        <v>423512</v>
      </c>
      <c r="O171" s="802">
        <v>423512</v>
      </c>
      <c r="P171" s="802">
        <v>0</v>
      </c>
      <c r="Q171" s="801">
        <f>R171+S171</f>
        <v>0</v>
      </c>
      <c r="R171" s="802">
        <v>0</v>
      </c>
      <c r="S171" s="802">
        <v>0</v>
      </c>
      <c r="T171" s="801">
        <f>U171+V171</f>
        <v>0</v>
      </c>
      <c r="U171" s="802">
        <v>0</v>
      </c>
      <c r="V171" s="802">
        <v>0</v>
      </c>
    </row>
    <row r="172" spans="1:22" s="402" customFormat="1" ht="14.25" customHeight="1">
      <c r="A172" s="803"/>
      <c r="B172" s="804"/>
      <c r="C172" s="814"/>
      <c r="D172" s="806"/>
      <c r="E172" s="804"/>
      <c r="F172" s="803"/>
      <c r="G172" s="401">
        <v>8771533</v>
      </c>
      <c r="H172" s="401">
        <v>5171672</v>
      </c>
      <c r="I172" s="801"/>
      <c r="J172" s="801"/>
      <c r="K172" s="802"/>
      <c r="L172" s="802"/>
      <c r="M172" s="801"/>
      <c r="N172" s="801"/>
      <c r="O172" s="802"/>
      <c r="P172" s="802"/>
      <c r="Q172" s="801"/>
      <c r="R172" s="802"/>
      <c r="S172" s="802"/>
      <c r="T172" s="801"/>
      <c r="U172" s="802"/>
      <c r="V172" s="802"/>
    </row>
    <row r="173" spans="1:22" s="402" customFormat="1" ht="14.25" customHeight="1">
      <c r="A173" s="803"/>
      <c r="B173" s="804"/>
      <c r="C173" s="814"/>
      <c r="D173" s="806"/>
      <c r="E173" s="804"/>
      <c r="F173" s="803"/>
      <c r="G173" s="401">
        <v>1031945</v>
      </c>
      <c r="H173" s="401">
        <v>608433</v>
      </c>
      <c r="I173" s="801"/>
      <c r="J173" s="801"/>
      <c r="K173" s="802"/>
      <c r="L173" s="802"/>
      <c r="M173" s="801"/>
      <c r="N173" s="801"/>
      <c r="O173" s="802"/>
      <c r="P173" s="802"/>
      <c r="Q173" s="801"/>
      <c r="R173" s="802"/>
      <c r="S173" s="802"/>
      <c r="T173" s="801"/>
      <c r="U173" s="802"/>
      <c r="V173" s="802"/>
    </row>
    <row r="174" spans="1:22" s="402" customFormat="1" ht="14.25" customHeight="1">
      <c r="A174" s="803"/>
      <c r="B174" s="804"/>
      <c r="C174" s="814"/>
      <c r="D174" s="806"/>
      <c r="E174" s="804"/>
      <c r="F174" s="803"/>
      <c r="G174" s="401">
        <v>0</v>
      </c>
      <c r="H174" s="401">
        <v>0</v>
      </c>
      <c r="I174" s="801"/>
      <c r="J174" s="801"/>
      <c r="K174" s="802"/>
      <c r="L174" s="802"/>
      <c r="M174" s="801"/>
      <c r="N174" s="801"/>
      <c r="O174" s="802"/>
      <c r="P174" s="802"/>
      <c r="Q174" s="801"/>
      <c r="R174" s="802"/>
      <c r="S174" s="802"/>
      <c r="T174" s="801"/>
      <c r="U174" s="802"/>
      <c r="V174" s="802"/>
    </row>
    <row r="175" spans="1:22" s="402" customFormat="1" ht="14.25" customHeight="1">
      <c r="A175" s="803"/>
      <c r="B175" s="804"/>
      <c r="C175" s="815"/>
      <c r="D175" s="806"/>
      <c r="E175" s="804"/>
      <c r="F175" s="803"/>
      <c r="G175" s="401">
        <v>0</v>
      </c>
      <c r="H175" s="401">
        <v>0</v>
      </c>
      <c r="I175" s="801"/>
      <c r="J175" s="801"/>
      <c r="K175" s="802"/>
      <c r="L175" s="802"/>
      <c r="M175" s="801"/>
      <c r="N175" s="801"/>
      <c r="O175" s="802"/>
      <c r="P175" s="802"/>
      <c r="Q175" s="801"/>
      <c r="R175" s="802"/>
      <c r="S175" s="802"/>
      <c r="T175" s="801"/>
      <c r="U175" s="802"/>
      <c r="V175" s="802"/>
    </row>
    <row r="176" spans="1:22" s="402" customFormat="1" ht="14.25" customHeight="1">
      <c r="A176" s="803">
        <v>33</v>
      </c>
      <c r="B176" s="804" t="s">
        <v>899</v>
      </c>
      <c r="C176" s="813" t="s">
        <v>901</v>
      </c>
      <c r="D176" s="806" t="s">
        <v>896</v>
      </c>
      <c r="E176" s="804" t="s">
        <v>897</v>
      </c>
      <c r="F176" s="803" t="s">
        <v>832</v>
      </c>
      <c r="G176" s="401">
        <f>G178+G177+G179+G180</f>
        <v>8200609</v>
      </c>
      <c r="H176" s="401">
        <f>H177+H178+H179+H180</f>
        <v>5485362</v>
      </c>
      <c r="I176" s="801">
        <f>J176+M176</f>
        <v>2715247</v>
      </c>
      <c r="J176" s="801">
        <f>K176+L176</f>
        <v>2429432</v>
      </c>
      <c r="K176" s="802">
        <v>2429432</v>
      </c>
      <c r="L176" s="802">
        <v>0</v>
      </c>
      <c r="M176" s="801">
        <f>N176+Q176+T176</f>
        <v>285815</v>
      </c>
      <c r="N176" s="801">
        <f>O176+P176</f>
        <v>285815</v>
      </c>
      <c r="O176" s="802">
        <v>285815</v>
      </c>
      <c r="P176" s="802">
        <v>0</v>
      </c>
      <c r="Q176" s="801">
        <f>R176+S176</f>
        <v>0</v>
      </c>
      <c r="R176" s="802">
        <v>0</v>
      </c>
      <c r="S176" s="802">
        <v>0</v>
      </c>
      <c r="T176" s="801">
        <f>U176+V176</f>
        <v>0</v>
      </c>
      <c r="U176" s="802">
        <v>0</v>
      </c>
      <c r="V176" s="802">
        <v>0</v>
      </c>
    </row>
    <row r="177" spans="1:22" s="402" customFormat="1" ht="14.25" customHeight="1">
      <c r="A177" s="803"/>
      <c r="B177" s="804"/>
      <c r="C177" s="814"/>
      <c r="D177" s="806"/>
      <c r="E177" s="804"/>
      <c r="F177" s="803"/>
      <c r="G177" s="401">
        <v>7337387</v>
      </c>
      <c r="H177" s="401">
        <v>4907955</v>
      </c>
      <c r="I177" s="801"/>
      <c r="J177" s="801"/>
      <c r="K177" s="802"/>
      <c r="L177" s="802"/>
      <c r="M177" s="801"/>
      <c r="N177" s="801"/>
      <c r="O177" s="802"/>
      <c r="P177" s="802"/>
      <c r="Q177" s="801"/>
      <c r="R177" s="802"/>
      <c r="S177" s="802"/>
      <c r="T177" s="801"/>
      <c r="U177" s="802"/>
      <c r="V177" s="802"/>
    </row>
    <row r="178" spans="1:22" s="402" customFormat="1" ht="14.25" customHeight="1">
      <c r="A178" s="803"/>
      <c r="B178" s="804"/>
      <c r="C178" s="814"/>
      <c r="D178" s="806"/>
      <c r="E178" s="804"/>
      <c r="F178" s="803"/>
      <c r="G178" s="401">
        <v>863222</v>
      </c>
      <c r="H178" s="401">
        <v>577407</v>
      </c>
      <c r="I178" s="801"/>
      <c r="J178" s="801"/>
      <c r="K178" s="802"/>
      <c r="L178" s="802"/>
      <c r="M178" s="801"/>
      <c r="N178" s="801"/>
      <c r="O178" s="802"/>
      <c r="P178" s="802"/>
      <c r="Q178" s="801"/>
      <c r="R178" s="802"/>
      <c r="S178" s="802"/>
      <c r="T178" s="801"/>
      <c r="U178" s="802"/>
      <c r="V178" s="802"/>
    </row>
    <row r="179" spans="1:22" s="402" customFormat="1" ht="14.25" customHeight="1">
      <c r="A179" s="803"/>
      <c r="B179" s="804"/>
      <c r="C179" s="814"/>
      <c r="D179" s="806"/>
      <c r="E179" s="804"/>
      <c r="F179" s="803"/>
      <c r="G179" s="401">
        <v>0</v>
      </c>
      <c r="H179" s="401">
        <v>0</v>
      </c>
      <c r="I179" s="801"/>
      <c r="J179" s="801"/>
      <c r="K179" s="802"/>
      <c r="L179" s="802"/>
      <c r="M179" s="801"/>
      <c r="N179" s="801"/>
      <c r="O179" s="802"/>
      <c r="P179" s="802"/>
      <c r="Q179" s="801"/>
      <c r="R179" s="802"/>
      <c r="S179" s="802"/>
      <c r="T179" s="801"/>
      <c r="U179" s="802"/>
      <c r="V179" s="802"/>
    </row>
    <row r="180" spans="1:22" s="402" customFormat="1" ht="14.25" customHeight="1">
      <c r="A180" s="803"/>
      <c r="B180" s="804"/>
      <c r="C180" s="815"/>
      <c r="D180" s="806"/>
      <c r="E180" s="804"/>
      <c r="F180" s="803"/>
      <c r="G180" s="401">
        <v>0</v>
      </c>
      <c r="H180" s="401">
        <v>0</v>
      </c>
      <c r="I180" s="801"/>
      <c r="J180" s="801"/>
      <c r="K180" s="802"/>
      <c r="L180" s="802"/>
      <c r="M180" s="801"/>
      <c r="N180" s="801"/>
      <c r="O180" s="802"/>
      <c r="P180" s="802"/>
      <c r="Q180" s="801"/>
      <c r="R180" s="802"/>
      <c r="S180" s="802"/>
      <c r="T180" s="801"/>
      <c r="U180" s="802"/>
      <c r="V180" s="802"/>
    </row>
    <row r="181" spans="1:22" s="402" customFormat="1" ht="14.25" customHeight="1">
      <c r="A181" s="803">
        <v>34</v>
      </c>
      <c r="B181" s="804" t="s">
        <v>899</v>
      </c>
      <c r="C181" s="813" t="s">
        <v>902</v>
      </c>
      <c r="D181" s="806" t="s">
        <v>896</v>
      </c>
      <c r="E181" s="804" t="s">
        <v>903</v>
      </c>
      <c r="F181" s="803" t="s">
        <v>869</v>
      </c>
      <c r="G181" s="401">
        <f>G183+G182+G184+G185</f>
        <v>45072122</v>
      </c>
      <c r="H181" s="401">
        <f>H182+H183+H184+H185</f>
        <v>27154366</v>
      </c>
      <c r="I181" s="801">
        <f>J181+M181</f>
        <v>17917756</v>
      </c>
      <c r="J181" s="801">
        <f>K181+L181</f>
        <v>16031676</v>
      </c>
      <c r="K181" s="802">
        <v>16031676</v>
      </c>
      <c r="L181" s="802">
        <v>0</v>
      </c>
      <c r="M181" s="801">
        <f>N181+Q181+T181</f>
        <v>1886080</v>
      </c>
      <c r="N181" s="801">
        <f>O181+P181</f>
        <v>1886080</v>
      </c>
      <c r="O181" s="802">
        <v>1886080</v>
      </c>
      <c r="P181" s="802">
        <v>0</v>
      </c>
      <c r="Q181" s="801">
        <f>R181+S181</f>
        <v>0</v>
      </c>
      <c r="R181" s="802">
        <v>0</v>
      </c>
      <c r="S181" s="802">
        <v>0</v>
      </c>
      <c r="T181" s="801">
        <f>U181+V181</f>
        <v>0</v>
      </c>
      <c r="U181" s="802">
        <v>0</v>
      </c>
      <c r="V181" s="802">
        <v>0</v>
      </c>
    </row>
    <row r="182" spans="1:22" s="402" customFormat="1" ht="14.25" customHeight="1">
      <c r="A182" s="803"/>
      <c r="B182" s="804"/>
      <c r="C182" s="814"/>
      <c r="D182" s="806"/>
      <c r="E182" s="804"/>
      <c r="F182" s="803"/>
      <c r="G182" s="401">
        <v>40327688</v>
      </c>
      <c r="H182" s="401">
        <v>24296012</v>
      </c>
      <c r="I182" s="801"/>
      <c r="J182" s="801"/>
      <c r="K182" s="802"/>
      <c r="L182" s="802"/>
      <c r="M182" s="801"/>
      <c r="N182" s="801"/>
      <c r="O182" s="802"/>
      <c r="P182" s="802"/>
      <c r="Q182" s="801"/>
      <c r="R182" s="802"/>
      <c r="S182" s="802"/>
      <c r="T182" s="801"/>
      <c r="U182" s="802"/>
      <c r="V182" s="802"/>
    </row>
    <row r="183" spans="1:22" s="402" customFormat="1" ht="14.25" customHeight="1">
      <c r="A183" s="803"/>
      <c r="B183" s="804"/>
      <c r="C183" s="814"/>
      <c r="D183" s="806"/>
      <c r="E183" s="804"/>
      <c r="F183" s="803"/>
      <c r="G183" s="401">
        <v>4744434</v>
      </c>
      <c r="H183" s="401">
        <v>2858354</v>
      </c>
      <c r="I183" s="801"/>
      <c r="J183" s="801"/>
      <c r="K183" s="802"/>
      <c r="L183" s="802"/>
      <c r="M183" s="801"/>
      <c r="N183" s="801"/>
      <c r="O183" s="802"/>
      <c r="P183" s="802"/>
      <c r="Q183" s="801"/>
      <c r="R183" s="802"/>
      <c r="S183" s="802"/>
      <c r="T183" s="801"/>
      <c r="U183" s="802"/>
      <c r="V183" s="802"/>
    </row>
    <row r="184" spans="1:22" s="402" customFormat="1" ht="14.25" customHeight="1">
      <c r="A184" s="803"/>
      <c r="B184" s="804"/>
      <c r="C184" s="814"/>
      <c r="D184" s="806"/>
      <c r="E184" s="804"/>
      <c r="F184" s="803"/>
      <c r="G184" s="401">
        <v>0</v>
      </c>
      <c r="H184" s="401">
        <v>0</v>
      </c>
      <c r="I184" s="801"/>
      <c r="J184" s="801"/>
      <c r="K184" s="802"/>
      <c r="L184" s="802"/>
      <c r="M184" s="801"/>
      <c r="N184" s="801"/>
      <c r="O184" s="802"/>
      <c r="P184" s="802"/>
      <c r="Q184" s="801"/>
      <c r="R184" s="802"/>
      <c r="S184" s="802"/>
      <c r="T184" s="801"/>
      <c r="U184" s="802"/>
      <c r="V184" s="802"/>
    </row>
    <row r="185" spans="1:22" s="402" customFormat="1" ht="14.25" customHeight="1">
      <c r="A185" s="803"/>
      <c r="B185" s="804"/>
      <c r="C185" s="815"/>
      <c r="D185" s="806"/>
      <c r="E185" s="804"/>
      <c r="F185" s="803"/>
      <c r="G185" s="401">
        <v>0</v>
      </c>
      <c r="H185" s="401">
        <v>0</v>
      </c>
      <c r="I185" s="801"/>
      <c r="J185" s="801"/>
      <c r="K185" s="802"/>
      <c r="L185" s="802"/>
      <c r="M185" s="801"/>
      <c r="N185" s="801"/>
      <c r="O185" s="802"/>
      <c r="P185" s="802"/>
      <c r="Q185" s="801"/>
      <c r="R185" s="802"/>
      <c r="S185" s="802"/>
      <c r="T185" s="801"/>
      <c r="U185" s="802"/>
      <c r="V185" s="802"/>
    </row>
    <row r="186" spans="1:22" s="404" customFormat="1">
      <c r="A186" s="792" t="s">
        <v>822</v>
      </c>
      <c r="B186" s="793"/>
      <c r="C186" s="793"/>
      <c r="D186" s="793"/>
      <c r="E186" s="793"/>
      <c r="F186" s="794"/>
      <c r="G186" s="403">
        <f>G16+G21+G26+G31+G36+G41+G51+G56+G61+G66+G86+G91+G96+G106+G111+G116+G121+G126+G131+G136+G141+G146+G151+G156+G161+G166+G171+G176+G181+G101+G81+G76+G71+G46</f>
        <v>739776040</v>
      </c>
      <c r="H186" s="403">
        <f>H16+H21+H26+H31+H36+H41+H51+H56+H61+H66+H86+H91+H96+H106+H111+H116+H121+H126+H131+H136+H141+H146+H151+H156+H161+H166+H171+H176+H181+H101+H81+H76+H71+H46</f>
        <v>246337076</v>
      </c>
      <c r="I186" s="782">
        <f>SUM(I16:I185)</f>
        <v>260932445</v>
      </c>
      <c r="J186" s="782">
        <f t="shared" ref="J186:V186" si="0">SUM(J16:J185)</f>
        <v>227823193</v>
      </c>
      <c r="K186" s="782">
        <f t="shared" si="0"/>
        <v>107545210</v>
      </c>
      <c r="L186" s="782">
        <f t="shared" si="0"/>
        <v>120277983</v>
      </c>
      <c r="M186" s="782">
        <f t="shared" si="0"/>
        <v>33109252</v>
      </c>
      <c r="N186" s="782">
        <f t="shared" si="0"/>
        <v>17810638</v>
      </c>
      <c r="O186" s="782">
        <f t="shared" si="0"/>
        <v>9085160</v>
      </c>
      <c r="P186" s="782">
        <f t="shared" si="0"/>
        <v>8725478</v>
      </c>
      <c r="Q186" s="782">
        <f t="shared" si="0"/>
        <v>15002616</v>
      </c>
      <c r="R186" s="782">
        <f t="shared" si="0"/>
        <v>5201709</v>
      </c>
      <c r="S186" s="782">
        <f t="shared" si="0"/>
        <v>9800907</v>
      </c>
      <c r="T186" s="782">
        <f t="shared" si="0"/>
        <v>295998</v>
      </c>
      <c r="U186" s="782">
        <f t="shared" si="0"/>
        <v>295998</v>
      </c>
      <c r="V186" s="782">
        <f t="shared" si="0"/>
        <v>0</v>
      </c>
    </row>
    <row r="187" spans="1:22" s="404" customFormat="1">
      <c r="A187" s="795"/>
      <c r="B187" s="796"/>
      <c r="C187" s="796"/>
      <c r="D187" s="796"/>
      <c r="E187" s="796"/>
      <c r="F187" s="797"/>
      <c r="G187" s="403">
        <f t="shared" ref="G187:H190" si="1">G17+G22+G27+G32+G37+G42+G52+G57+G62+G67+G87+G92+G97+G107+G112+G117+G122+G127+G132+G137+G142+G147+G152+G157+G162+G167+G172+G177+G182+G102+G82+G77+G72+G47</f>
        <v>650923866</v>
      </c>
      <c r="H187" s="403">
        <f t="shared" si="1"/>
        <v>213060085</v>
      </c>
      <c r="I187" s="782"/>
      <c r="J187" s="782"/>
      <c r="K187" s="782"/>
      <c r="L187" s="782"/>
      <c r="M187" s="782"/>
      <c r="N187" s="782"/>
      <c r="O187" s="782"/>
      <c r="P187" s="782"/>
      <c r="Q187" s="782"/>
      <c r="R187" s="782"/>
      <c r="S187" s="782"/>
      <c r="T187" s="782"/>
      <c r="U187" s="782"/>
      <c r="V187" s="782"/>
    </row>
    <row r="188" spans="1:22" s="404" customFormat="1">
      <c r="A188" s="795"/>
      <c r="B188" s="796"/>
      <c r="C188" s="796"/>
      <c r="D188" s="796"/>
      <c r="E188" s="796"/>
      <c r="F188" s="797"/>
      <c r="G188" s="403">
        <f t="shared" si="1"/>
        <v>45269575</v>
      </c>
      <c r="H188" s="403">
        <f t="shared" si="1"/>
        <v>16763647</v>
      </c>
      <c r="I188" s="782"/>
      <c r="J188" s="782"/>
      <c r="K188" s="782"/>
      <c r="L188" s="782"/>
      <c r="M188" s="782"/>
      <c r="N188" s="782"/>
      <c r="O188" s="782"/>
      <c r="P188" s="782"/>
      <c r="Q188" s="782"/>
      <c r="R188" s="782"/>
      <c r="S188" s="782"/>
      <c r="T188" s="782"/>
      <c r="U188" s="782"/>
      <c r="V188" s="782"/>
    </row>
    <row r="189" spans="1:22" s="404" customFormat="1">
      <c r="A189" s="795"/>
      <c r="B189" s="796"/>
      <c r="C189" s="796"/>
      <c r="D189" s="796"/>
      <c r="E189" s="796"/>
      <c r="F189" s="797"/>
      <c r="G189" s="403">
        <f t="shared" si="1"/>
        <v>42761746</v>
      </c>
      <c r="H189" s="403">
        <f t="shared" si="1"/>
        <v>16350379</v>
      </c>
      <c r="I189" s="782"/>
      <c r="J189" s="782"/>
      <c r="K189" s="782"/>
      <c r="L189" s="782"/>
      <c r="M189" s="782"/>
      <c r="N189" s="782"/>
      <c r="O189" s="782"/>
      <c r="P189" s="782"/>
      <c r="Q189" s="782"/>
      <c r="R189" s="782"/>
      <c r="S189" s="782"/>
      <c r="T189" s="782"/>
      <c r="U189" s="782"/>
      <c r="V189" s="782"/>
    </row>
    <row r="190" spans="1:22" s="404" customFormat="1">
      <c r="A190" s="798"/>
      <c r="B190" s="799"/>
      <c r="C190" s="799"/>
      <c r="D190" s="799"/>
      <c r="E190" s="799"/>
      <c r="F190" s="800"/>
      <c r="G190" s="403">
        <f t="shared" si="1"/>
        <v>820853</v>
      </c>
      <c r="H190" s="403">
        <f t="shared" si="1"/>
        <v>162965</v>
      </c>
      <c r="I190" s="782"/>
      <c r="J190" s="782"/>
      <c r="K190" s="782"/>
      <c r="L190" s="782"/>
      <c r="M190" s="782"/>
      <c r="N190" s="782"/>
      <c r="O190" s="782"/>
      <c r="P190" s="782"/>
      <c r="Q190" s="782"/>
      <c r="R190" s="782"/>
      <c r="S190" s="782"/>
      <c r="T190" s="782"/>
      <c r="U190" s="782"/>
      <c r="V190" s="782"/>
    </row>
    <row r="191" spans="1:22" s="400" customFormat="1" ht="4.5" customHeight="1">
      <c r="A191" s="807"/>
      <c r="B191" s="808"/>
      <c r="C191" s="808"/>
      <c r="D191" s="808"/>
      <c r="E191" s="808"/>
      <c r="F191" s="808"/>
      <c r="G191" s="808"/>
      <c r="H191" s="808"/>
      <c r="I191" s="808"/>
      <c r="J191" s="808"/>
      <c r="K191" s="808"/>
      <c r="L191" s="808"/>
      <c r="M191" s="808"/>
      <c r="N191" s="808"/>
      <c r="O191" s="808"/>
      <c r="P191" s="808"/>
      <c r="Q191" s="808"/>
      <c r="R191" s="808"/>
      <c r="S191" s="808"/>
      <c r="T191" s="808"/>
      <c r="U191" s="808"/>
      <c r="V191" s="809"/>
    </row>
    <row r="192" spans="1:22" s="400" customFormat="1" ht="23.25" customHeight="1">
      <c r="A192" s="810" t="s">
        <v>904</v>
      </c>
      <c r="B192" s="811"/>
      <c r="C192" s="811"/>
      <c r="D192" s="811"/>
      <c r="E192" s="811"/>
      <c r="F192" s="811"/>
      <c r="G192" s="811"/>
      <c r="H192" s="811"/>
      <c r="I192" s="811"/>
      <c r="J192" s="811"/>
      <c r="K192" s="811"/>
      <c r="L192" s="811"/>
      <c r="M192" s="811"/>
      <c r="N192" s="811"/>
      <c r="O192" s="811"/>
      <c r="P192" s="811"/>
      <c r="Q192" s="811"/>
      <c r="R192" s="811"/>
      <c r="S192" s="811"/>
      <c r="T192" s="811"/>
      <c r="U192" s="811"/>
      <c r="V192" s="812"/>
    </row>
    <row r="193" spans="1:22" s="400" customFormat="1" ht="3" customHeight="1">
      <c r="A193" s="807"/>
      <c r="B193" s="808"/>
      <c r="C193" s="808"/>
      <c r="D193" s="808"/>
      <c r="E193" s="808"/>
      <c r="F193" s="808"/>
      <c r="G193" s="808"/>
      <c r="H193" s="808"/>
      <c r="I193" s="808"/>
      <c r="J193" s="808"/>
      <c r="K193" s="808"/>
      <c r="L193" s="808"/>
      <c r="M193" s="808"/>
      <c r="N193" s="808"/>
      <c r="O193" s="808"/>
      <c r="P193" s="808"/>
      <c r="Q193" s="808"/>
      <c r="R193" s="808"/>
      <c r="S193" s="808"/>
      <c r="T193" s="808"/>
      <c r="U193" s="808"/>
      <c r="V193" s="809"/>
    </row>
    <row r="194" spans="1:22" s="402" customFormat="1" ht="14.1" customHeight="1">
      <c r="A194" s="803">
        <v>1</v>
      </c>
      <c r="B194" s="804" t="s">
        <v>905</v>
      </c>
      <c r="C194" s="805" t="s">
        <v>906</v>
      </c>
      <c r="D194" s="806" t="s">
        <v>907</v>
      </c>
      <c r="E194" s="806" t="s">
        <v>908</v>
      </c>
      <c r="F194" s="806" t="s">
        <v>855</v>
      </c>
      <c r="G194" s="401">
        <f>G196+G195+G197+G198</f>
        <v>222028458</v>
      </c>
      <c r="H194" s="401">
        <f>H195+H196+H197+H198</f>
        <v>31882762</v>
      </c>
      <c r="I194" s="801">
        <f>J194+M194</f>
        <v>69670653</v>
      </c>
      <c r="J194" s="801">
        <f>K194+L194</f>
        <v>59220055</v>
      </c>
      <c r="K194" s="802">
        <v>58870055</v>
      </c>
      <c r="L194" s="802">
        <v>350000</v>
      </c>
      <c r="M194" s="801">
        <f>N194+Q194+T194</f>
        <v>10450598</v>
      </c>
      <c r="N194" s="801">
        <f>O194+P194</f>
        <v>0</v>
      </c>
      <c r="O194" s="802">
        <v>0</v>
      </c>
      <c r="P194" s="802">
        <v>0</v>
      </c>
      <c r="Q194" s="801">
        <f>R194+S194</f>
        <v>10450598</v>
      </c>
      <c r="R194" s="802">
        <v>10388833</v>
      </c>
      <c r="S194" s="802">
        <v>61765</v>
      </c>
      <c r="T194" s="801">
        <f>U194+V194</f>
        <v>0</v>
      </c>
      <c r="U194" s="802">
        <v>0</v>
      </c>
      <c r="V194" s="802">
        <v>0</v>
      </c>
    </row>
    <row r="195" spans="1:22" s="402" customFormat="1" ht="14.1" customHeight="1">
      <c r="A195" s="803"/>
      <c r="B195" s="804"/>
      <c r="C195" s="805"/>
      <c r="D195" s="806"/>
      <c r="E195" s="806"/>
      <c r="F195" s="806"/>
      <c r="G195" s="401">
        <v>188724190</v>
      </c>
      <c r="H195" s="401">
        <v>27100348</v>
      </c>
      <c r="I195" s="801"/>
      <c r="J195" s="801"/>
      <c r="K195" s="802"/>
      <c r="L195" s="802"/>
      <c r="M195" s="801"/>
      <c r="N195" s="801"/>
      <c r="O195" s="802"/>
      <c r="P195" s="802"/>
      <c r="Q195" s="801"/>
      <c r="R195" s="802"/>
      <c r="S195" s="802"/>
      <c r="T195" s="801"/>
      <c r="U195" s="802"/>
      <c r="V195" s="802"/>
    </row>
    <row r="196" spans="1:22" s="402" customFormat="1" ht="14.1" customHeight="1">
      <c r="A196" s="803"/>
      <c r="B196" s="804"/>
      <c r="C196" s="805"/>
      <c r="D196" s="806"/>
      <c r="E196" s="806"/>
      <c r="F196" s="806"/>
      <c r="G196" s="401">
        <v>0</v>
      </c>
      <c r="H196" s="401">
        <v>0</v>
      </c>
      <c r="I196" s="801"/>
      <c r="J196" s="801"/>
      <c r="K196" s="802"/>
      <c r="L196" s="802"/>
      <c r="M196" s="801"/>
      <c r="N196" s="801"/>
      <c r="O196" s="802"/>
      <c r="P196" s="802"/>
      <c r="Q196" s="801"/>
      <c r="R196" s="802"/>
      <c r="S196" s="802"/>
      <c r="T196" s="801"/>
      <c r="U196" s="802"/>
      <c r="V196" s="802"/>
    </row>
    <row r="197" spans="1:22" s="402" customFormat="1" ht="14.1" customHeight="1">
      <c r="A197" s="803"/>
      <c r="B197" s="804"/>
      <c r="C197" s="805"/>
      <c r="D197" s="806"/>
      <c r="E197" s="806"/>
      <c r="F197" s="806"/>
      <c r="G197" s="401">
        <v>33304268</v>
      </c>
      <c r="H197" s="401">
        <v>4782414</v>
      </c>
      <c r="I197" s="801"/>
      <c r="J197" s="801"/>
      <c r="K197" s="802"/>
      <c r="L197" s="802"/>
      <c r="M197" s="801"/>
      <c r="N197" s="801"/>
      <c r="O197" s="802"/>
      <c r="P197" s="802"/>
      <c r="Q197" s="801"/>
      <c r="R197" s="802"/>
      <c r="S197" s="802"/>
      <c r="T197" s="801"/>
      <c r="U197" s="802"/>
      <c r="V197" s="802"/>
    </row>
    <row r="198" spans="1:22" s="402" customFormat="1" ht="14.1" customHeight="1">
      <c r="A198" s="803"/>
      <c r="B198" s="804"/>
      <c r="C198" s="805"/>
      <c r="D198" s="806"/>
      <c r="E198" s="806"/>
      <c r="F198" s="806"/>
      <c r="G198" s="401">
        <v>0</v>
      </c>
      <c r="H198" s="401">
        <v>0</v>
      </c>
      <c r="I198" s="801"/>
      <c r="J198" s="801"/>
      <c r="K198" s="802"/>
      <c r="L198" s="802"/>
      <c r="M198" s="801"/>
      <c r="N198" s="801"/>
      <c r="O198" s="802"/>
      <c r="P198" s="802"/>
      <c r="Q198" s="801"/>
      <c r="R198" s="802"/>
      <c r="S198" s="802"/>
      <c r="T198" s="801"/>
      <c r="U198" s="802"/>
      <c r="V198" s="802"/>
    </row>
    <row r="199" spans="1:22" s="402" customFormat="1" ht="14.1" customHeight="1">
      <c r="A199" s="803">
        <v>2</v>
      </c>
      <c r="B199" s="804" t="s">
        <v>905</v>
      </c>
      <c r="C199" s="805" t="s">
        <v>909</v>
      </c>
      <c r="D199" s="806" t="s">
        <v>907</v>
      </c>
      <c r="E199" s="806" t="s">
        <v>910</v>
      </c>
      <c r="F199" s="806" t="s">
        <v>855</v>
      </c>
      <c r="G199" s="401">
        <f>G201+G200+G202+G203</f>
        <v>10885274</v>
      </c>
      <c r="H199" s="401">
        <f>H200+H201+H202+H203</f>
        <v>2438632</v>
      </c>
      <c r="I199" s="801">
        <f>J199+M199</f>
        <v>2438345</v>
      </c>
      <c r="J199" s="801">
        <f>K199+L199</f>
        <v>2438345</v>
      </c>
      <c r="K199" s="802">
        <v>2438345</v>
      </c>
      <c r="L199" s="802">
        <v>0</v>
      </c>
      <c r="M199" s="801">
        <f>N199+Q199+T199</f>
        <v>0</v>
      </c>
      <c r="N199" s="801">
        <f>O199+P199</f>
        <v>0</v>
      </c>
      <c r="O199" s="802">
        <v>0</v>
      </c>
      <c r="P199" s="802">
        <v>0</v>
      </c>
      <c r="Q199" s="801">
        <f>R199+S199</f>
        <v>0</v>
      </c>
      <c r="R199" s="802">
        <v>0</v>
      </c>
      <c r="S199" s="802">
        <v>0</v>
      </c>
      <c r="T199" s="801">
        <f>U199+V199</f>
        <v>0</v>
      </c>
      <c r="U199" s="802">
        <v>0</v>
      </c>
      <c r="V199" s="802">
        <v>0</v>
      </c>
    </row>
    <row r="200" spans="1:22" s="402" customFormat="1" ht="14.1" customHeight="1">
      <c r="A200" s="803"/>
      <c r="B200" s="804"/>
      <c r="C200" s="805"/>
      <c r="D200" s="806"/>
      <c r="E200" s="806"/>
      <c r="F200" s="806"/>
      <c r="G200" s="401">
        <v>10885274</v>
      </c>
      <c r="H200" s="401">
        <v>2438632</v>
      </c>
      <c r="I200" s="801"/>
      <c r="J200" s="801"/>
      <c r="K200" s="802"/>
      <c r="L200" s="802"/>
      <c r="M200" s="801"/>
      <c r="N200" s="801"/>
      <c r="O200" s="802"/>
      <c r="P200" s="802"/>
      <c r="Q200" s="801"/>
      <c r="R200" s="802"/>
      <c r="S200" s="802"/>
      <c r="T200" s="801"/>
      <c r="U200" s="802"/>
      <c r="V200" s="802"/>
    </row>
    <row r="201" spans="1:22" s="402" customFormat="1" ht="14.1" customHeight="1">
      <c r="A201" s="803"/>
      <c r="B201" s="804"/>
      <c r="C201" s="805"/>
      <c r="D201" s="806"/>
      <c r="E201" s="806"/>
      <c r="F201" s="806"/>
      <c r="G201" s="401">
        <v>0</v>
      </c>
      <c r="H201" s="401">
        <v>0</v>
      </c>
      <c r="I201" s="801"/>
      <c r="J201" s="801"/>
      <c r="K201" s="802"/>
      <c r="L201" s="802"/>
      <c r="M201" s="801"/>
      <c r="N201" s="801"/>
      <c r="O201" s="802"/>
      <c r="P201" s="802"/>
      <c r="Q201" s="801"/>
      <c r="R201" s="802"/>
      <c r="S201" s="802"/>
      <c r="T201" s="801"/>
      <c r="U201" s="802"/>
      <c r="V201" s="802"/>
    </row>
    <row r="202" spans="1:22" s="402" customFormat="1" ht="14.1" customHeight="1">
      <c r="A202" s="803"/>
      <c r="B202" s="804"/>
      <c r="C202" s="805"/>
      <c r="D202" s="806"/>
      <c r="E202" s="806"/>
      <c r="F202" s="806"/>
      <c r="G202" s="401">
        <v>0</v>
      </c>
      <c r="H202" s="401">
        <v>0</v>
      </c>
      <c r="I202" s="801"/>
      <c r="J202" s="801"/>
      <c r="K202" s="802"/>
      <c r="L202" s="802"/>
      <c r="M202" s="801"/>
      <c r="N202" s="801"/>
      <c r="O202" s="802"/>
      <c r="P202" s="802"/>
      <c r="Q202" s="801"/>
      <c r="R202" s="802"/>
      <c r="S202" s="802"/>
      <c r="T202" s="801"/>
      <c r="U202" s="802"/>
      <c r="V202" s="802"/>
    </row>
    <row r="203" spans="1:22" s="402" customFormat="1" ht="14.1" customHeight="1">
      <c r="A203" s="803"/>
      <c r="B203" s="804"/>
      <c r="C203" s="805"/>
      <c r="D203" s="806"/>
      <c r="E203" s="806"/>
      <c r="F203" s="806"/>
      <c r="G203" s="401">
        <v>0</v>
      </c>
      <c r="H203" s="401">
        <v>0</v>
      </c>
      <c r="I203" s="801"/>
      <c r="J203" s="801"/>
      <c r="K203" s="802"/>
      <c r="L203" s="802"/>
      <c r="M203" s="801"/>
      <c r="N203" s="801"/>
      <c r="O203" s="802"/>
      <c r="P203" s="802"/>
      <c r="Q203" s="801"/>
      <c r="R203" s="802"/>
      <c r="S203" s="802"/>
      <c r="T203" s="801"/>
      <c r="U203" s="802"/>
      <c r="V203" s="802"/>
    </row>
    <row r="204" spans="1:22" s="402" customFormat="1" ht="14.1" customHeight="1">
      <c r="A204" s="803">
        <v>3</v>
      </c>
      <c r="B204" s="804" t="s">
        <v>905</v>
      </c>
      <c r="C204" s="805" t="s">
        <v>906</v>
      </c>
      <c r="D204" s="806" t="s">
        <v>879</v>
      </c>
      <c r="E204" s="806" t="s">
        <v>911</v>
      </c>
      <c r="F204" s="806" t="s">
        <v>855</v>
      </c>
      <c r="G204" s="401">
        <f>G206+G205+G207+G208</f>
        <v>14301901</v>
      </c>
      <c r="H204" s="401">
        <f>H205+H206+H207+H208</f>
        <v>3378000</v>
      </c>
      <c r="I204" s="801">
        <f>J204+M204</f>
        <v>3376000</v>
      </c>
      <c r="J204" s="801">
        <f>K204+L204</f>
        <v>2869600</v>
      </c>
      <c r="K204" s="802">
        <v>2869600</v>
      </c>
      <c r="L204" s="802">
        <v>0</v>
      </c>
      <c r="M204" s="801">
        <f>N204+Q204+T204</f>
        <v>506400</v>
      </c>
      <c r="N204" s="801">
        <f>O204+P204</f>
        <v>0</v>
      </c>
      <c r="O204" s="802">
        <v>0</v>
      </c>
      <c r="P204" s="802">
        <v>0</v>
      </c>
      <c r="Q204" s="801">
        <f>R204+S204</f>
        <v>506400</v>
      </c>
      <c r="R204" s="802">
        <v>506400</v>
      </c>
      <c r="S204" s="802">
        <v>0</v>
      </c>
      <c r="T204" s="801">
        <f>U204+V204</f>
        <v>0</v>
      </c>
      <c r="U204" s="802">
        <v>0</v>
      </c>
      <c r="V204" s="802">
        <v>0</v>
      </c>
    </row>
    <row r="205" spans="1:22" s="402" customFormat="1" ht="14.1" customHeight="1">
      <c r="A205" s="803"/>
      <c r="B205" s="804"/>
      <c r="C205" s="805"/>
      <c r="D205" s="806"/>
      <c r="E205" s="806"/>
      <c r="F205" s="806"/>
      <c r="G205" s="401">
        <v>12156616</v>
      </c>
      <c r="H205" s="401">
        <v>2871300</v>
      </c>
      <c r="I205" s="801"/>
      <c r="J205" s="801"/>
      <c r="K205" s="802"/>
      <c r="L205" s="802"/>
      <c r="M205" s="801"/>
      <c r="N205" s="801"/>
      <c r="O205" s="802"/>
      <c r="P205" s="802"/>
      <c r="Q205" s="801"/>
      <c r="R205" s="802"/>
      <c r="S205" s="802"/>
      <c r="T205" s="801"/>
      <c r="U205" s="802"/>
      <c r="V205" s="802"/>
    </row>
    <row r="206" spans="1:22" s="402" customFormat="1" ht="14.1" customHeight="1">
      <c r="A206" s="803"/>
      <c r="B206" s="804"/>
      <c r="C206" s="805"/>
      <c r="D206" s="806"/>
      <c r="E206" s="806"/>
      <c r="F206" s="806"/>
      <c r="G206" s="401">
        <v>0</v>
      </c>
      <c r="H206" s="401">
        <v>0</v>
      </c>
      <c r="I206" s="801"/>
      <c r="J206" s="801"/>
      <c r="K206" s="802"/>
      <c r="L206" s="802"/>
      <c r="M206" s="801"/>
      <c r="N206" s="801"/>
      <c r="O206" s="802"/>
      <c r="P206" s="802"/>
      <c r="Q206" s="801"/>
      <c r="R206" s="802"/>
      <c r="S206" s="802"/>
      <c r="T206" s="801"/>
      <c r="U206" s="802"/>
      <c r="V206" s="802"/>
    </row>
    <row r="207" spans="1:22" s="402" customFormat="1" ht="14.1" customHeight="1">
      <c r="A207" s="803"/>
      <c r="B207" s="804"/>
      <c r="C207" s="805"/>
      <c r="D207" s="806"/>
      <c r="E207" s="806"/>
      <c r="F207" s="806"/>
      <c r="G207" s="401">
        <v>2145285</v>
      </c>
      <c r="H207" s="401">
        <v>506700</v>
      </c>
      <c r="I207" s="801"/>
      <c r="J207" s="801"/>
      <c r="K207" s="802"/>
      <c r="L207" s="802"/>
      <c r="M207" s="801"/>
      <c r="N207" s="801"/>
      <c r="O207" s="802"/>
      <c r="P207" s="802"/>
      <c r="Q207" s="801"/>
      <c r="R207" s="802"/>
      <c r="S207" s="802"/>
      <c r="T207" s="801"/>
      <c r="U207" s="802"/>
      <c r="V207" s="802"/>
    </row>
    <row r="208" spans="1:22" s="402" customFormat="1" ht="14.1" customHeight="1">
      <c r="A208" s="803"/>
      <c r="B208" s="804"/>
      <c r="C208" s="805"/>
      <c r="D208" s="806"/>
      <c r="E208" s="806"/>
      <c r="F208" s="806"/>
      <c r="G208" s="401">
        <v>0</v>
      </c>
      <c r="H208" s="401">
        <v>0</v>
      </c>
      <c r="I208" s="801"/>
      <c r="J208" s="801"/>
      <c r="K208" s="802"/>
      <c r="L208" s="802"/>
      <c r="M208" s="801"/>
      <c r="N208" s="801"/>
      <c r="O208" s="802"/>
      <c r="P208" s="802"/>
      <c r="Q208" s="801"/>
      <c r="R208" s="802"/>
      <c r="S208" s="802"/>
      <c r="T208" s="801"/>
      <c r="U208" s="802"/>
      <c r="V208" s="802"/>
    </row>
    <row r="209" spans="1:22" s="402" customFormat="1" ht="14.1" customHeight="1">
      <c r="A209" s="803">
        <v>4</v>
      </c>
      <c r="B209" s="804" t="s">
        <v>912</v>
      </c>
      <c r="C209" s="805" t="s">
        <v>913</v>
      </c>
      <c r="D209" s="806" t="s">
        <v>907</v>
      </c>
      <c r="E209" s="806" t="s">
        <v>908</v>
      </c>
      <c r="F209" s="806" t="s">
        <v>855</v>
      </c>
      <c r="G209" s="401">
        <f>G211+G210+G212+G213</f>
        <v>17796342</v>
      </c>
      <c r="H209" s="401">
        <f>H210+H211+H212+H213</f>
        <v>3482318</v>
      </c>
      <c r="I209" s="801">
        <f>J209+M209</f>
        <v>4054706</v>
      </c>
      <c r="J209" s="801">
        <f>K209+L209</f>
        <v>3446500</v>
      </c>
      <c r="K209" s="802">
        <v>3446500</v>
      </c>
      <c r="L209" s="802">
        <v>0</v>
      </c>
      <c r="M209" s="801">
        <f>N209+Q209+T209</f>
        <v>608206</v>
      </c>
      <c r="N209" s="801">
        <f>O209+P209</f>
        <v>0</v>
      </c>
      <c r="O209" s="802">
        <v>0</v>
      </c>
      <c r="P209" s="802">
        <v>0</v>
      </c>
      <c r="Q209" s="801">
        <f>R209+S209</f>
        <v>608206</v>
      </c>
      <c r="R209" s="802">
        <v>608206</v>
      </c>
      <c r="S209" s="802">
        <v>0</v>
      </c>
      <c r="T209" s="801">
        <f>U209+V209</f>
        <v>0</v>
      </c>
      <c r="U209" s="802">
        <v>0</v>
      </c>
      <c r="V209" s="802">
        <v>0</v>
      </c>
    </row>
    <row r="210" spans="1:22" s="402" customFormat="1" ht="14.1" customHeight="1">
      <c r="A210" s="803"/>
      <c r="B210" s="804"/>
      <c r="C210" s="805"/>
      <c r="D210" s="806"/>
      <c r="E210" s="806"/>
      <c r="F210" s="806"/>
      <c r="G210" s="401">
        <v>15126890</v>
      </c>
      <c r="H210" s="401">
        <v>2959970</v>
      </c>
      <c r="I210" s="801"/>
      <c r="J210" s="801"/>
      <c r="K210" s="802"/>
      <c r="L210" s="802"/>
      <c r="M210" s="801"/>
      <c r="N210" s="801"/>
      <c r="O210" s="802"/>
      <c r="P210" s="802"/>
      <c r="Q210" s="801"/>
      <c r="R210" s="802"/>
      <c r="S210" s="802"/>
      <c r="T210" s="801"/>
      <c r="U210" s="802"/>
      <c r="V210" s="802"/>
    </row>
    <row r="211" spans="1:22" s="402" customFormat="1" ht="14.1" customHeight="1">
      <c r="A211" s="803"/>
      <c r="B211" s="804"/>
      <c r="C211" s="805"/>
      <c r="D211" s="806"/>
      <c r="E211" s="806"/>
      <c r="F211" s="806"/>
      <c r="G211" s="401">
        <v>0</v>
      </c>
      <c r="H211" s="401">
        <v>0</v>
      </c>
      <c r="I211" s="801"/>
      <c r="J211" s="801"/>
      <c r="K211" s="802"/>
      <c r="L211" s="802"/>
      <c r="M211" s="801"/>
      <c r="N211" s="801"/>
      <c r="O211" s="802"/>
      <c r="P211" s="802"/>
      <c r="Q211" s="801"/>
      <c r="R211" s="802"/>
      <c r="S211" s="802"/>
      <c r="T211" s="801"/>
      <c r="U211" s="802"/>
      <c r="V211" s="802"/>
    </row>
    <row r="212" spans="1:22" s="402" customFormat="1" ht="14.1" customHeight="1">
      <c r="A212" s="803"/>
      <c r="B212" s="804"/>
      <c r="C212" s="805"/>
      <c r="D212" s="806"/>
      <c r="E212" s="806"/>
      <c r="F212" s="806"/>
      <c r="G212" s="401">
        <v>2669452</v>
      </c>
      <c r="H212" s="401">
        <v>522348</v>
      </c>
      <c r="I212" s="801"/>
      <c r="J212" s="801"/>
      <c r="K212" s="802"/>
      <c r="L212" s="802"/>
      <c r="M212" s="801"/>
      <c r="N212" s="801"/>
      <c r="O212" s="802"/>
      <c r="P212" s="802"/>
      <c r="Q212" s="801"/>
      <c r="R212" s="802"/>
      <c r="S212" s="802"/>
      <c r="T212" s="801"/>
      <c r="U212" s="802"/>
      <c r="V212" s="802"/>
    </row>
    <row r="213" spans="1:22" s="402" customFormat="1" ht="14.1" customHeight="1">
      <c r="A213" s="803"/>
      <c r="B213" s="804"/>
      <c r="C213" s="805"/>
      <c r="D213" s="806"/>
      <c r="E213" s="806"/>
      <c r="F213" s="806"/>
      <c r="G213" s="401">
        <v>0</v>
      </c>
      <c r="H213" s="401">
        <v>0</v>
      </c>
      <c r="I213" s="801"/>
      <c r="J213" s="801"/>
      <c r="K213" s="802"/>
      <c r="L213" s="802"/>
      <c r="M213" s="801"/>
      <c r="N213" s="801"/>
      <c r="O213" s="802"/>
      <c r="P213" s="802"/>
      <c r="Q213" s="801"/>
      <c r="R213" s="802"/>
      <c r="S213" s="802"/>
      <c r="T213" s="801"/>
      <c r="U213" s="802"/>
      <c r="V213" s="802"/>
    </row>
    <row r="214" spans="1:22" s="402" customFormat="1" ht="14.25" customHeight="1">
      <c r="A214" s="803">
        <v>5</v>
      </c>
      <c r="B214" s="804" t="s">
        <v>912</v>
      </c>
      <c r="C214" s="805" t="s">
        <v>913</v>
      </c>
      <c r="D214" s="806" t="s">
        <v>879</v>
      </c>
      <c r="E214" s="806" t="s">
        <v>911</v>
      </c>
      <c r="F214" s="806" t="s">
        <v>855</v>
      </c>
      <c r="G214" s="401">
        <f>G216+G215+G217+G218</f>
        <v>140000</v>
      </c>
      <c r="H214" s="401">
        <f>H215+H216+H217+H218</f>
        <v>40000</v>
      </c>
      <c r="I214" s="801">
        <f>J214+M214</f>
        <v>30000</v>
      </c>
      <c r="J214" s="801">
        <f>K214+L214</f>
        <v>25500</v>
      </c>
      <c r="K214" s="802">
        <v>25500</v>
      </c>
      <c r="L214" s="802">
        <v>0</v>
      </c>
      <c r="M214" s="801">
        <f>N214+Q214+T214</f>
        <v>4500</v>
      </c>
      <c r="N214" s="801">
        <f>O214+P214</f>
        <v>0</v>
      </c>
      <c r="O214" s="802">
        <v>0</v>
      </c>
      <c r="P214" s="802">
        <v>0</v>
      </c>
      <c r="Q214" s="801">
        <f>R214+S214</f>
        <v>4500</v>
      </c>
      <c r="R214" s="802">
        <v>4500</v>
      </c>
      <c r="S214" s="802">
        <v>0</v>
      </c>
      <c r="T214" s="801">
        <f>U214+V214</f>
        <v>0</v>
      </c>
      <c r="U214" s="802">
        <v>0</v>
      </c>
      <c r="V214" s="802">
        <v>0</v>
      </c>
    </row>
    <row r="215" spans="1:22" s="402" customFormat="1" ht="14.25" customHeight="1">
      <c r="A215" s="803"/>
      <c r="B215" s="804"/>
      <c r="C215" s="805"/>
      <c r="D215" s="806"/>
      <c r="E215" s="806"/>
      <c r="F215" s="806"/>
      <c r="G215" s="401">
        <v>119000</v>
      </c>
      <c r="H215" s="401">
        <v>34000</v>
      </c>
      <c r="I215" s="801"/>
      <c r="J215" s="801"/>
      <c r="K215" s="802"/>
      <c r="L215" s="802"/>
      <c r="M215" s="801"/>
      <c r="N215" s="801"/>
      <c r="O215" s="802"/>
      <c r="P215" s="802"/>
      <c r="Q215" s="801"/>
      <c r="R215" s="802"/>
      <c r="S215" s="802"/>
      <c r="T215" s="801"/>
      <c r="U215" s="802"/>
      <c r="V215" s="802"/>
    </row>
    <row r="216" spans="1:22" s="402" customFormat="1" ht="14.25" customHeight="1">
      <c r="A216" s="803"/>
      <c r="B216" s="804"/>
      <c r="C216" s="805"/>
      <c r="D216" s="806"/>
      <c r="E216" s="806"/>
      <c r="F216" s="806"/>
      <c r="G216" s="401">
        <v>0</v>
      </c>
      <c r="H216" s="401">
        <v>0</v>
      </c>
      <c r="I216" s="801"/>
      <c r="J216" s="801"/>
      <c r="K216" s="802"/>
      <c r="L216" s="802"/>
      <c r="M216" s="801"/>
      <c r="N216" s="801"/>
      <c r="O216" s="802"/>
      <c r="P216" s="802"/>
      <c r="Q216" s="801"/>
      <c r="R216" s="802"/>
      <c r="S216" s="802"/>
      <c r="T216" s="801"/>
      <c r="U216" s="802"/>
      <c r="V216" s="802"/>
    </row>
    <row r="217" spans="1:22" s="402" customFormat="1" ht="14.25" customHeight="1">
      <c r="A217" s="803"/>
      <c r="B217" s="804"/>
      <c r="C217" s="805"/>
      <c r="D217" s="806"/>
      <c r="E217" s="806"/>
      <c r="F217" s="806"/>
      <c r="G217" s="401">
        <v>21000</v>
      </c>
      <c r="H217" s="401">
        <v>6000</v>
      </c>
      <c r="I217" s="801"/>
      <c r="J217" s="801"/>
      <c r="K217" s="802"/>
      <c r="L217" s="802"/>
      <c r="M217" s="801"/>
      <c r="N217" s="801"/>
      <c r="O217" s="802"/>
      <c r="P217" s="802"/>
      <c r="Q217" s="801"/>
      <c r="R217" s="802"/>
      <c r="S217" s="802"/>
      <c r="T217" s="801"/>
      <c r="U217" s="802"/>
      <c r="V217" s="802"/>
    </row>
    <row r="218" spans="1:22" s="402" customFormat="1" ht="14.25" customHeight="1">
      <c r="A218" s="803"/>
      <c r="B218" s="804"/>
      <c r="C218" s="805"/>
      <c r="D218" s="806"/>
      <c r="E218" s="806"/>
      <c r="F218" s="806"/>
      <c r="G218" s="401">
        <v>0</v>
      </c>
      <c r="H218" s="401">
        <v>0</v>
      </c>
      <c r="I218" s="801"/>
      <c r="J218" s="801"/>
      <c r="K218" s="802"/>
      <c r="L218" s="802"/>
      <c r="M218" s="801"/>
      <c r="N218" s="801"/>
      <c r="O218" s="802"/>
      <c r="P218" s="802"/>
      <c r="Q218" s="801"/>
      <c r="R218" s="802"/>
      <c r="S218" s="802"/>
      <c r="T218" s="801"/>
      <c r="U218" s="802"/>
      <c r="V218" s="802"/>
    </row>
    <row r="219" spans="1:22" s="404" customFormat="1">
      <c r="A219" s="792" t="s">
        <v>914</v>
      </c>
      <c r="B219" s="793"/>
      <c r="C219" s="793"/>
      <c r="D219" s="793"/>
      <c r="E219" s="793"/>
      <c r="F219" s="794"/>
      <c r="G219" s="403">
        <f>G194+G199+G204+G209+G214</f>
        <v>265151975</v>
      </c>
      <c r="H219" s="403">
        <f>H194+H199+H204+H209+H214</f>
        <v>41221712</v>
      </c>
      <c r="I219" s="782">
        <f t="shared" ref="I219:V219" si="2">SUM(I194:I218)</f>
        <v>79569704</v>
      </c>
      <c r="J219" s="782">
        <f t="shared" si="2"/>
        <v>68000000</v>
      </c>
      <c r="K219" s="782">
        <f t="shared" si="2"/>
        <v>67650000</v>
      </c>
      <c r="L219" s="782">
        <f t="shared" si="2"/>
        <v>350000</v>
      </c>
      <c r="M219" s="782">
        <f t="shared" si="2"/>
        <v>11569704</v>
      </c>
      <c r="N219" s="782">
        <f t="shared" si="2"/>
        <v>0</v>
      </c>
      <c r="O219" s="782">
        <f t="shared" si="2"/>
        <v>0</v>
      </c>
      <c r="P219" s="782">
        <f t="shared" si="2"/>
        <v>0</v>
      </c>
      <c r="Q219" s="782">
        <f t="shared" si="2"/>
        <v>11569704</v>
      </c>
      <c r="R219" s="782">
        <f t="shared" si="2"/>
        <v>11507939</v>
      </c>
      <c r="S219" s="782">
        <f t="shared" si="2"/>
        <v>61765</v>
      </c>
      <c r="T219" s="782">
        <f t="shared" si="2"/>
        <v>0</v>
      </c>
      <c r="U219" s="782">
        <f t="shared" si="2"/>
        <v>0</v>
      </c>
      <c r="V219" s="782">
        <f t="shared" si="2"/>
        <v>0</v>
      </c>
    </row>
    <row r="220" spans="1:22" s="404" customFormat="1">
      <c r="A220" s="795"/>
      <c r="B220" s="796"/>
      <c r="C220" s="796"/>
      <c r="D220" s="796"/>
      <c r="E220" s="796"/>
      <c r="F220" s="797"/>
      <c r="G220" s="403">
        <f t="shared" ref="G220:H223" si="3">G195+G200+G205+G210+G215</f>
        <v>227011970</v>
      </c>
      <c r="H220" s="403">
        <f t="shared" si="3"/>
        <v>35404250</v>
      </c>
      <c r="I220" s="782"/>
      <c r="J220" s="782"/>
      <c r="K220" s="782"/>
      <c r="L220" s="782"/>
      <c r="M220" s="782"/>
      <c r="N220" s="782"/>
      <c r="O220" s="782"/>
      <c r="P220" s="782"/>
      <c r="Q220" s="782"/>
      <c r="R220" s="782"/>
      <c r="S220" s="782"/>
      <c r="T220" s="782"/>
      <c r="U220" s="782"/>
      <c r="V220" s="782"/>
    </row>
    <row r="221" spans="1:22" s="404" customFormat="1">
      <c r="A221" s="795"/>
      <c r="B221" s="796"/>
      <c r="C221" s="796"/>
      <c r="D221" s="796"/>
      <c r="E221" s="796"/>
      <c r="F221" s="797"/>
      <c r="G221" s="403">
        <f t="shared" si="3"/>
        <v>0</v>
      </c>
      <c r="H221" s="403">
        <f t="shared" si="3"/>
        <v>0</v>
      </c>
      <c r="I221" s="782"/>
      <c r="J221" s="782"/>
      <c r="K221" s="782"/>
      <c r="L221" s="782"/>
      <c r="M221" s="782"/>
      <c r="N221" s="782"/>
      <c r="O221" s="782"/>
      <c r="P221" s="782"/>
      <c r="Q221" s="782"/>
      <c r="R221" s="782"/>
      <c r="S221" s="782"/>
      <c r="T221" s="782"/>
      <c r="U221" s="782"/>
      <c r="V221" s="782"/>
    </row>
    <row r="222" spans="1:22" s="404" customFormat="1">
      <c r="A222" s="795"/>
      <c r="B222" s="796"/>
      <c r="C222" s="796"/>
      <c r="D222" s="796"/>
      <c r="E222" s="796"/>
      <c r="F222" s="797"/>
      <c r="G222" s="403">
        <f t="shared" si="3"/>
        <v>38140005</v>
      </c>
      <c r="H222" s="403">
        <f t="shared" si="3"/>
        <v>5817462</v>
      </c>
      <c r="I222" s="782"/>
      <c r="J222" s="782"/>
      <c r="K222" s="782"/>
      <c r="L222" s="782"/>
      <c r="M222" s="782"/>
      <c r="N222" s="782"/>
      <c r="O222" s="782"/>
      <c r="P222" s="782"/>
      <c r="Q222" s="782"/>
      <c r="R222" s="782"/>
      <c r="S222" s="782"/>
      <c r="T222" s="782"/>
      <c r="U222" s="782"/>
      <c r="V222" s="782"/>
    </row>
    <row r="223" spans="1:22" s="404" customFormat="1">
      <c r="A223" s="798"/>
      <c r="B223" s="799"/>
      <c r="C223" s="799"/>
      <c r="D223" s="799"/>
      <c r="E223" s="799"/>
      <c r="F223" s="800"/>
      <c r="G223" s="403">
        <f t="shared" si="3"/>
        <v>0</v>
      </c>
      <c r="H223" s="403">
        <f t="shared" si="3"/>
        <v>0</v>
      </c>
      <c r="I223" s="782"/>
      <c r="J223" s="782"/>
      <c r="K223" s="782"/>
      <c r="L223" s="782"/>
      <c r="M223" s="782"/>
      <c r="N223" s="782"/>
      <c r="O223" s="782"/>
      <c r="P223" s="782"/>
      <c r="Q223" s="782"/>
      <c r="R223" s="782"/>
      <c r="S223" s="782"/>
      <c r="T223" s="782"/>
      <c r="U223" s="782"/>
      <c r="V223" s="782"/>
    </row>
    <row r="224" spans="1:22" s="400" customFormat="1" ht="4.5" customHeight="1">
      <c r="A224" s="807"/>
      <c r="B224" s="808"/>
      <c r="C224" s="808"/>
      <c r="D224" s="808"/>
      <c r="E224" s="808"/>
      <c r="F224" s="808"/>
      <c r="G224" s="808"/>
      <c r="H224" s="808"/>
      <c r="I224" s="808"/>
      <c r="J224" s="808"/>
      <c r="K224" s="808"/>
      <c r="L224" s="808"/>
      <c r="M224" s="808"/>
      <c r="N224" s="808"/>
      <c r="O224" s="808"/>
      <c r="P224" s="808"/>
      <c r="Q224" s="808"/>
      <c r="R224" s="808"/>
      <c r="S224" s="808"/>
      <c r="T224" s="808"/>
      <c r="U224" s="808"/>
      <c r="V224" s="809"/>
    </row>
    <row r="225" spans="1:22" s="400" customFormat="1" ht="23.25" customHeight="1">
      <c r="A225" s="810" t="s">
        <v>915</v>
      </c>
      <c r="B225" s="811"/>
      <c r="C225" s="811"/>
      <c r="D225" s="811"/>
      <c r="E225" s="811"/>
      <c r="F225" s="811"/>
      <c r="G225" s="811"/>
      <c r="H225" s="811"/>
      <c r="I225" s="811"/>
      <c r="J225" s="811"/>
      <c r="K225" s="811"/>
      <c r="L225" s="811"/>
      <c r="M225" s="811"/>
      <c r="N225" s="811"/>
      <c r="O225" s="811"/>
      <c r="P225" s="811"/>
      <c r="Q225" s="811"/>
      <c r="R225" s="811"/>
      <c r="S225" s="811"/>
      <c r="T225" s="811"/>
      <c r="U225" s="811"/>
      <c r="V225" s="812"/>
    </row>
    <row r="226" spans="1:22" s="400" customFormat="1" ht="4.5" customHeight="1">
      <c r="A226" s="807"/>
      <c r="B226" s="808"/>
      <c r="C226" s="808"/>
      <c r="D226" s="808"/>
      <c r="E226" s="808"/>
      <c r="F226" s="808"/>
      <c r="G226" s="808"/>
      <c r="H226" s="808"/>
      <c r="I226" s="808"/>
      <c r="J226" s="808"/>
      <c r="K226" s="808"/>
      <c r="L226" s="808"/>
      <c r="M226" s="808"/>
      <c r="N226" s="808"/>
      <c r="O226" s="808"/>
      <c r="P226" s="808"/>
      <c r="Q226" s="808"/>
      <c r="R226" s="808"/>
      <c r="S226" s="808"/>
      <c r="T226" s="808"/>
      <c r="U226" s="808"/>
      <c r="V226" s="809"/>
    </row>
    <row r="227" spans="1:22" s="402" customFormat="1" ht="14.25" customHeight="1">
      <c r="A227" s="803">
        <v>1</v>
      </c>
      <c r="B227" s="804" t="s">
        <v>916</v>
      </c>
      <c r="C227" s="805" t="s">
        <v>917</v>
      </c>
      <c r="D227" s="806" t="s">
        <v>907</v>
      </c>
      <c r="E227" s="806" t="s">
        <v>918</v>
      </c>
      <c r="F227" s="806" t="s">
        <v>492</v>
      </c>
      <c r="G227" s="401" t="s">
        <v>492</v>
      </c>
      <c r="H227" s="401" t="s">
        <v>492</v>
      </c>
      <c r="I227" s="801">
        <f>J227+M227</f>
        <v>604600</v>
      </c>
      <c r="J227" s="801">
        <f>K227+L227</f>
        <v>0</v>
      </c>
      <c r="K227" s="802">
        <v>0</v>
      </c>
      <c r="L227" s="802">
        <v>0</v>
      </c>
      <c r="M227" s="801">
        <f>N227+Q227+T227</f>
        <v>604600</v>
      </c>
      <c r="N227" s="801">
        <f>O227+P227</f>
        <v>604600</v>
      </c>
      <c r="O227" s="802">
        <v>102000</v>
      </c>
      <c r="P227" s="802">
        <v>502600</v>
      </c>
      <c r="Q227" s="801">
        <f>R227+S227</f>
        <v>0</v>
      </c>
      <c r="R227" s="802">
        <v>0</v>
      </c>
      <c r="S227" s="802">
        <v>0</v>
      </c>
      <c r="T227" s="801">
        <f>U227+V227</f>
        <v>0</v>
      </c>
      <c r="U227" s="802">
        <v>0</v>
      </c>
      <c r="V227" s="802">
        <v>0</v>
      </c>
    </row>
    <row r="228" spans="1:22" s="402" customFormat="1" ht="14.25" customHeight="1">
      <c r="A228" s="803"/>
      <c r="B228" s="804"/>
      <c r="C228" s="805"/>
      <c r="D228" s="806"/>
      <c r="E228" s="806"/>
      <c r="F228" s="806"/>
      <c r="G228" s="401" t="s">
        <v>492</v>
      </c>
      <c r="H228" s="401" t="s">
        <v>492</v>
      </c>
      <c r="I228" s="801"/>
      <c r="J228" s="801"/>
      <c r="K228" s="802"/>
      <c r="L228" s="802"/>
      <c r="M228" s="801"/>
      <c r="N228" s="801"/>
      <c r="O228" s="802"/>
      <c r="P228" s="802"/>
      <c r="Q228" s="801"/>
      <c r="R228" s="802"/>
      <c r="S228" s="802"/>
      <c r="T228" s="801"/>
      <c r="U228" s="802"/>
      <c r="V228" s="802"/>
    </row>
    <row r="229" spans="1:22" s="402" customFormat="1" ht="14.25" customHeight="1">
      <c r="A229" s="803"/>
      <c r="B229" s="804"/>
      <c r="C229" s="805"/>
      <c r="D229" s="806"/>
      <c r="E229" s="806"/>
      <c r="F229" s="806"/>
      <c r="G229" s="401" t="s">
        <v>492</v>
      </c>
      <c r="H229" s="401" t="s">
        <v>492</v>
      </c>
      <c r="I229" s="801"/>
      <c r="J229" s="801"/>
      <c r="K229" s="802"/>
      <c r="L229" s="802"/>
      <c r="M229" s="801"/>
      <c r="N229" s="801"/>
      <c r="O229" s="802"/>
      <c r="P229" s="802"/>
      <c r="Q229" s="801"/>
      <c r="R229" s="802"/>
      <c r="S229" s="802"/>
      <c r="T229" s="801"/>
      <c r="U229" s="802"/>
      <c r="V229" s="802"/>
    </row>
    <row r="230" spans="1:22" s="402" customFormat="1" ht="14.25" customHeight="1">
      <c r="A230" s="803"/>
      <c r="B230" s="804"/>
      <c r="C230" s="805"/>
      <c r="D230" s="806"/>
      <c r="E230" s="806"/>
      <c r="F230" s="806"/>
      <c r="G230" s="401" t="s">
        <v>492</v>
      </c>
      <c r="H230" s="401" t="s">
        <v>492</v>
      </c>
      <c r="I230" s="801"/>
      <c r="J230" s="801"/>
      <c r="K230" s="802"/>
      <c r="L230" s="802"/>
      <c r="M230" s="801"/>
      <c r="N230" s="801"/>
      <c r="O230" s="802"/>
      <c r="P230" s="802"/>
      <c r="Q230" s="801"/>
      <c r="R230" s="802"/>
      <c r="S230" s="802"/>
      <c r="T230" s="801"/>
      <c r="U230" s="802"/>
      <c r="V230" s="802"/>
    </row>
    <row r="231" spans="1:22" s="402" customFormat="1" ht="14.25" customHeight="1">
      <c r="A231" s="803"/>
      <c r="B231" s="804"/>
      <c r="C231" s="805"/>
      <c r="D231" s="806"/>
      <c r="E231" s="806"/>
      <c r="F231" s="806"/>
      <c r="G231" s="401" t="s">
        <v>492</v>
      </c>
      <c r="H231" s="401" t="s">
        <v>492</v>
      </c>
      <c r="I231" s="801"/>
      <c r="J231" s="801"/>
      <c r="K231" s="802"/>
      <c r="L231" s="802"/>
      <c r="M231" s="801"/>
      <c r="N231" s="801"/>
      <c r="O231" s="802"/>
      <c r="P231" s="802"/>
      <c r="Q231" s="801"/>
      <c r="R231" s="802"/>
      <c r="S231" s="802"/>
      <c r="T231" s="801"/>
      <c r="U231" s="802"/>
      <c r="V231" s="802"/>
    </row>
    <row r="232" spans="1:22" s="402" customFormat="1" ht="14.25" customHeight="1">
      <c r="A232" s="803">
        <v>2</v>
      </c>
      <c r="B232" s="804" t="s">
        <v>919</v>
      </c>
      <c r="C232" s="805" t="s">
        <v>920</v>
      </c>
      <c r="D232" s="806" t="s">
        <v>907</v>
      </c>
      <c r="E232" s="806" t="s">
        <v>921</v>
      </c>
      <c r="F232" s="806" t="s">
        <v>492</v>
      </c>
      <c r="G232" s="401" t="s">
        <v>492</v>
      </c>
      <c r="H232" s="401" t="s">
        <v>492</v>
      </c>
      <c r="I232" s="801">
        <f>J232+M232</f>
        <v>2720500</v>
      </c>
      <c r="J232" s="801">
        <f>K232+L232</f>
        <v>0</v>
      </c>
      <c r="K232" s="802">
        <v>0</v>
      </c>
      <c r="L232" s="802">
        <v>0</v>
      </c>
      <c r="M232" s="801">
        <f>N232+Q232+T232</f>
        <v>2720500</v>
      </c>
      <c r="N232" s="801">
        <f>O232+P232</f>
        <v>2720500</v>
      </c>
      <c r="O232" s="802">
        <v>26500</v>
      </c>
      <c r="P232" s="802">
        <v>2694000</v>
      </c>
      <c r="Q232" s="801">
        <f>R232+S232</f>
        <v>0</v>
      </c>
      <c r="R232" s="802">
        <v>0</v>
      </c>
      <c r="S232" s="802">
        <v>0</v>
      </c>
      <c r="T232" s="801">
        <f>U232+V232</f>
        <v>0</v>
      </c>
      <c r="U232" s="802">
        <v>0</v>
      </c>
      <c r="V232" s="802">
        <v>0</v>
      </c>
    </row>
    <row r="233" spans="1:22" s="402" customFormat="1" ht="14.25" customHeight="1">
      <c r="A233" s="803"/>
      <c r="B233" s="804"/>
      <c r="C233" s="805"/>
      <c r="D233" s="806"/>
      <c r="E233" s="806"/>
      <c r="F233" s="806"/>
      <c r="G233" s="401" t="s">
        <v>492</v>
      </c>
      <c r="H233" s="401" t="s">
        <v>492</v>
      </c>
      <c r="I233" s="801"/>
      <c r="J233" s="801"/>
      <c r="K233" s="802"/>
      <c r="L233" s="802"/>
      <c r="M233" s="801"/>
      <c r="N233" s="801"/>
      <c r="O233" s="802"/>
      <c r="P233" s="802"/>
      <c r="Q233" s="801"/>
      <c r="R233" s="802"/>
      <c r="S233" s="802"/>
      <c r="T233" s="801"/>
      <c r="U233" s="802"/>
      <c r="V233" s="802"/>
    </row>
    <row r="234" spans="1:22" s="402" customFormat="1" ht="14.25" customHeight="1">
      <c r="A234" s="803"/>
      <c r="B234" s="804"/>
      <c r="C234" s="805"/>
      <c r="D234" s="806"/>
      <c r="E234" s="806"/>
      <c r="F234" s="806"/>
      <c r="G234" s="401" t="s">
        <v>492</v>
      </c>
      <c r="H234" s="401" t="s">
        <v>492</v>
      </c>
      <c r="I234" s="801"/>
      <c r="J234" s="801"/>
      <c r="K234" s="802"/>
      <c r="L234" s="802"/>
      <c r="M234" s="801"/>
      <c r="N234" s="801"/>
      <c r="O234" s="802"/>
      <c r="P234" s="802"/>
      <c r="Q234" s="801"/>
      <c r="R234" s="802"/>
      <c r="S234" s="802"/>
      <c r="T234" s="801"/>
      <c r="U234" s="802"/>
      <c r="V234" s="802"/>
    </row>
    <row r="235" spans="1:22" s="402" customFormat="1" ht="14.25" customHeight="1">
      <c r="A235" s="803"/>
      <c r="B235" s="804"/>
      <c r="C235" s="805"/>
      <c r="D235" s="806"/>
      <c r="E235" s="806"/>
      <c r="F235" s="806"/>
      <c r="G235" s="401" t="s">
        <v>492</v>
      </c>
      <c r="H235" s="401" t="s">
        <v>492</v>
      </c>
      <c r="I235" s="801"/>
      <c r="J235" s="801"/>
      <c r="K235" s="802"/>
      <c r="L235" s="802"/>
      <c r="M235" s="801"/>
      <c r="N235" s="801"/>
      <c r="O235" s="802"/>
      <c r="P235" s="802"/>
      <c r="Q235" s="801"/>
      <c r="R235" s="802"/>
      <c r="S235" s="802"/>
      <c r="T235" s="801"/>
      <c r="U235" s="802"/>
      <c r="V235" s="802"/>
    </row>
    <row r="236" spans="1:22" s="402" customFormat="1" ht="14.25" customHeight="1">
      <c r="A236" s="803"/>
      <c r="B236" s="804"/>
      <c r="C236" s="805"/>
      <c r="D236" s="806"/>
      <c r="E236" s="806"/>
      <c r="F236" s="806"/>
      <c r="G236" s="401" t="s">
        <v>492</v>
      </c>
      <c r="H236" s="401" t="s">
        <v>492</v>
      </c>
      <c r="I236" s="801"/>
      <c r="J236" s="801"/>
      <c r="K236" s="802"/>
      <c r="L236" s="802"/>
      <c r="M236" s="801"/>
      <c r="N236" s="801"/>
      <c r="O236" s="802"/>
      <c r="P236" s="802"/>
      <c r="Q236" s="801"/>
      <c r="R236" s="802"/>
      <c r="S236" s="802"/>
      <c r="T236" s="801"/>
      <c r="U236" s="802"/>
      <c r="V236" s="802"/>
    </row>
    <row r="237" spans="1:22" s="402" customFormat="1" ht="14.25" customHeight="1">
      <c r="A237" s="803">
        <v>3</v>
      </c>
      <c r="B237" s="804" t="s">
        <v>919</v>
      </c>
      <c r="C237" s="805" t="s">
        <v>922</v>
      </c>
      <c r="D237" s="806" t="s">
        <v>907</v>
      </c>
      <c r="E237" s="806" t="s">
        <v>910</v>
      </c>
      <c r="F237" s="806" t="s">
        <v>492</v>
      </c>
      <c r="G237" s="401" t="s">
        <v>492</v>
      </c>
      <c r="H237" s="401" t="s">
        <v>492</v>
      </c>
      <c r="I237" s="801">
        <f>J237+M237</f>
        <v>3204694</v>
      </c>
      <c r="J237" s="801">
        <f>K237+L237</f>
        <v>0</v>
      </c>
      <c r="K237" s="802">
        <v>0</v>
      </c>
      <c r="L237" s="802">
        <v>0</v>
      </c>
      <c r="M237" s="801">
        <f>N237+Q237+T237</f>
        <v>3204694</v>
      </c>
      <c r="N237" s="801">
        <f>O237+P237</f>
        <v>3204694</v>
      </c>
      <c r="O237" s="802">
        <v>10000</v>
      </c>
      <c r="P237" s="802">
        <v>3194694</v>
      </c>
      <c r="Q237" s="801">
        <f>R237+S237</f>
        <v>0</v>
      </c>
      <c r="R237" s="802">
        <v>0</v>
      </c>
      <c r="S237" s="802">
        <v>0</v>
      </c>
      <c r="T237" s="801">
        <f>U237+V237</f>
        <v>0</v>
      </c>
      <c r="U237" s="802">
        <v>0</v>
      </c>
      <c r="V237" s="802">
        <v>0</v>
      </c>
    </row>
    <row r="238" spans="1:22" s="402" customFormat="1" ht="14.25" customHeight="1">
      <c r="A238" s="803"/>
      <c r="B238" s="804"/>
      <c r="C238" s="805"/>
      <c r="D238" s="806"/>
      <c r="E238" s="806"/>
      <c r="F238" s="806"/>
      <c r="G238" s="401" t="s">
        <v>492</v>
      </c>
      <c r="H238" s="401" t="s">
        <v>492</v>
      </c>
      <c r="I238" s="801"/>
      <c r="J238" s="801"/>
      <c r="K238" s="802"/>
      <c r="L238" s="802"/>
      <c r="M238" s="801"/>
      <c r="N238" s="801"/>
      <c r="O238" s="802"/>
      <c r="P238" s="802"/>
      <c r="Q238" s="801"/>
      <c r="R238" s="802"/>
      <c r="S238" s="802"/>
      <c r="T238" s="801"/>
      <c r="U238" s="802"/>
      <c r="V238" s="802"/>
    </row>
    <row r="239" spans="1:22" s="402" customFormat="1" ht="14.25" customHeight="1">
      <c r="A239" s="803"/>
      <c r="B239" s="804"/>
      <c r="C239" s="805"/>
      <c r="D239" s="806"/>
      <c r="E239" s="806"/>
      <c r="F239" s="806"/>
      <c r="G239" s="401" t="s">
        <v>492</v>
      </c>
      <c r="H239" s="401" t="s">
        <v>492</v>
      </c>
      <c r="I239" s="801"/>
      <c r="J239" s="801"/>
      <c r="K239" s="802"/>
      <c r="L239" s="802"/>
      <c r="M239" s="801"/>
      <c r="N239" s="801"/>
      <c r="O239" s="802"/>
      <c r="P239" s="802"/>
      <c r="Q239" s="801"/>
      <c r="R239" s="802"/>
      <c r="S239" s="802"/>
      <c r="T239" s="801"/>
      <c r="U239" s="802"/>
      <c r="V239" s="802"/>
    </row>
    <row r="240" spans="1:22" s="402" customFormat="1" ht="14.25" customHeight="1">
      <c r="A240" s="803"/>
      <c r="B240" s="804"/>
      <c r="C240" s="805"/>
      <c r="D240" s="806"/>
      <c r="E240" s="806"/>
      <c r="F240" s="806"/>
      <c r="G240" s="401" t="s">
        <v>492</v>
      </c>
      <c r="H240" s="401" t="s">
        <v>492</v>
      </c>
      <c r="I240" s="801"/>
      <c r="J240" s="801"/>
      <c r="K240" s="802"/>
      <c r="L240" s="802"/>
      <c r="M240" s="801"/>
      <c r="N240" s="801"/>
      <c r="O240" s="802"/>
      <c r="P240" s="802"/>
      <c r="Q240" s="801"/>
      <c r="R240" s="802"/>
      <c r="S240" s="802"/>
      <c r="T240" s="801"/>
      <c r="U240" s="802"/>
      <c r="V240" s="802"/>
    </row>
    <row r="241" spans="1:22" s="402" customFormat="1" ht="14.25" customHeight="1">
      <c r="A241" s="803"/>
      <c r="B241" s="804"/>
      <c r="C241" s="805"/>
      <c r="D241" s="806"/>
      <c r="E241" s="806"/>
      <c r="F241" s="806"/>
      <c r="G241" s="401" t="s">
        <v>492</v>
      </c>
      <c r="H241" s="401" t="s">
        <v>492</v>
      </c>
      <c r="I241" s="801"/>
      <c r="J241" s="801"/>
      <c r="K241" s="802"/>
      <c r="L241" s="802"/>
      <c r="M241" s="801"/>
      <c r="N241" s="801"/>
      <c r="O241" s="802"/>
      <c r="P241" s="802"/>
      <c r="Q241" s="801"/>
      <c r="R241" s="802"/>
      <c r="S241" s="802"/>
      <c r="T241" s="801"/>
      <c r="U241" s="802"/>
      <c r="V241" s="802"/>
    </row>
    <row r="242" spans="1:22" s="402" customFormat="1" ht="14.25" customHeight="1">
      <c r="A242" s="803">
        <v>4</v>
      </c>
      <c r="B242" s="804" t="s">
        <v>923</v>
      </c>
      <c r="C242" s="805" t="s">
        <v>924</v>
      </c>
      <c r="D242" s="806" t="s">
        <v>907</v>
      </c>
      <c r="E242" s="806" t="s">
        <v>925</v>
      </c>
      <c r="F242" s="806" t="s">
        <v>492</v>
      </c>
      <c r="G242" s="401" t="s">
        <v>492</v>
      </c>
      <c r="H242" s="401" t="s">
        <v>492</v>
      </c>
      <c r="I242" s="801">
        <f>J242+M242</f>
        <v>17955817</v>
      </c>
      <c r="J242" s="801">
        <f>K242+L242</f>
        <v>0</v>
      </c>
      <c r="K242" s="802">
        <v>0</v>
      </c>
      <c r="L242" s="802">
        <v>0</v>
      </c>
      <c r="M242" s="801">
        <f>N242+Q242+T242</f>
        <v>17955817</v>
      </c>
      <c r="N242" s="801">
        <f>O242+P242</f>
        <v>17955817</v>
      </c>
      <c r="O242" s="802">
        <v>1877527</v>
      </c>
      <c r="P242" s="802">
        <v>16078290</v>
      </c>
      <c r="Q242" s="801">
        <f>R242+S242</f>
        <v>0</v>
      </c>
      <c r="R242" s="802">
        <v>0</v>
      </c>
      <c r="S242" s="802">
        <v>0</v>
      </c>
      <c r="T242" s="801">
        <f>U242+V242</f>
        <v>0</v>
      </c>
      <c r="U242" s="802">
        <v>0</v>
      </c>
      <c r="V242" s="802">
        <v>0</v>
      </c>
    </row>
    <row r="243" spans="1:22" s="402" customFormat="1" ht="14.25" customHeight="1">
      <c r="A243" s="803"/>
      <c r="B243" s="804"/>
      <c r="C243" s="805"/>
      <c r="D243" s="806"/>
      <c r="E243" s="806"/>
      <c r="F243" s="806"/>
      <c r="G243" s="401" t="s">
        <v>492</v>
      </c>
      <c r="H243" s="401" t="s">
        <v>492</v>
      </c>
      <c r="I243" s="801"/>
      <c r="J243" s="801"/>
      <c r="K243" s="802"/>
      <c r="L243" s="802"/>
      <c r="M243" s="801"/>
      <c r="N243" s="801"/>
      <c r="O243" s="802"/>
      <c r="P243" s="802"/>
      <c r="Q243" s="801"/>
      <c r="R243" s="802"/>
      <c r="S243" s="802"/>
      <c r="T243" s="801"/>
      <c r="U243" s="802"/>
      <c r="V243" s="802"/>
    </row>
    <row r="244" spans="1:22" s="402" customFormat="1" ht="14.25" customHeight="1">
      <c r="A244" s="803"/>
      <c r="B244" s="804"/>
      <c r="C244" s="805"/>
      <c r="D244" s="806"/>
      <c r="E244" s="806"/>
      <c r="F244" s="806"/>
      <c r="G244" s="401" t="s">
        <v>492</v>
      </c>
      <c r="H244" s="401" t="s">
        <v>492</v>
      </c>
      <c r="I244" s="801"/>
      <c r="J244" s="801"/>
      <c r="K244" s="802"/>
      <c r="L244" s="802"/>
      <c r="M244" s="801"/>
      <c r="N244" s="801"/>
      <c r="O244" s="802"/>
      <c r="P244" s="802"/>
      <c r="Q244" s="801"/>
      <c r="R244" s="802"/>
      <c r="S244" s="802"/>
      <c r="T244" s="801"/>
      <c r="U244" s="802"/>
      <c r="V244" s="802"/>
    </row>
    <row r="245" spans="1:22" s="402" customFormat="1" ht="14.25" customHeight="1">
      <c r="A245" s="803"/>
      <c r="B245" s="804"/>
      <c r="C245" s="805"/>
      <c r="D245" s="806"/>
      <c r="E245" s="806"/>
      <c r="F245" s="806"/>
      <c r="G245" s="401" t="s">
        <v>492</v>
      </c>
      <c r="H245" s="401" t="s">
        <v>492</v>
      </c>
      <c r="I245" s="801"/>
      <c r="J245" s="801"/>
      <c r="K245" s="802"/>
      <c r="L245" s="802"/>
      <c r="M245" s="801"/>
      <c r="N245" s="801"/>
      <c r="O245" s="802"/>
      <c r="P245" s="802"/>
      <c r="Q245" s="801"/>
      <c r="R245" s="802"/>
      <c r="S245" s="802"/>
      <c r="T245" s="801"/>
      <c r="U245" s="802"/>
      <c r="V245" s="802"/>
    </row>
    <row r="246" spans="1:22" s="402" customFormat="1" ht="14.25" customHeight="1">
      <c r="A246" s="803"/>
      <c r="B246" s="804"/>
      <c r="C246" s="805"/>
      <c r="D246" s="806"/>
      <c r="E246" s="806"/>
      <c r="F246" s="806"/>
      <c r="G246" s="401" t="s">
        <v>492</v>
      </c>
      <c r="H246" s="401" t="s">
        <v>492</v>
      </c>
      <c r="I246" s="801"/>
      <c r="J246" s="801"/>
      <c r="K246" s="802"/>
      <c r="L246" s="802"/>
      <c r="M246" s="801"/>
      <c r="N246" s="801"/>
      <c r="O246" s="802"/>
      <c r="P246" s="802"/>
      <c r="Q246" s="801"/>
      <c r="R246" s="802"/>
      <c r="S246" s="802"/>
      <c r="T246" s="801"/>
      <c r="U246" s="802"/>
      <c r="V246" s="802"/>
    </row>
    <row r="247" spans="1:22" s="402" customFormat="1" ht="14.25" customHeight="1">
      <c r="A247" s="803">
        <v>5</v>
      </c>
      <c r="B247" s="804" t="s">
        <v>923</v>
      </c>
      <c r="C247" s="805" t="s">
        <v>926</v>
      </c>
      <c r="D247" s="806" t="s">
        <v>907</v>
      </c>
      <c r="E247" s="806" t="s">
        <v>910</v>
      </c>
      <c r="F247" s="806" t="s">
        <v>492</v>
      </c>
      <c r="G247" s="401" t="s">
        <v>492</v>
      </c>
      <c r="H247" s="401" t="s">
        <v>492</v>
      </c>
      <c r="I247" s="801">
        <f>J247+M247</f>
        <v>170306</v>
      </c>
      <c r="J247" s="801">
        <f>K247+L247</f>
        <v>0</v>
      </c>
      <c r="K247" s="802">
        <v>0</v>
      </c>
      <c r="L247" s="802">
        <v>0</v>
      </c>
      <c r="M247" s="801">
        <f>N247+Q247+T247</f>
        <v>170306</v>
      </c>
      <c r="N247" s="801">
        <f>O247+P247</f>
        <v>170306</v>
      </c>
      <c r="O247" s="802">
        <v>10000</v>
      </c>
      <c r="P247" s="802">
        <v>160306</v>
      </c>
      <c r="Q247" s="801">
        <f>R247+S247</f>
        <v>0</v>
      </c>
      <c r="R247" s="802">
        <v>0</v>
      </c>
      <c r="S247" s="802">
        <v>0</v>
      </c>
      <c r="T247" s="801">
        <f>U247+V247</f>
        <v>0</v>
      </c>
      <c r="U247" s="802">
        <v>0</v>
      </c>
      <c r="V247" s="802">
        <v>0</v>
      </c>
    </row>
    <row r="248" spans="1:22" s="402" customFormat="1" ht="14.25" customHeight="1">
      <c r="A248" s="803"/>
      <c r="B248" s="804"/>
      <c r="C248" s="805"/>
      <c r="D248" s="806"/>
      <c r="E248" s="806"/>
      <c r="F248" s="806"/>
      <c r="G248" s="401" t="s">
        <v>492</v>
      </c>
      <c r="H248" s="401" t="s">
        <v>492</v>
      </c>
      <c r="I248" s="801"/>
      <c r="J248" s="801"/>
      <c r="K248" s="802"/>
      <c r="L248" s="802"/>
      <c r="M248" s="801"/>
      <c r="N248" s="801"/>
      <c r="O248" s="802"/>
      <c r="P248" s="802"/>
      <c r="Q248" s="801"/>
      <c r="R248" s="802"/>
      <c r="S248" s="802"/>
      <c r="T248" s="801"/>
      <c r="U248" s="802"/>
      <c r="V248" s="802"/>
    </row>
    <row r="249" spans="1:22" s="402" customFormat="1" ht="14.25" customHeight="1">
      <c r="A249" s="803"/>
      <c r="B249" s="804"/>
      <c r="C249" s="805"/>
      <c r="D249" s="806"/>
      <c r="E249" s="806"/>
      <c r="F249" s="806"/>
      <c r="G249" s="401" t="s">
        <v>492</v>
      </c>
      <c r="H249" s="401" t="s">
        <v>492</v>
      </c>
      <c r="I249" s="801"/>
      <c r="J249" s="801"/>
      <c r="K249" s="802"/>
      <c r="L249" s="802"/>
      <c r="M249" s="801"/>
      <c r="N249" s="801"/>
      <c r="O249" s="802"/>
      <c r="P249" s="802"/>
      <c r="Q249" s="801"/>
      <c r="R249" s="802"/>
      <c r="S249" s="802"/>
      <c r="T249" s="801"/>
      <c r="U249" s="802"/>
      <c r="V249" s="802"/>
    </row>
    <row r="250" spans="1:22" s="402" customFormat="1" ht="14.25" customHeight="1">
      <c r="A250" s="803"/>
      <c r="B250" s="804"/>
      <c r="C250" s="805"/>
      <c r="D250" s="806"/>
      <c r="E250" s="806"/>
      <c r="F250" s="806"/>
      <c r="G250" s="401" t="s">
        <v>492</v>
      </c>
      <c r="H250" s="401" t="s">
        <v>492</v>
      </c>
      <c r="I250" s="801"/>
      <c r="J250" s="801"/>
      <c r="K250" s="802"/>
      <c r="L250" s="802"/>
      <c r="M250" s="801"/>
      <c r="N250" s="801"/>
      <c r="O250" s="802"/>
      <c r="P250" s="802"/>
      <c r="Q250" s="801"/>
      <c r="R250" s="802"/>
      <c r="S250" s="802"/>
      <c r="T250" s="801"/>
      <c r="U250" s="802"/>
      <c r="V250" s="802"/>
    </row>
    <row r="251" spans="1:22" s="402" customFormat="1" ht="14.25" customHeight="1">
      <c r="A251" s="803"/>
      <c r="B251" s="804"/>
      <c r="C251" s="805"/>
      <c r="D251" s="806"/>
      <c r="E251" s="806"/>
      <c r="F251" s="806"/>
      <c r="G251" s="401" t="s">
        <v>492</v>
      </c>
      <c r="H251" s="401" t="s">
        <v>492</v>
      </c>
      <c r="I251" s="801"/>
      <c r="J251" s="801"/>
      <c r="K251" s="802"/>
      <c r="L251" s="802"/>
      <c r="M251" s="801"/>
      <c r="N251" s="801"/>
      <c r="O251" s="802"/>
      <c r="P251" s="802"/>
      <c r="Q251" s="801"/>
      <c r="R251" s="802"/>
      <c r="S251" s="802"/>
      <c r="T251" s="801"/>
      <c r="U251" s="802"/>
      <c r="V251" s="802"/>
    </row>
    <row r="252" spans="1:22" s="402" customFormat="1" ht="14.25" customHeight="1">
      <c r="A252" s="803">
        <v>6</v>
      </c>
      <c r="B252" s="804" t="s">
        <v>927</v>
      </c>
      <c r="C252" s="805" t="s">
        <v>928</v>
      </c>
      <c r="D252" s="806" t="s">
        <v>907</v>
      </c>
      <c r="E252" s="806" t="s">
        <v>929</v>
      </c>
      <c r="F252" s="806" t="s">
        <v>492</v>
      </c>
      <c r="G252" s="401" t="s">
        <v>492</v>
      </c>
      <c r="H252" s="401" t="s">
        <v>492</v>
      </c>
      <c r="I252" s="801">
        <f>J252+M252</f>
        <v>25286445</v>
      </c>
      <c r="J252" s="801">
        <f>K252+L252</f>
        <v>0</v>
      </c>
      <c r="K252" s="802">
        <v>0</v>
      </c>
      <c r="L252" s="802">
        <v>0</v>
      </c>
      <c r="M252" s="801">
        <f>N252+Q252+T252</f>
        <v>25286445</v>
      </c>
      <c r="N252" s="801">
        <f>O252+P252</f>
        <v>25286445</v>
      </c>
      <c r="O252" s="802">
        <v>22552813</v>
      </c>
      <c r="P252" s="802">
        <v>2733632</v>
      </c>
      <c r="Q252" s="801">
        <f>R252+S252</f>
        <v>0</v>
      </c>
      <c r="R252" s="802">
        <v>0</v>
      </c>
      <c r="S252" s="802">
        <v>0</v>
      </c>
      <c r="T252" s="801">
        <f>U252+V252</f>
        <v>0</v>
      </c>
      <c r="U252" s="802">
        <v>0</v>
      </c>
      <c r="V252" s="802">
        <v>0</v>
      </c>
    </row>
    <row r="253" spans="1:22" s="402" customFormat="1" ht="14.25" customHeight="1">
      <c r="A253" s="803"/>
      <c r="B253" s="804"/>
      <c r="C253" s="805"/>
      <c r="D253" s="806"/>
      <c r="E253" s="806"/>
      <c r="F253" s="806"/>
      <c r="G253" s="401" t="s">
        <v>492</v>
      </c>
      <c r="H253" s="401" t="s">
        <v>492</v>
      </c>
      <c r="I253" s="801"/>
      <c r="J253" s="801"/>
      <c r="K253" s="802"/>
      <c r="L253" s="802"/>
      <c r="M253" s="801"/>
      <c r="N253" s="801"/>
      <c r="O253" s="802"/>
      <c r="P253" s="802"/>
      <c r="Q253" s="801"/>
      <c r="R253" s="802"/>
      <c r="S253" s="802"/>
      <c r="T253" s="801"/>
      <c r="U253" s="802"/>
      <c r="V253" s="802"/>
    </row>
    <row r="254" spans="1:22" s="402" customFormat="1" ht="14.25" customHeight="1">
      <c r="A254" s="803"/>
      <c r="B254" s="804"/>
      <c r="C254" s="805"/>
      <c r="D254" s="806"/>
      <c r="E254" s="806"/>
      <c r="F254" s="806"/>
      <c r="G254" s="401" t="s">
        <v>492</v>
      </c>
      <c r="H254" s="401" t="s">
        <v>492</v>
      </c>
      <c r="I254" s="801"/>
      <c r="J254" s="801"/>
      <c r="K254" s="802"/>
      <c r="L254" s="802"/>
      <c r="M254" s="801"/>
      <c r="N254" s="801"/>
      <c r="O254" s="802"/>
      <c r="P254" s="802"/>
      <c r="Q254" s="801"/>
      <c r="R254" s="802"/>
      <c r="S254" s="802"/>
      <c r="T254" s="801"/>
      <c r="U254" s="802"/>
      <c r="V254" s="802"/>
    </row>
    <row r="255" spans="1:22" s="402" customFormat="1" ht="14.25" customHeight="1">
      <c r="A255" s="803"/>
      <c r="B255" s="804"/>
      <c r="C255" s="805"/>
      <c r="D255" s="806"/>
      <c r="E255" s="806"/>
      <c r="F255" s="806"/>
      <c r="G255" s="401" t="s">
        <v>492</v>
      </c>
      <c r="H255" s="401" t="s">
        <v>492</v>
      </c>
      <c r="I255" s="801"/>
      <c r="J255" s="801"/>
      <c r="K255" s="802"/>
      <c r="L255" s="802"/>
      <c r="M255" s="801"/>
      <c r="N255" s="801"/>
      <c r="O255" s="802"/>
      <c r="P255" s="802"/>
      <c r="Q255" s="801"/>
      <c r="R255" s="802"/>
      <c r="S255" s="802"/>
      <c r="T255" s="801"/>
      <c r="U255" s="802"/>
      <c r="V255" s="802"/>
    </row>
    <row r="256" spans="1:22" s="402" customFormat="1" ht="14.25" customHeight="1">
      <c r="A256" s="803"/>
      <c r="B256" s="804"/>
      <c r="C256" s="805"/>
      <c r="D256" s="806"/>
      <c r="E256" s="806"/>
      <c r="F256" s="806"/>
      <c r="G256" s="401" t="s">
        <v>492</v>
      </c>
      <c r="H256" s="401" t="s">
        <v>492</v>
      </c>
      <c r="I256" s="801"/>
      <c r="J256" s="801"/>
      <c r="K256" s="802"/>
      <c r="L256" s="802"/>
      <c r="M256" s="801"/>
      <c r="N256" s="801"/>
      <c r="O256" s="802"/>
      <c r="P256" s="802"/>
      <c r="Q256" s="801"/>
      <c r="R256" s="802"/>
      <c r="S256" s="802"/>
      <c r="T256" s="801"/>
      <c r="U256" s="802"/>
      <c r="V256" s="802"/>
    </row>
    <row r="257" spans="1:22" s="402" customFormat="1" ht="14.25" customHeight="1">
      <c r="A257" s="803">
        <v>7</v>
      </c>
      <c r="B257" s="804" t="s">
        <v>927</v>
      </c>
      <c r="C257" s="805" t="s">
        <v>930</v>
      </c>
      <c r="D257" s="806" t="s">
        <v>907</v>
      </c>
      <c r="E257" s="806" t="s">
        <v>910</v>
      </c>
      <c r="F257" s="806" t="s">
        <v>492</v>
      </c>
      <c r="G257" s="401" t="s">
        <v>492</v>
      </c>
      <c r="H257" s="401" t="s">
        <v>492</v>
      </c>
      <c r="I257" s="801">
        <f>J257+M257</f>
        <v>979000</v>
      </c>
      <c r="J257" s="801">
        <f>K257+L257</f>
        <v>0</v>
      </c>
      <c r="K257" s="802">
        <v>0</v>
      </c>
      <c r="L257" s="802">
        <v>0</v>
      </c>
      <c r="M257" s="801">
        <f>N257+Q257+T257</f>
        <v>979000</v>
      </c>
      <c r="N257" s="801">
        <f>O257+P257</f>
        <v>979000</v>
      </c>
      <c r="O257" s="802">
        <v>743000</v>
      </c>
      <c r="P257" s="802">
        <v>236000</v>
      </c>
      <c r="Q257" s="801">
        <f>R257+S257</f>
        <v>0</v>
      </c>
      <c r="R257" s="802">
        <v>0</v>
      </c>
      <c r="S257" s="802">
        <v>0</v>
      </c>
      <c r="T257" s="801">
        <f>U257+V257</f>
        <v>0</v>
      </c>
      <c r="U257" s="802">
        <v>0</v>
      </c>
      <c r="V257" s="802">
        <v>0</v>
      </c>
    </row>
    <row r="258" spans="1:22" s="402" customFormat="1" ht="14.25" customHeight="1">
      <c r="A258" s="803"/>
      <c r="B258" s="804"/>
      <c r="C258" s="805"/>
      <c r="D258" s="806"/>
      <c r="E258" s="806"/>
      <c r="F258" s="806"/>
      <c r="G258" s="401" t="s">
        <v>492</v>
      </c>
      <c r="H258" s="401" t="s">
        <v>492</v>
      </c>
      <c r="I258" s="801"/>
      <c r="J258" s="801"/>
      <c r="K258" s="802"/>
      <c r="L258" s="802"/>
      <c r="M258" s="801"/>
      <c r="N258" s="801"/>
      <c r="O258" s="802"/>
      <c r="P258" s="802"/>
      <c r="Q258" s="801"/>
      <c r="R258" s="802"/>
      <c r="S258" s="802"/>
      <c r="T258" s="801"/>
      <c r="U258" s="802"/>
      <c r="V258" s="802"/>
    </row>
    <row r="259" spans="1:22" s="402" customFormat="1" ht="14.25" customHeight="1">
      <c r="A259" s="803"/>
      <c r="B259" s="804"/>
      <c r="C259" s="805"/>
      <c r="D259" s="806"/>
      <c r="E259" s="806"/>
      <c r="F259" s="806"/>
      <c r="G259" s="401" t="s">
        <v>492</v>
      </c>
      <c r="H259" s="401" t="s">
        <v>492</v>
      </c>
      <c r="I259" s="801"/>
      <c r="J259" s="801"/>
      <c r="K259" s="802"/>
      <c r="L259" s="802"/>
      <c r="M259" s="801"/>
      <c r="N259" s="801"/>
      <c r="O259" s="802"/>
      <c r="P259" s="802"/>
      <c r="Q259" s="801"/>
      <c r="R259" s="802"/>
      <c r="S259" s="802"/>
      <c r="T259" s="801"/>
      <c r="U259" s="802"/>
      <c r="V259" s="802"/>
    </row>
    <row r="260" spans="1:22" s="402" customFormat="1" ht="14.25" customHeight="1">
      <c r="A260" s="803"/>
      <c r="B260" s="804"/>
      <c r="C260" s="805"/>
      <c r="D260" s="806"/>
      <c r="E260" s="806"/>
      <c r="F260" s="806"/>
      <c r="G260" s="401" t="s">
        <v>492</v>
      </c>
      <c r="H260" s="401" t="s">
        <v>492</v>
      </c>
      <c r="I260" s="801"/>
      <c r="J260" s="801"/>
      <c r="K260" s="802"/>
      <c r="L260" s="802"/>
      <c r="M260" s="801"/>
      <c r="N260" s="801"/>
      <c r="O260" s="802"/>
      <c r="P260" s="802"/>
      <c r="Q260" s="801"/>
      <c r="R260" s="802"/>
      <c r="S260" s="802"/>
      <c r="T260" s="801"/>
      <c r="U260" s="802"/>
      <c r="V260" s="802"/>
    </row>
    <row r="261" spans="1:22" s="402" customFormat="1" ht="14.25" customHeight="1">
      <c r="A261" s="803"/>
      <c r="B261" s="804"/>
      <c r="C261" s="805"/>
      <c r="D261" s="806"/>
      <c r="E261" s="806"/>
      <c r="F261" s="806"/>
      <c r="G261" s="401" t="s">
        <v>492</v>
      </c>
      <c r="H261" s="401" t="s">
        <v>492</v>
      </c>
      <c r="I261" s="801"/>
      <c r="J261" s="801"/>
      <c r="K261" s="802"/>
      <c r="L261" s="802"/>
      <c r="M261" s="801"/>
      <c r="N261" s="801"/>
      <c r="O261" s="802"/>
      <c r="P261" s="802"/>
      <c r="Q261" s="801"/>
      <c r="R261" s="802"/>
      <c r="S261" s="802"/>
      <c r="T261" s="801"/>
      <c r="U261" s="802"/>
      <c r="V261" s="802"/>
    </row>
    <row r="262" spans="1:22" s="402" customFormat="1" ht="14.25" customHeight="1">
      <c r="A262" s="803">
        <v>8</v>
      </c>
      <c r="B262" s="804" t="s">
        <v>927</v>
      </c>
      <c r="C262" s="805" t="s">
        <v>928</v>
      </c>
      <c r="D262" s="806" t="s">
        <v>879</v>
      </c>
      <c r="E262" s="806" t="s">
        <v>889</v>
      </c>
      <c r="F262" s="806" t="s">
        <v>492</v>
      </c>
      <c r="G262" s="401" t="s">
        <v>492</v>
      </c>
      <c r="H262" s="401" t="s">
        <v>492</v>
      </c>
      <c r="I262" s="801">
        <f>J262+M262</f>
        <v>1597000</v>
      </c>
      <c r="J262" s="801">
        <f>K262+L262</f>
        <v>0</v>
      </c>
      <c r="K262" s="802">
        <v>0</v>
      </c>
      <c r="L262" s="802">
        <v>0</v>
      </c>
      <c r="M262" s="801">
        <f>N262+Q262+T262</f>
        <v>1597000</v>
      </c>
      <c r="N262" s="801">
        <f>O262+P262</f>
        <v>1597000</v>
      </c>
      <c r="O262" s="802">
        <v>1597000</v>
      </c>
      <c r="P262" s="802">
        <v>0</v>
      </c>
      <c r="Q262" s="801">
        <f>R262+S262</f>
        <v>0</v>
      </c>
      <c r="R262" s="802">
        <v>0</v>
      </c>
      <c r="S262" s="802">
        <v>0</v>
      </c>
      <c r="T262" s="801">
        <f>U262+V262</f>
        <v>0</v>
      </c>
      <c r="U262" s="802">
        <v>0</v>
      </c>
      <c r="V262" s="802">
        <v>0</v>
      </c>
    </row>
    <row r="263" spans="1:22" s="402" customFormat="1" ht="14.25" customHeight="1">
      <c r="A263" s="803"/>
      <c r="B263" s="804"/>
      <c r="C263" s="805"/>
      <c r="D263" s="806"/>
      <c r="E263" s="806"/>
      <c r="F263" s="806"/>
      <c r="G263" s="401" t="s">
        <v>492</v>
      </c>
      <c r="H263" s="401" t="s">
        <v>492</v>
      </c>
      <c r="I263" s="801"/>
      <c r="J263" s="801"/>
      <c r="K263" s="802"/>
      <c r="L263" s="802"/>
      <c r="M263" s="801"/>
      <c r="N263" s="801"/>
      <c r="O263" s="802"/>
      <c r="P263" s="802"/>
      <c r="Q263" s="801"/>
      <c r="R263" s="802"/>
      <c r="S263" s="802"/>
      <c r="T263" s="801"/>
      <c r="U263" s="802"/>
      <c r="V263" s="802"/>
    </row>
    <row r="264" spans="1:22" s="402" customFormat="1" ht="14.25" customHeight="1">
      <c r="A264" s="803"/>
      <c r="B264" s="804"/>
      <c r="C264" s="805"/>
      <c r="D264" s="806"/>
      <c r="E264" s="806"/>
      <c r="F264" s="806"/>
      <c r="G264" s="401" t="s">
        <v>492</v>
      </c>
      <c r="H264" s="401" t="s">
        <v>492</v>
      </c>
      <c r="I264" s="801"/>
      <c r="J264" s="801"/>
      <c r="K264" s="802"/>
      <c r="L264" s="802"/>
      <c r="M264" s="801"/>
      <c r="N264" s="801"/>
      <c r="O264" s="802"/>
      <c r="P264" s="802"/>
      <c r="Q264" s="801"/>
      <c r="R264" s="802"/>
      <c r="S264" s="802"/>
      <c r="T264" s="801"/>
      <c r="U264" s="802"/>
      <c r="V264" s="802"/>
    </row>
    <row r="265" spans="1:22" s="402" customFormat="1" ht="14.25" customHeight="1">
      <c r="A265" s="803"/>
      <c r="B265" s="804"/>
      <c r="C265" s="805"/>
      <c r="D265" s="806"/>
      <c r="E265" s="806"/>
      <c r="F265" s="806"/>
      <c r="G265" s="401" t="s">
        <v>492</v>
      </c>
      <c r="H265" s="401" t="s">
        <v>492</v>
      </c>
      <c r="I265" s="801"/>
      <c r="J265" s="801"/>
      <c r="K265" s="802"/>
      <c r="L265" s="802"/>
      <c r="M265" s="801"/>
      <c r="N265" s="801"/>
      <c r="O265" s="802"/>
      <c r="P265" s="802"/>
      <c r="Q265" s="801"/>
      <c r="R265" s="802"/>
      <c r="S265" s="802"/>
      <c r="T265" s="801"/>
      <c r="U265" s="802"/>
      <c r="V265" s="802"/>
    </row>
    <row r="266" spans="1:22" s="402" customFormat="1" ht="14.25" customHeight="1">
      <c r="A266" s="803"/>
      <c r="B266" s="804"/>
      <c r="C266" s="805"/>
      <c r="D266" s="806"/>
      <c r="E266" s="806"/>
      <c r="F266" s="806"/>
      <c r="G266" s="401" t="s">
        <v>492</v>
      </c>
      <c r="H266" s="401" t="s">
        <v>492</v>
      </c>
      <c r="I266" s="801"/>
      <c r="J266" s="801"/>
      <c r="K266" s="802"/>
      <c r="L266" s="802"/>
      <c r="M266" s="801"/>
      <c r="N266" s="801"/>
      <c r="O266" s="802"/>
      <c r="P266" s="802"/>
      <c r="Q266" s="801"/>
      <c r="R266" s="802"/>
      <c r="S266" s="802"/>
      <c r="T266" s="801"/>
      <c r="U266" s="802"/>
      <c r="V266" s="802"/>
    </row>
    <row r="267" spans="1:22" s="404" customFormat="1">
      <c r="A267" s="792" t="s">
        <v>915</v>
      </c>
      <c r="B267" s="793"/>
      <c r="C267" s="793"/>
      <c r="D267" s="793"/>
      <c r="E267" s="793"/>
      <c r="F267" s="794"/>
      <c r="G267" s="403" t="s">
        <v>492</v>
      </c>
      <c r="H267" s="403" t="s">
        <v>492</v>
      </c>
      <c r="I267" s="782">
        <f t="shared" ref="I267:V267" si="4">SUM(I227:I266)</f>
        <v>52518362</v>
      </c>
      <c r="J267" s="782">
        <f t="shared" si="4"/>
        <v>0</v>
      </c>
      <c r="K267" s="782">
        <f t="shared" si="4"/>
        <v>0</v>
      </c>
      <c r="L267" s="782">
        <f t="shared" si="4"/>
        <v>0</v>
      </c>
      <c r="M267" s="782">
        <f t="shared" si="4"/>
        <v>52518362</v>
      </c>
      <c r="N267" s="782">
        <f t="shared" si="4"/>
        <v>52518362</v>
      </c>
      <c r="O267" s="782">
        <f t="shared" si="4"/>
        <v>26918840</v>
      </c>
      <c r="P267" s="782">
        <f t="shared" si="4"/>
        <v>25599522</v>
      </c>
      <c r="Q267" s="782">
        <f t="shared" si="4"/>
        <v>0</v>
      </c>
      <c r="R267" s="782">
        <f t="shared" si="4"/>
        <v>0</v>
      </c>
      <c r="S267" s="782">
        <f t="shared" si="4"/>
        <v>0</v>
      </c>
      <c r="T267" s="782">
        <f t="shared" si="4"/>
        <v>0</v>
      </c>
      <c r="U267" s="782">
        <f t="shared" si="4"/>
        <v>0</v>
      </c>
      <c r="V267" s="782">
        <f t="shared" si="4"/>
        <v>0</v>
      </c>
    </row>
    <row r="268" spans="1:22" s="404" customFormat="1">
      <c r="A268" s="795"/>
      <c r="B268" s="796"/>
      <c r="C268" s="796"/>
      <c r="D268" s="796"/>
      <c r="E268" s="796"/>
      <c r="F268" s="797"/>
      <c r="G268" s="403" t="s">
        <v>492</v>
      </c>
      <c r="H268" s="403" t="s">
        <v>492</v>
      </c>
      <c r="I268" s="782"/>
      <c r="J268" s="782"/>
      <c r="K268" s="782"/>
      <c r="L268" s="782"/>
      <c r="M268" s="782"/>
      <c r="N268" s="782"/>
      <c r="O268" s="782"/>
      <c r="P268" s="782"/>
      <c r="Q268" s="782"/>
      <c r="R268" s="782"/>
      <c r="S268" s="782"/>
      <c r="T268" s="782"/>
      <c r="U268" s="782"/>
      <c r="V268" s="782"/>
    </row>
    <row r="269" spans="1:22" s="404" customFormat="1">
      <c r="A269" s="795"/>
      <c r="B269" s="796"/>
      <c r="C269" s="796"/>
      <c r="D269" s="796"/>
      <c r="E269" s="796"/>
      <c r="F269" s="797"/>
      <c r="G269" s="403" t="s">
        <v>492</v>
      </c>
      <c r="H269" s="403" t="s">
        <v>492</v>
      </c>
      <c r="I269" s="782"/>
      <c r="J269" s="782"/>
      <c r="K269" s="782"/>
      <c r="L269" s="782"/>
      <c r="M269" s="782"/>
      <c r="N269" s="782"/>
      <c r="O269" s="782"/>
      <c r="P269" s="782"/>
      <c r="Q269" s="782"/>
      <c r="R269" s="782"/>
      <c r="S269" s="782"/>
      <c r="T269" s="782"/>
      <c r="U269" s="782"/>
      <c r="V269" s="782"/>
    </row>
    <row r="270" spans="1:22" s="404" customFormat="1">
      <c r="A270" s="795"/>
      <c r="B270" s="796"/>
      <c r="C270" s="796"/>
      <c r="D270" s="796"/>
      <c r="E270" s="796"/>
      <c r="F270" s="797"/>
      <c r="G270" s="403" t="s">
        <v>492</v>
      </c>
      <c r="H270" s="403" t="s">
        <v>492</v>
      </c>
      <c r="I270" s="782"/>
      <c r="J270" s="782"/>
      <c r="K270" s="782"/>
      <c r="L270" s="782"/>
      <c r="M270" s="782"/>
      <c r="N270" s="782"/>
      <c r="O270" s="782"/>
      <c r="P270" s="782"/>
      <c r="Q270" s="782"/>
      <c r="R270" s="782"/>
      <c r="S270" s="782"/>
      <c r="T270" s="782"/>
      <c r="U270" s="782"/>
      <c r="V270" s="782"/>
    </row>
    <row r="271" spans="1:22" s="404" customFormat="1">
      <c r="A271" s="798"/>
      <c r="B271" s="799"/>
      <c r="C271" s="799"/>
      <c r="D271" s="799"/>
      <c r="E271" s="799"/>
      <c r="F271" s="800"/>
      <c r="G271" s="403" t="s">
        <v>492</v>
      </c>
      <c r="H271" s="403" t="s">
        <v>492</v>
      </c>
      <c r="I271" s="782"/>
      <c r="J271" s="782"/>
      <c r="K271" s="782"/>
      <c r="L271" s="782"/>
      <c r="M271" s="782"/>
      <c r="N271" s="782"/>
      <c r="O271" s="782"/>
      <c r="P271" s="782"/>
      <c r="Q271" s="782"/>
      <c r="R271" s="782"/>
      <c r="S271" s="782"/>
      <c r="T271" s="782"/>
      <c r="U271" s="782"/>
      <c r="V271" s="782"/>
    </row>
    <row r="272" spans="1:22" s="404" customFormat="1" ht="19.5" customHeight="1">
      <c r="A272" s="783" t="s">
        <v>806</v>
      </c>
      <c r="B272" s="784"/>
      <c r="C272" s="784"/>
      <c r="D272" s="784"/>
      <c r="E272" s="784"/>
      <c r="F272" s="785"/>
      <c r="G272" s="403">
        <f t="shared" ref="G272:H276" si="5">G219+G186</f>
        <v>1004928015</v>
      </c>
      <c r="H272" s="403">
        <f t="shared" si="5"/>
        <v>287558788</v>
      </c>
      <c r="I272" s="782">
        <f t="shared" ref="I272:V272" si="6">I267+I219+I186</f>
        <v>393020511</v>
      </c>
      <c r="J272" s="782">
        <f t="shared" si="6"/>
        <v>295823193</v>
      </c>
      <c r="K272" s="782">
        <f t="shared" si="6"/>
        <v>175195210</v>
      </c>
      <c r="L272" s="782">
        <f t="shared" si="6"/>
        <v>120627983</v>
      </c>
      <c r="M272" s="782">
        <f t="shared" si="6"/>
        <v>97197318</v>
      </c>
      <c r="N272" s="782">
        <f t="shared" si="6"/>
        <v>70329000</v>
      </c>
      <c r="O272" s="782">
        <f t="shared" si="6"/>
        <v>36004000</v>
      </c>
      <c r="P272" s="782">
        <f t="shared" si="6"/>
        <v>34325000</v>
      </c>
      <c r="Q272" s="782">
        <f t="shared" si="6"/>
        <v>26572320</v>
      </c>
      <c r="R272" s="782">
        <f t="shared" si="6"/>
        <v>16709648</v>
      </c>
      <c r="S272" s="782">
        <f t="shared" si="6"/>
        <v>9862672</v>
      </c>
      <c r="T272" s="782">
        <f t="shared" si="6"/>
        <v>295998</v>
      </c>
      <c r="U272" s="782">
        <f t="shared" si="6"/>
        <v>295998</v>
      </c>
      <c r="V272" s="782">
        <f t="shared" si="6"/>
        <v>0</v>
      </c>
    </row>
    <row r="273" spans="1:22" s="404" customFormat="1" ht="19.5" customHeight="1">
      <c r="A273" s="786"/>
      <c r="B273" s="787"/>
      <c r="C273" s="787"/>
      <c r="D273" s="787"/>
      <c r="E273" s="787"/>
      <c r="F273" s="788"/>
      <c r="G273" s="403">
        <f t="shared" si="5"/>
        <v>877935836</v>
      </c>
      <c r="H273" s="403">
        <f t="shared" si="5"/>
        <v>248464335</v>
      </c>
      <c r="I273" s="782"/>
      <c r="J273" s="782"/>
      <c r="K273" s="782"/>
      <c r="L273" s="782"/>
      <c r="M273" s="782"/>
      <c r="N273" s="782"/>
      <c r="O273" s="782"/>
      <c r="P273" s="782"/>
      <c r="Q273" s="782"/>
      <c r="R273" s="782"/>
      <c r="S273" s="782"/>
      <c r="T273" s="782"/>
      <c r="U273" s="782"/>
      <c r="V273" s="782"/>
    </row>
    <row r="274" spans="1:22" s="404" customFormat="1" ht="19.5" customHeight="1">
      <c r="A274" s="786"/>
      <c r="B274" s="787"/>
      <c r="C274" s="787"/>
      <c r="D274" s="787"/>
      <c r="E274" s="787"/>
      <c r="F274" s="788"/>
      <c r="G274" s="403">
        <f t="shared" si="5"/>
        <v>45269575</v>
      </c>
      <c r="H274" s="403">
        <f t="shared" si="5"/>
        <v>16763647</v>
      </c>
      <c r="I274" s="782"/>
      <c r="J274" s="782"/>
      <c r="K274" s="782"/>
      <c r="L274" s="782"/>
      <c r="M274" s="782"/>
      <c r="N274" s="782"/>
      <c r="O274" s="782"/>
      <c r="P274" s="782"/>
      <c r="Q274" s="782"/>
      <c r="R274" s="782"/>
      <c r="S274" s="782"/>
      <c r="T274" s="782"/>
      <c r="U274" s="782"/>
      <c r="V274" s="782"/>
    </row>
    <row r="275" spans="1:22" s="404" customFormat="1" ht="19.5" customHeight="1">
      <c r="A275" s="786"/>
      <c r="B275" s="787"/>
      <c r="C275" s="787"/>
      <c r="D275" s="787"/>
      <c r="E275" s="787"/>
      <c r="F275" s="788"/>
      <c r="G275" s="403">
        <f t="shared" si="5"/>
        <v>80901751</v>
      </c>
      <c r="H275" s="403">
        <f t="shared" si="5"/>
        <v>22167841</v>
      </c>
      <c r="I275" s="782"/>
      <c r="J275" s="782"/>
      <c r="K275" s="782"/>
      <c r="L275" s="782"/>
      <c r="M275" s="782"/>
      <c r="N275" s="782"/>
      <c r="O275" s="782"/>
      <c r="P275" s="782"/>
      <c r="Q275" s="782"/>
      <c r="R275" s="782"/>
      <c r="S275" s="782"/>
      <c r="T275" s="782"/>
      <c r="U275" s="782"/>
      <c r="V275" s="782"/>
    </row>
    <row r="276" spans="1:22" s="404" customFormat="1" ht="19.5" customHeight="1">
      <c r="A276" s="789"/>
      <c r="B276" s="790"/>
      <c r="C276" s="790"/>
      <c r="D276" s="790"/>
      <c r="E276" s="790"/>
      <c r="F276" s="791"/>
      <c r="G276" s="403">
        <f t="shared" si="5"/>
        <v>820853</v>
      </c>
      <c r="H276" s="403">
        <f t="shared" si="5"/>
        <v>162965</v>
      </c>
      <c r="I276" s="782"/>
      <c r="J276" s="782"/>
      <c r="K276" s="782"/>
      <c r="L276" s="782"/>
      <c r="M276" s="782"/>
      <c r="N276" s="782"/>
      <c r="O276" s="782"/>
      <c r="P276" s="782"/>
      <c r="Q276" s="782"/>
      <c r="R276" s="782"/>
      <c r="S276" s="782"/>
      <c r="T276" s="782"/>
      <c r="U276" s="782"/>
      <c r="V276" s="782"/>
    </row>
    <row r="277" spans="1:22">
      <c r="G277" s="406"/>
    </row>
    <row r="278" spans="1:22">
      <c r="G278" s="406"/>
    </row>
    <row r="279" spans="1:22">
      <c r="G279" s="406"/>
    </row>
    <row r="280" spans="1:22">
      <c r="G280" s="406"/>
    </row>
    <row r="281" spans="1:22">
      <c r="G281" s="406"/>
    </row>
    <row r="282" spans="1:22">
      <c r="G282" s="406"/>
    </row>
    <row r="283" spans="1:22">
      <c r="G283" s="406"/>
    </row>
    <row r="284" spans="1:22">
      <c r="G284" s="406"/>
    </row>
    <row r="285" spans="1:22">
      <c r="G285" s="406"/>
    </row>
    <row r="286" spans="1:22">
      <c r="G286" s="406"/>
    </row>
    <row r="287" spans="1:22">
      <c r="G287" s="406"/>
    </row>
    <row r="288" spans="1:22">
      <c r="G288" s="406"/>
    </row>
    <row r="289" spans="7:7">
      <c r="G289" s="406"/>
    </row>
    <row r="290" spans="7:7">
      <c r="G290" s="406"/>
    </row>
    <row r="291" spans="7:7">
      <c r="G291" s="406"/>
    </row>
    <row r="292" spans="7:7">
      <c r="G292" s="406"/>
    </row>
    <row r="293" spans="7:7">
      <c r="G293" s="406"/>
    </row>
    <row r="294" spans="7:7">
      <c r="G294" s="406"/>
    </row>
    <row r="295" spans="7:7">
      <c r="G295" s="406"/>
    </row>
    <row r="296" spans="7:7">
      <c r="G296" s="406"/>
    </row>
    <row r="297" spans="7:7">
      <c r="G297" s="406"/>
    </row>
    <row r="298" spans="7:7">
      <c r="G298" s="406"/>
    </row>
    <row r="299" spans="7:7">
      <c r="G299" s="406"/>
    </row>
    <row r="300" spans="7:7">
      <c r="G300" s="406"/>
    </row>
    <row r="301" spans="7:7">
      <c r="G301" s="406"/>
    </row>
    <row r="302" spans="7:7">
      <c r="G302" s="406"/>
    </row>
    <row r="303" spans="7:7">
      <c r="G303" s="406"/>
    </row>
    <row r="304" spans="7:7">
      <c r="G304" s="406"/>
    </row>
    <row r="305" spans="7:7">
      <c r="G305" s="406"/>
    </row>
    <row r="306" spans="7:7">
      <c r="G306" s="406"/>
    </row>
    <row r="307" spans="7:7">
      <c r="G307" s="406"/>
    </row>
    <row r="308" spans="7:7">
      <c r="G308" s="406"/>
    </row>
    <row r="309" spans="7:7">
      <c r="G309" s="406"/>
    </row>
    <row r="310" spans="7:7">
      <c r="G310" s="406"/>
    </row>
    <row r="311" spans="7:7">
      <c r="G311" s="406"/>
    </row>
    <row r="312" spans="7:7">
      <c r="G312" s="406"/>
    </row>
    <row r="313" spans="7:7">
      <c r="G313" s="406"/>
    </row>
    <row r="314" spans="7:7">
      <c r="G314" s="406"/>
    </row>
    <row r="315" spans="7:7">
      <c r="G315" s="406"/>
    </row>
    <row r="316" spans="7:7">
      <c r="G316" s="406"/>
    </row>
    <row r="317" spans="7:7">
      <c r="G317" s="406"/>
    </row>
    <row r="318" spans="7:7">
      <c r="G318" s="406"/>
    </row>
    <row r="319" spans="7:7">
      <c r="G319" s="406"/>
    </row>
    <row r="320" spans="7:7">
      <c r="G320" s="406"/>
    </row>
    <row r="321" spans="7:7">
      <c r="G321" s="406"/>
    </row>
    <row r="322" spans="7:7">
      <c r="G322" s="406"/>
    </row>
    <row r="323" spans="7:7">
      <c r="G323" s="406"/>
    </row>
    <row r="324" spans="7:7">
      <c r="G324" s="406"/>
    </row>
    <row r="325" spans="7:7">
      <c r="G325" s="406"/>
    </row>
    <row r="326" spans="7:7">
      <c r="G326" s="406"/>
    </row>
    <row r="327" spans="7:7">
      <c r="G327" s="406"/>
    </row>
    <row r="328" spans="7:7">
      <c r="G328" s="406"/>
    </row>
    <row r="329" spans="7:7">
      <c r="G329" s="406"/>
    </row>
    <row r="330" spans="7:7">
      <c r="G330" s="406"/>
    </row>
    <row r="331" spans="7:7">
      <c r="G331" s="406"/>
    </row>
    <row r="332" spans="7:7">
      <c r="G332" s="406"/>
    </row>
    <row r="333" spans="7:7">
      <c r="G333" s="406"/>
    </row>
    <row r="334" spans="7:7">
      <c r="G334" s="406"/>
    </row>
    <row r="335" spans="7:7">
      <c r="G335" s="406"/>
    </row>
    <row r="336" spans="7:7">
      <c r="G336" s="406"/>
    </row>
    <row r="337" spans="7:7">
      <c r="G337" s="406"/>
    </row>
    <row r="338" spans="7:7">
      <c r="G338" s="406"/>
    </row>
    <row r="339" spans="7:7">
      <c r="G339" s="406"/>
    </row>
    <row r="340" spans="7:7">
      <c r="G340" s="406"/>
    </row>
    <row r="341" spans="7:7">
      <c r="G341" s="406"/>
    </row>
    <row r="342" spans="7:7">
      <c r="G342" s="406"/>
    </row>
    <row r="343" spans="7:7">
      <c r="G343" s="406"/>
    </row>
    <row r="344" spans="7:7">
      <c r="G344" s="406"/>
    </row>
    <row r="345" spans="7:7">
      <c r="G345" s="406"/>
    </row>
    <row r="346" spans="7:7">
      <c r="G346" s="406"/>
    </row>
    <row r="347" spans="7:7">
      <c r="G347" s="406"/>
    </row>
    <row r="348" spans="7:7">
      <c r="G348" s="406"/>
    </row>
    <row r="349" spans="7:7">
      <c r="G349" s="406"/>
    </row>
    <row r="350" spans="7:7">
      <c r="G350" s="406"/>
    </row>
    <row r="351" spans="7:7">
      <c r="G351" s="406"/>
    </row>
    <row r="352" spans="7:7">
      <c r="G352" s="406"/>
    </row>
    <row r="353" spans="7:7">
      <c r="G353" s="406"/>
    </row>
    <row r="354" spans="7:7">
      <c r="G354" s="406"/>
    </row>
    <row r="355" spans="7:7">
      <c r="G355" s="406"/>
    </row>
    <row r="356" spans="7:7">
      <c r="G356" s="406"/>
    </row>
    <row r="357" spans="7:7">
      <c r="G357" s="406"/>
    </row>
    <row r="358" spans="7:7">
      <c r="G358" s="406"/>
    </row>
    <row r="359" spans="7:7">
      <c r="G359" s="406"/>
    </row>
    <row r="360" spans="7:7">
      <c r="G360" s="406"/>
    </row>
    <row r="361" spans="7:7">
      <c r="G361" s="406"/>
    </row>
    <row r="362" spans="7:7">
      <c r="G362" s="406"/>
    </row>
    <row r="363" spans="7:7">
      <c r="G363" s="406"/>
    </row>
    <row r="364" spans="7:7">
      <c r="G364" s="406"/>
    </row>
    <row r="365" spans="7:7">
      <c r="G365" s="406"/>
    </row>
    <row r="366" spans="7:7">
      <c r="G366" s="406"/>
    </row>
    <row r="367" spans="7:7">
      <c r="G367" s="406"/>
    </row>
    <row r="368" spans="7:7">
      <c r="G368" s="406"/>
    </row>
    <row r="369" spans="7:7">
      <c r="G369" s="406"/>
    </row>
    <row r="370" spans="7:7">
      <c r="G370" s="406"/>
    </row>
    <row r="371" spans="7:7">
      <c r="G371" s="406"/>
    </row>
    <row r="372" spans="7:7">
      <c r="G372" s="406"/>
    </row>
    <row r="373" spans="7:7">
      <c r="G373" s="406"/>
    </row>
    <row r="374" spans="7:7">
      <c r="G374" s="406"/>
    </row>
    <row r="375" spans="7:7">
      <c r="G375" s="406"/>
    </row>
    <row r="376" spans="7:7">
      <c r="G376" s="406"/>
    </row>
    <row r="377" spans="7:7">
      <c r="G377" s="406"/>
    </row>
    <row r="378" spans="7:7">
      <c r="G378" s="406"/>
    </row>
    <row r="379" spans="7:7">
      <c r="G379" s="406"/>
    </row>
    <row r="380" spans="7:7">
      <c r="G380" s="406"/>
    </row>
    <row r="381" spans="7:7">
      <c r="G381" s="406"/>
    </row>
    <row r="382" spans="7:7">
      <c r="G382" s="406"/>
    </row>
    <row r="383" spans="7:7">
      <c r="G383" s="406"/>
    </row>
    <row r="384" spans="7:7">
      <c r="G384" s="406"/>
    </row>
    <row r="385" spans="7:7">
      <c r="G385" s="406"/>
    </row>
    <row r="386" spans="7:7">
      <c r="G386" s="406"/>
    </row>
    <row r="387" spans="7:7">
      <c r="G387" s="406"/>
    </row>
    <row r="388" spans="7:7">
      <c r="G388" s="406"/>
    </row>
    <row r="389" spans="7:7">
      <c r="G389" s="406"/>
    </row>
    <row r="390" spans="7:7">
      <c r="G390" s="406"/>
    </row>
    <row r="391" spans="7:7">
      <c r="G391" s="406"/>
    </row>
    <row r="392" spans="7:7">
      <c r="G392" s="406"/>
    </row>
    <row r="393" spans="7:7">
      <c r="G393" s="406"/>
    </row>
    <row r="394" spans="7:7">
      <c r="G394" s="406"/>
    </row>
    <row r="395" spans="7:7">
      <c r="G395" s="406"/>
    </row>
    <row r="396" spans="7:7">
      <c r="G396" s="406"/>
    </row>
    <row r="397" spans="7:7">
      <c r="G397" s="406"/>
    </row>
    <row r="398" spans="7:7">
      <c r="G398" s="406"/>
    </row>
    <row r="399" spans="7:7">
      <c r="G399" s="406"/>
    </row>
    <row r="400" spans="7:7">
      <c r="G400" s="406"/>
    </row>
    <row r="401" spans="7:7">
      <c r="G401" s="406"/>
    </row>
    <row r="402" spans="7:7">
      <c r="G402" s="406"/>
    </row>
    <row r="403" spans="7:7">
      <c r="G403" s="406"/>
    </row>
    <row r="404" spans="7:7">
      <c r="G404" s="406"/>
    </row>
    <row r="405" spans="7:7">
      <c r="G405" s="406"/>
    </row>
    <row r="406" spans="7:7">
      <c r="G406" s="406"/>
    </row>
    <row r="407" spans="7:7">
      <c r="G407" s="406"/>
    </row>
    <row r="408" spans="7:7">
      <c r="G408" s="406"/>
    </row>
    <row r="409" spans="7:7">
      <c r="G409" s="406"/>
    </row>
    <row r="410" spans="7:7">
      <c r="G410" s="406"/>
    </row>
    <row r="411" spans="7:7">
      <c r="G411" s="406"/>
    </row>
    <row r="412" spans="7:7">
      <c r="G412" s="406"/>
    </row>
    <row r="413" spans="7:7">
      <c r="G413" s="406"/>
    </row>
    <row r="414" spans="7:7">
      <c r="G414" s="406"/>
    </row>
    <row r="415" spans="7:7">
      <c r="G415" s="406"/>
    </row>
    <row r="416" spans="7:7">
      <c r="G416" s="406"/>
    </row>
    <row r="417" spans="7:7">
      <c r="G417" s="406"/>
    </row>
    <row r="418" spans="7:7">
      <c r="G418" s="406"/>
    </row>
    <row r="419" spans="7:7">
      <c r="G419" s="406"/>
    </row>
    <row r="420" spans="7:7">
      <c r="G420" s="406"/>
    </row>
    <row r="421" spans="7:7">
      <c r="G421" s="406"/>
    </row>
    <row r="422" spans="7:7">
      <c r="G422" s="406"/>
    </row>
    <row r="423" spans="7:7">
      <c r="G423" s="406"/>
    </row>
    <row r="424" spans="7:7">
      <c r="G424" s="406"/>
    </row>
    <row r="425" spans="7:7">
      <c r="G425" s="406"/>
    </row>
    <row r="426" spans="7:7">
      <c r="G426" s="406"/>
    </row>
    <row r="427" spans="7:7">
      <c r="G427" s="406"/>
    </row>
    <row r="428" spans="7:7">
      <c r="G428" s="406"/>
    </row>
    <row r="429" spans="7:7">
      <c r="G429" s="406"/>
    </row>
    <row r="430" spans="7:7">
      <c r="G430" s="406"/>
    </row>
    <row r="431" spans="7:7">
      <c r="G431" s="406"/>
    </row>
    <row r="432" spans="7:7">
      <c r="G432" s="406"/>
    </row>
    <row r="433" spans="7:7">
      <c r="G433" s="406"/>
    </row>
    <row r="434" spans="7:7">
      <c r="G434" s="406"/>
    </row>
    <row r="435" spans="7:7">
      <c r="G435" s="406"/>
    </row>
    <row r="436" spans="7:7">
      <c r="G436" s="406"/>
    </row>
    <row r="437" spans="7:7">
      <c r="G437" s="406"/>
    </row>
    <row r="438" spans="7:7">
      <c r="G438" s="406"/>
    </row>
    <row r="439" spans="7:7">
      <c r="G439" s="406"/>
    </row>
    <row r="440" spans="7:7">
      <c r="G440" s="406"/>
    </row>
    <row r="441" spans="7:7">
      <c r="G441" s="406"/>
    </row>
    <row r="442" spans="7:7">
      <c r="G442" s="406"/>
    </row>
    <row r="443" spans="7:7">
      <c r="G443" s="406"/>
    </row>
    <row r="444" spans="7:7">
      <c r="G444" s="406"/>
    </row>
    <row r="445" spans="7:7">
      <c r="G445" s="406"/>
    </row>
    <row r="446" spans="7:7">
      <c r="G446" s="406"/>
    </row>
    <row r="447" spans="7:7">
      <c r="G447" s="406"/>
    </row>
    <row r="448" spans="7:7">
      <c r="G448" s="406"/>
    </row>
    <row r="449" spans="7:7">
      <c r="G449" s="406"/>
    </row>
    <row r="450" spans="7:7">
      <c r="G450" s="406"/>
    </row>
    <row r="451" spans="7:7">
      <c r="G451" s="406"/>
    </row>
    <row r="452" spans="7:7">
      <c r="G452" s="406"/>
    </row>
    <row r="453" spans="7:7">
      <c r="G453" s="406"/>
    </row>
    <row r="454" spans="7:7">
      <c r="G454" s="406"/>
    </row>
    <row r="455" spans="7:7">
      <c r="G455" s="406"/>
    </row>
    <row r="456" spans="7:7">
      <c r="G456" s="406"/>
    </row>
    <row r="457" spans="7:7">
      <c r="G457" s="406"/>
    </row>
    <row r="458" spans="7:7">
      <c r="G458" s="406"/>
    </row>
    <row r="459" spans="7:7">
      <c r="G459" s="406"/>
    </row>
    <row r="460" spans="7:7">
      <c r="G460" s="406"/>
    </row>
    <row r="461" spans="7:7">
      <c r="G461" s="406"/>
    </row>
    <row r="462" spans="7:7">
      <c r="G462" s="406"/>
    </row>
    <row r="463" spans="7:7">
      <c r="G463" s="406"/>
    </row>
    <row r="464" spans="7:7">
      <c r="G464" s="406"/>
    </row>
    <row r="465" spans="7:7">
      <c r="G465" s="406"/>
    </row>
    <row r="466" spans="7:7">
      <c r="G466" s="406"/>
    </row>
    <row r="467" spans="7:7">
      <c r="G467" s="406"/>
    </row>
    <row r="468" spans="7:7">
      <c r="G468" s="406"/>
    </row>
    <row r="469" spans="7:7">
      <c r="G469" s="406"/>
    </row>
    <row r="470" spans="7:7">
      <c r="G470" s="406"/>
    </row>
    <row r="471" spans="7:7">
      <c r="G471" s="406"/>
    </row>
    <row r="472" spans="7:7">
      <c r="G472" s="406"/>
    </row>
    <row r="473" spans="7:7">
      <c r="G473" s="406"/>
    </row>
    <row r="474" spans="7:7">
      <c r="G474" s="406"/>
    </row>
    <row r="475" spans="7:7">
      <c r="G475" s="406"/>
    </row>
    <row r="476" spans="7:7">
      <c r="G476" s="406"/>
    </row>
    <row r="477" spans="7:7">
      <c r="G477" s="406"/>
    </row>
    <row r="478" spans="7:7">
      <c r="G478" s="406"/>
    </row>
    <row r="479" spans="7:7">
      <c r="G479" s="406"/>
    </row>
    <row r="480" spans="7:7">
      <c r="G480" s="406"/>
    </row>
    <row r="481" spans="7:7">
      <c r="G481" s="406"/>
    </row>
    <row r="482" spans="7:7">
      <c r="G482" s="406"/>
    </row>
    <row r="483" spans="7:7">
      <c r="G483" s="406"/>
    </row>
    <row r="484" spans="7:7">
      <c r="G484" s="406"/>
    </row>
    <row r="485" spans="7:7">
      <c r="G485" s="406"/>
    </row>
    <row r="486" spans="7:7">
      <c r="G486" s="406"/>
    </row>
    <row r="487" spans="7:7">
      <c r="G487" s="406"/>
    </row>
    <row r="488" spans="7:7">
      <c r="G488" s="406"/>
    </row>
    <row r="489" spans="7:7">
      <c r="G489" s="406"/>
    </row>
    <row r="490" spans="7:7">
      <c r="G490" s="406"/>
    </row>
    <row r="491" spans="7:7">
      <c r="G491" s="406"/>
    </row>
    <row r="492" spans="7:7">
      <c r="G492" s="406"/>
    </row>
    <row r="493" spans="7:7">
      <c r="G493" s="406"/>
    </row>
    <row r="494" spans="7:7">
      <c r="G494" s="406"/>
    </row>
    <row r="495" spans="7:7">
      <c r="G495" s="406"/>
    </row>
    <row r="496" spans="7:7">
      <c r="G496" s="406"/>
    </row>
    <row r="497" spans="7:7">
      <c r="G497" s="406"/>
    </row>
    <row r="498" spans="7:7">
      <c r="G498" s="406"/>
    </row>
    <row r="499" spans="7:7">
      <c r="G499" s="406"/>
    </row>
    <row r="500" spans="7:7">
      <c r="G500" s="406"/>
    </row>
    <row r="501" spans="7:7">
      <c r="G501" s="406"/>
    </row>
    <row r="502" spans="7:7">
      <c r="G502" s="406"/>
    </row>
    <row r="503" spans="7:7">
      <c r="G503" s="406"/>
    </row>
    <row r="504" spans="7:7">
      <c r="G504" s="406"/>
    </row>
    <row r="505" spans="7:7">
      <c r="G505" s="406"/>
    </row>
    <row r="506" spans="7:7">
      <c r="G506" s="406"/>
    </row>
    <row r="507" spans="7:7">
      <c r="G507" s="406"/>
    </row>
    <row r="508" spans="7:7">
      <c r="G508" s="406"/>
    </row>
    <row r="509" spans="7:7">
      <c r="G509" s="406"/>
    </row>
    <row r="510" spans="7:7">
      <c r="G510" s="406"/>
    </row>
    <row r="511" spans="7:7">
      <c r="G511" s="406"/>
    </row>
    <row r="512" spans="7:7">
      <c r="G512" s="406"/>
    </row>
    <row r="513" spans="7:7">
      <c r="G513" s="406"/>
    </row>
    <row r="514" spans="7:7">
      <c r="G514" s="406"/>
    </row>
    <row r="515" spans="7:7">
      <c r="G515" s="406"/>
    </row>
    <row r="516" spans="7:7">
      <c r="G516" s="406"/>
    </row>
    <row r="517" spans="7:7">
      <c r="G517" s="406"/>
    </row>
    <row r="518" spans="7:7">
      <c r="G518" s="406"/>
    </row>
    <row r="519" spans="7:7">
      <c r="G519" s="406"/>
    </row>
    <row r="520" spans="7:7">
      <c r="G520" s="406"/>
    </row>
    <row r="521" spans="7:7">
      <c r="G521" s="406"/>
    </row>
    <row r="522" spans="7:7">
      <c r="G522" s="406"/>
    </row>
    <row r="523" spans="7:7">
      <c r="G523" s="406"/>
    </row>
    <row r="524" spans="7:7">
      <c r="G524" s="406"/>
    </row>
    <row r="525" spans="7:7">
      <c r="G525" s="406"/>
    </row>
    <row r="526" spans="7:7">
      <c r="G526" s="406"/>
    </row>
    <row r="527" spans="7:7">
      <c r="G527" s="406"/>
    </row>
    <row r="528" spans="7:7">
      <c r="G528" s="406"/>
    </row>
    <row r="529" spans="7:7">
      <c r="G529" s="406"/>
    </row>
    <row r="530" spans="7:7">
      <c r="G530" s="406"/>
    </row>
    <row r="531" spans="7:7">
      <c r="G531" s="406"/>
    </row>
    <row r="532" spans="7:7">
      <c r="G532" s="406"/>
    </row>
    <row r="533" spans="7:7">
      <c r="G533" s="406"/>
    </row>
    <row r="534" spans="7:7">
      <c r="G534" s="406"/>
    </row>
    <row r="535" spans="7:7">
      <c r="G535" s="406"/>
    </row>
    <row r="536" spans="7:7">
      <c r="G536" s="406"/>
    </row>
    <row r="537" spans="7:7">
      <c r="G537" s="406"/>
    </row>
    <row r="538" spans="7:7">
      <c r="G538" s="406"/>
    </row>
    <row r="539" spans="7:7">
      <c r="G539" s="406"/>
    </row>
    <row r="540" spans="7:7">
      <c r="G540" s="406"/>
    </row>
    <row r="541" spans="7:7">
      <c r="G541" s="406"/>
    </row>
    <row r="542" spans="7:7">
      <c r="G542" s="406"/>
    </row>
    <row r="543" spans="7:7">
      <c r="G543" s="406"/>
    </row>
    <row r="544" spans="7:7">
      <c r="G544" s="406"/>
    </row>
    <row r="545" spans="7:7">
      <c r="G545" s="406"/>
    </row>
    <row r="546" spans="7:7">
      <c r="G546" s="406"/>
    </row>
    <row r="547" spans="7:7">
      <c r="G547" s="406"/>
    </row>
    <row r="548" spans="7:7">
      <c r="G548" s="406"/>
    </row>
    <row r="549" spans="7:7">
      <c r="G549" s="406"/>
    </row>
    <row r="550" spans="7:7">
      <c r="G550" s="406"/>
    </row>
    <row r="551" spans="7:7">
      <c r="G551" s="406"/>
    </row>
    <row r="552" spans="7:7">
      <c r="G552" s="406"/>
    </row>
    <row r="553" spans="7:7">
      <c r="G553" s="406"/>
    </row>
    <row r="554" spans="7:7">
      <c r="G554" s="406"/>
    </row>
    <row r="555" spans="7:7">
      <c r="G555" s="406"/>
    </row>
    <row r="556" spans="7:7">
      <c r="G556" s="406"/>
    </row>
    <row r="557" spans="7:7">
      <c r="G557" s="406"/>
    </row>
    <row r="558" spans="7:7">
      <c r="G558" s="406"/>
    </row>
    <row r="559" spans="7:7">
      <c r="G559" s="406"/>
    </row>
    <row r="560" spans="7:7">
      <c r="G560" s="406"/>
    </row>
    <row r="561" spans="7:7">
      <c r="G561" s="406"/>
    </row>
    <row r="562" spans="7:7">
      <c r="G562" s="406"/>
    </row>
    <row r="563" spans="7:7">
      <c r="G563" s="406"/>
    </row>
    <row r="564" spans="7:7">
      <c r="G564" s="406"/>
    </row>
    <row r="565" spans="7:7">
      <c r="G565" s="406"/>
    </row>
    <row r="566" spans="7:7">
      <c r="G566" s="406"/>
    </row>
    <row r="567" spans="7:7">
      <c r="G567" s="406"/>
    </row>
    <row r="568" spans="7:7">
      <c r="G568" s="406"/>
    </row>
    <row r="569" spans="7:7">
      <c r="G569" s="406"/>
    </row>
    <row r="570" spans="7:7">
      <c r="G570" s="406"/>
    </row>
    <row r="571" spans="7:7">
      <c r="G571" s="406"/>
    </row>
    <row r="572" spans="7:7">
      <c r="G572" s="406"/>
    </row>
    <row r="573" spans="7:7">
      <c r="G573" s="406"/>
    </row>
    <row r="574" spans="7:7">
      <c r="G574" s="406"/>
    </row>
    <row r="575" spans="7:7">
      <c r="G575" s="406"/>
    </row>
    <row r="576" spans="7:7">
      <c r="G576" s="406"/>
    </row>
    <row r="577" spans="7:7">
      <c r="G577" s="406"/>
    </row>
    <row r="578" spans="7:7">
      <c r="G578" s="406"/>
    </row>
    <row r="579" spans="7:7">
      <c r="G579" s="406"/>
    </row>
    <row r="580" spans="7:7">
      <c r="G580" s="406"/>
    </row>
    <row r="581" spans="7:7">
      <c r="G581" s="406"/>
    </row>
    <row r="582" spans="7:7">
      <c r="G582" s="406"/>
    </row>
    <row r="583" spans="7:7">
      <c r="G583" s="406"/>
    </row>
    <row r="584" spans="7:7">
      <c r="G584" s="406"/>
    </row>
    <row r="585" spans="7:7">
      <c r="G585" s="406"/>
    </row>
    <row r="586" spans="7:7">
      <c r="G586" s="406"/>
    </row>
    <row r="587" spans="7:7">
      <c r="G587" s="406"/>
    </row>
    <row r="588" spans="7:7">
      <c r="G588" s="406"/>
    </row>
    <row r="589" spans="7:7">
      <c r="G589" s="406"/>
    </row>
    <row r="590" spans="7:7">
      <c r="G590" s="406"/>
    </row>
    <row r="591" spans="7:7">
      <c r="G591" s="406"/>
    </row>
    <row r="592" spans="7:7">
      <c r="G592" s="406"/>
    </row>
    <row r="593" spans="7:7">
      <c r="G593" s="406"/>
    </row>
    <row r="594" spans="7:7">
      <c r="G594" s="406"/>
    </row>
    <row r="595" spans="7:7">
      <c r="G595" s="406"/>
    </row>
    <row r="596" spans="7:7">
      <c r="G596" s="406"/>
    </row>
    <row r="597" spans="7:7">
      <c r="G597" s="406"/>
    </row>
    <row r="598" spans="7:7">
      <c r="G598" s="406"/>
    </row>
    <row r="599" spans="7:7">
      <c r="G599" s="406"/>
    </row>
    <row r="600" spans="7:7">
      <c r="G600" s="406"/>
    </row>
    <row r="601" spans="7:7">
      <c r="G601" s="406"/>
    </row>
    <row r="602" spans="7:7">
      <c r="G602" s="406"/>
    </row>
    <row r="603" spans="7:7">
      <c r="G603" s="406"/>
    </row>
    <row r="604" spans="7:7">
      <c r="G604" s="406"/>
    </row>
    <row r="605" spans="7:7">
      <c r="G605" s="406"/>
    </row>
    <row r="606" spans="7:7">
      <c r="G606" s="406"/>
    </row>
    <row r="607" spans="7:7">
      <c r="G607" s="406"/>
    </row>
    <row r="608" spans="7:7">
      <c r="G608" s="406"/>
    </row>
    <row r="609" spans="7:7">
      <c r="G609" s="406"/>
    </row>
    <row r="610" spans="7:7">
      <c r="G610" s="406"/>
    </row>
    <row r="611" spans="7:7">
      <c r="G611" s="406"/>
    </row>
    <row r="612" spans="7:7">
      <c r="G612" s="406"/>
    </row>
    <row r="613" spans="7:7">
      <c r="G613" s="406"/>
    </row>
    <row r="614" spans="7:7">
      <c r="G614" s="406"/>
    </row>
    <row r="615" spans="7:7">
      <c r="G615" s="406"/>
    </row>
    <row r="616" spans="7:7">
      <c r="G616" s="406"/>
    </row>
    <row r="617" spans="7:7">
      <c r="G617" s="406"/>
    </row>
    <row r="618" spans="7:7">
      <c r="G618" s="406"/>
    </row>
    <row r="619" spans="7:7">
      <c r="G619" s="406"/>
    </row>
    <row r="620" spans="7:7">
      <c r="G620" s="406"/>
    </row>
    <row r="621" spans="7:7">
      <c r="G621" s="406"/>
    </row>
    <row r="622" spans="7:7">
      <c r="G622" s="406"/>
    </row>
    <row r="623" spans="7:7">
      <c r="G623" s="406"/>
    </row>
    <row r="624" spans="7:7">
      <c r="G624" s="406"/>
    </row>
    <row r="625" spans="7:7">
      <c r="G625" s="406"/>
    </row>
    <row r="626" spans="7:7">
      <c r="G626" s="406"/>
    </row>
    <row r="627" spans="7:7">
      <c r="G627" s="406"/>
    </row>
    <row r="628" spans="7:7">
      <c r="G628" s="406"/>
    </row>
    <row r="629" spans="7:7">
      <c r="G629" s="406"/>
    </row>
    <row r="630" spans="7:7">
      <c r="G630" s="406"/>
    </row>
    <row r="631" spans="7:7">
      <c r="G631" s="406"/>
    </row>
    <row r="632" spans="7:7">
      <c r="G632" s="406"/>
    </row>
    <row r="633" spans="7:7">
      <c r="G633" s="406"/>
    </row>
    <row r="634" spans="7:7">
      <c r="G634" s="406"/>
    </row>
    <row r="635" spans="7:7">
      <c r="G635" s="406"/>
    </row>
    <row r="636" spans="7:7">
      <c r="G636" s="406"/>
    </row>
    <row r="637" spans="7:7">
      <c r="G637" s="406"/>
    </row>
    <row r="638" spans="7:7">
      <c r="G638" s="406"/>
    </row>
    <row r="639" spans="7:7">
      <c r="G639" s="406"/>
    </row>
    <row r="640" spans="7:7">
      <c r="G640" s="406"/>
    </row>
    <row r="641" spans="7:7">
      <c r="G641" s="406"/>
    </row>
    <row r="642" spans="7:7">
      <c r="G642" s="406"/>
    </row>
    <row r="643" spans="7:7">
      <c r="G643" s="406"/>
    </row>
    <row r="644" spans="7:7">
      <c r="G644" s="406"/>
    </row>
    <row r="645" spans="7:7">
      <c r="G645" s="406"/>
    </row>
    <row r="646" spans="7:7">
      <c r="G646" s="406"/>
    </row>
    <row r="647" spans="7:7">
      <c r="G647" s="406"/>
    </row>
    <row r="648" spans="7:7">
      <c r="G648" s="406"/>
    </row>
    <row r="649" spans="7:7">
      <c r="G649" s="406"/>
    </row>
    <row r="650" spans="7:7">
      <c r="G650" s="406"/>
    </row>
    <row r="651" spans="7:7">
      <c r="G651" s="406"/>
    </row>
    <row r="652" spans="7:7">
      <c r="G652" s="406"/>
    </row>
    <row r="653" spans="7:7">
      <c r="G653" s="406"/>
    </row>
    <row r="654" spans="7:7">
      <c r="G654" s="406"/>
    </row>
    <row r="655" spans="7:7">
      <c r="G655" s="406"/>
    </row>
    <row r="656" spans="7:7">
      <c r="G656" s="406"/>
    </row>
    <row r="657" spans="7:7">
      <c r="G657" s="406"/>
    </row>
    <row r="658" spans="7:7">
      <c r="G658" s="406"/>
    </row>
    <row r="659" spans="7:7">
      <c r="G659" s="406"/>
    </row>
    <row r="660" spans="7:7">
      <c r="G660" s="406"/>
    </row>
    <row r="661" spans="7:7">
      <c r="G661" s="406"/>
    </row>
    <row r="662" spans="7:7">
      <c r="G662" s="406"/>
    </row>
    <row r="663" spans="7:7">
      <c r="G663" s="406"/>
    </row>
    <row r="664" spans="7:7">
      <c r="G664" s="406"/>
    </row>
    <row r="665" spans="7:7">
      <c r="G665" s="406"/>
    </row>
    <row r="666" spans="7:7">
      <c r="G666" s="406"/>
    </row>
    <row r="667" spans="7:7">
      <c r="G667" s="406"/>
    </row>
    <row r="668" spans="7:7">
      <c r="G668" s="406"/>
    </row>
    <row r="669" spans="7:7">
      <c r="G669" s="406"/>
    </row>
    <row r="670" spans="7:7">
      <c r="G670" s="406"/>
    </row>
    <row r="671" spans="7:7">
      <c r="G671" s="406"/>
    </row>
    <row r="672" spans="7:7">
      <c r="G672" s="406"/>
    </row>
    <row r="673" spans="7:7">
      <c r="G673" s="406"/>
    </row>
    <row r="674" spans="7:7">
      <c r="G674" s="406"/>
    </row>
    <row r="675" spans="7:7">
      <c r="G675" s="406"/>
    </row>
    <row r="676" spans="7:7">
      <c r="G676" s="406"/>
    </row>
    <row r="677" spans="7:7">
      <c r="G677" s="406"/>
    </row>
    <row r="678" spans="7:7">
      <c r="G678" s="406"/>
    </row>
    <row r="679" spans="7:7">
      <c r="G679" s="406"/>
    </row>
    <row r="680" spans="7:7">
      <c r="G680" s="406"/>
    </row>
    <row r="681" spans="7:7">
      <c r="G681" s="406"/>
    </row>
    <row r="682" spans="7:7">
      <c r="G682" s="406"/>
    </row>
    <row r="683" spans="7:7">
      <c r="G683" s="406"/>
    </row>
    <row r="684" spans="7:7">
      <c r="G684" s="406"/>
    </row>
    <row r="685" spans="7:7">
      <c r="G685" s="406"/>
    </row>
    <row r="686" spans="7:7">
      <c r="G686" s="406"/>
    </row>
    <row r="687" spans="7:7">
      <c r="G687" s="406"/>
    </row>
    <row r="688" spans="7:7">
      <c r="G688" s="406"/>
    </row>
    <row r="689" spans="7:7">
      <c r="G689" s="406"/>
    </row>
    <row r="690" spans="7:7">
      <c r="G690" s="406"/>
    </row>
    <row r="691" spans="7:7">
      <c r="G691" s="406"/>
    </row>
    <row r="692" spans="7:7">
      <c r="G692" s="406"/>
    </row>
    <row r="693" spans="7:7">
      <c r="G693" s="406"/>
    </row>
    <row r="694" spans="7:7">
      <c r="G694" s="406"/>
    </row>
    <row r="695" spans="7:7">
      <c r="G695" s="406"/>
    </row>
    <row r="696" spans="7:7">
      <c r="G696" s="406"/>
    </row>
    <row r="697" spans="7:7">
      <c r="G697" s="406"/>
    </row>
    <row r="698" spans="7:7">
      <c r="G698" s="406"/>
    </row>
    <row r="699" spans="7:7">
      <c r="G699" s="406"/>
    </row>
    <row r="700" spans="7:7">
      <c r="G700" s="406"/>
    </row>
    <row r="701" spans="7:7">
      <c r="G701" s="406"/>
    </row>
    <row r="702" spans="7:7">
      <c r="G702" s="406"/>
    </row>
    <row r="703" spans="7:7">
      <c r="G703" s="406"/>
    </row>
    <row r="704" spans="7:7">
      <c r="G704" s="406"/>
    </row>
    <row r="705" spans="7:7">
      <c r="G705" s="406"/>
    </row>
    <row r="706" spans="7:7">
      <c r="G706" s="406"/>
    </row>
    <row r="707" spans="7:7">
      <c r="G707" s="406"/>
    </row>
    <row r="708" spans="7:7">
      <c r="G708" s="406"/>
    </row>
    <row r="709" spans="7:7">
      <c r="G709" s="406"/>
    </row>
    <row r="710" spans="7:7">
      <c r="G710" s="406"/>
    </row>
    <row r="711" spans="7:7">
      <c r="G711" s="406"/>
    </row>
    <row r="712" spans="7:7">
      <c r="G712" s="406"/>
    </row>
    <row r="713" spans="7:7">
      <c r="G713" s="406"/>
    </row>
    <row r="714" spans="7:7">
      <c r="G714" s="406"/>
    </row>
    <row r="715" spans="7:7">
      <c r="G715" s="406"/>
    </row>
    <row r="716" spans="7:7">
      <c r="G716" s="406"/>
    </row>
    <row r="717" spans="7:7">
      <c r="G717" s="406"/>
    </row>
    <row r="718" spans="7:7">
      <c r="G718" s="406"/>
    </row>
    <row r="719" spans="7:7">
      <c r="G719" s="406"/>
    </row>
    <row r="720" spans="7:7">
      <c r="G720" s="406"/>
    </row>
    <row r="721" spans="7:7">
      <c r="G721" s="406"/>
    </row>
    <row r="722" spans="7:7">
      <c r="G722" s="406"/>
    </row>
    <row r="723" spans="7:7">
      <c r="G723" s="406"/>
    </row>
    <row r="724" spans="7:7">
      <c r="G724" s="406"/>
    </row>
    <row r="725" spans="7:7">
      <c r="G725" s="406"/>
    </row>
    <row r="726" spans="7:7">
      <c r="G726" s="406"/>
    </row>
    <row r="727" spans="7:7">
      <c r="G727" s="406"/>
    </row>
    <row r="728" spans="7:7">
      <c r="G728" s="406"/>
    </row>
    <row r="729" spans="7:7">
      <c r="G729" s="406"/>
    </row>
    <row r="730" spans="7:7">
      <c r="G730" s="406"/>
    </row>
    <row r="731" spans="7:7">
      <c r="G731" s="406"/>
    </row>
    <row r="732" spans="7:7">
      <c r="G732" s="406"/>
    </row>
    <row r="733" spans="7:7">
      <c r="G733" s="406"/>
    </row>
    <row r="734" spans="7:7">
      <c r="G734" s="406"/>
    </row>
    <row r="735" spans="7:7">
      <c r="G735" s="406"/>
    </row>
    <row r="736" spans="7:7">
      <c r="G736" s="406"/>
    </row>
    <row r="737" spans="7:7">
      <c r="G737" s="406"/>
    </row>
    <row r="738" spans="7:7">
      <c r="G738" s="406"/>
    </row>
    <row r="739" spans="7:7">
      <c r="G739" s="406"/>
    </row>
    <row r="740" spans="7:7">
      <c r="G740" s="406"/>
    </row>
    <row r="741" spans="7:7">
      <c r="G741" s="406"/>
    </row>
    <row r="742" spans="7:7">
      <c r="G742" s="406"/>
    </row>
    <row r="743" spans="7:7">
      <c r="G743" s="406"/>
    </row>
    <row r="744" spans="7:7">
      <c r="G744" s="406"/>
    </row>
    <row r="745" spans="7:7">
      <c r="G745" s="406"/>
    </row>
    <row r="746" spans="7:7">
      <c r="G746" s="406"/>
    </row>
    <row r="747" spans="7:7">
      <c r="G747" s="406"/>
    </row>
    <row r="748" spans="7:7">
      <c r="G748" s="406"/>
    </row>
    <row r="749" spans="7:7">
      <c r="G749" s="406"/>
    </row>
    <row r="750" spans="7:7">
      <c r="G750" s="406"/>
    </row>
    <row r="751" spans="7:7">
      <c r="G751" s="406"/>
    </row>
    <row r="752" spans="7:7">
      <c r="G752" s="406"/>
    </row>
    <row r="753" spans="7:7">
      <c r="G753" s="406"/>
    </row>
    <row r="754" spans="7:7">
      <c r="G754" s="406"/>
    </row>
    <row r="755" spans="7:7">
      <c r="G755" s="406"/>
    </row>
    <row r="756" spans="7:7">
      <c r="G756" s="406"/>
    </row>
    <row r="757" spans="7:7">
      <c r="G757" s="406"/>
    </row>
    <row r="758" spans="7:7">
      <c r="G758" s="406"/>
    </row>
    <row r="759" spans="7:7">
      <c r="G759" s="406"/>
    </row>
    <row r="760" spans="7:7">
      <c r="G760" s="406"/>
    </row>
    <row r="761" spans="7:7">
      <c r="G761" s="406"/>
    </row>
    <row r="762" spans="7:7">
      <c r="G762" s="406"/>
    </row>
    <row r="763" spans="7:7">
      <c r="G763" s="406"/>
    </row>
    <row r="764" spans="7:7">
      <c r="G764" s="406"/>
    </row>
    <row r="765" spans="7:7">
      <c r="G765" s="406"/>
    </row>
    <row r="766" spans="7:7">
      <c r="G766" s="406"/>
    </row>
    <row r="767" spans="7:7">
      <c r="G767" s="406"/>
    </row>
    <row r="768" spans="7:7">
      <c r="G768" s="406"/>
    </row>
    <row r="769" spans="7:7">
      <c r="G769" s="406"/>
    </row>
    <row r="770" spans="7:7">
      <c r="G770" s="406"/>
    </row>
    <row r="771" spans="7:7">
      <c r="G771" s="406"/>
    </row>
    <row r="772" spans="7:7">
      <c r="G772" s="406"/>
    </row>
    <row r="773" spans="7:7">
      <c r="G773" s="406"/>
    </row>
    <row r="774" spans="7:7">
      <c r="G774" s="406"/>
    </row>
    <row r="775" spans="7:7">
      <c r="G775" s="406"/>
    </row>
    <row r="776" spans="7:7">
      <c r="G776" s="406"/>
    </row>
    <row r="777" spans="7:7">
      <c r="G777" s="406"/>
    </row>
    <row r="778" spans="7:7">
      <c r="G778" s="406"/>
    </row>
    <row r="779" spans="7:7">
      <c r="G779" s="406"/>
    </row>
    <row r="780" spans="7:7">
      <c r="G780" s="406"/>
    </row>
    <row r="781" spans="7:7">
      <c r="G781" s="406"/>
    </row>
    <row r="782" spans="7:7">
      <c r="G782" s="406"/>
    </row>
    <row r="783" spans="7:7">
      <c r="G783" s="406"/>
    </row>
    <row r="784" spans="7:7">
      <c r="G784" s="406"/>
    </row>
    <row r="785" spans="7:7">
      <c r="G785" s="406"/>
    </row>
    <row r="786" spans="7:7">
      <c r="G786" s="406"/>
    </row>
    <row r="787" spans="7:7">
      <c r="G787" s="406"/>
    </row>
    <row r="788" spans="7:7">
      <c r="G788" s="406"/>
    </row>
    <row r="789" spans="7:7">
      <c r="G789" s="406"/>
    </row>
    <row r="790" spans="7:7">
      <c r="G790" s="406"/>
    </row>
    <row r="791" spans="7:7">
      <c r="G791" s="406"/>
    </row>
    <row r="792" spans="7:7">
      <c r="G792" s="406"/>
    </row>
    <row r="793" spans="7:7">
      <c r="G793" s="406"/>
    </row>
    <row r="794" spans="7:7">
      <c r="G794" s="406"/>
    </row>
    <row r="795" spans="7:7">
      <c r="G795" s="406"/>
    </row>
    <row r="796" spans="7:7">
      <c r="G796" s="406"/>
    </row>
    <row r="797" spans="7:7">
      <c r="G797" s="406"/>
    </row>
    <row r="798" spans="7:7">
      <c r="G798" s="406"/>
    </row>
    <row r="799" spans="7:7">
      <c r="G799" s="406"/>
    </row>
    <row r="800" spans="7:7">
      <c r="G800" s="406"/>
    </row>
    <row r="801" spans="7:7">
      <c r="G801" s="406"/>
    </row>
    <row r="802" spans="7:7">
      <c r="G802" s="406"/>
    </row>
    <row r="803" spans="7:7">
      <c r="G803" s="406"/>
    </row>
    <row r="804" spans="7:7">
      <c r="G804" s="406"/>
    </row>
    <row r="805" spans="7:7">
      <c r="G805" s="406"/>
    </row>
    <row r="806" spans="7:7">
      <c r="G806" s="406"/>
    </row>
    <row r="807" spans="7:7">
      <c r="G807" s="406"/>
    </row>
    <row r="808" spans="7:7">
      <c r="G808" s="406"/>
    </row>
    <row r="809" spans="7:7">
      <c r="G809" s="406"/>
    </row>
    <row r="810" spans="7:7">
      <c r="G810" s="406"/>
    </row>
    <row r="811" spans="7:7">
      <c r="G811" s="406"/>
    </row>
    <row r="812" spans="7:7">
      <c r="G812" s="406"/>
    </row>
    <row r="813" spans="7:7">
      <c r="G813" s="406"/>
    </row>
    <row r="814" spans="7:7">
      <c r="G814" s="406"/>
    </row>
    <row r="815" spans="7:7">
      <c r="G815" s="406"/>
    </row>
    <row r="816" spans="7:7">
      <c r="G816" s="406"/>
    </row>
    <row r="817" spans="7:7">
      <c r="G817" s="406"/>
    </row>
    <row r="818" spans="7:7">
      <c r="G818" s="406"/>
    </row>
    <row r="819" spans="7:7">
      <c r="G819" s="406"/>
    </row>
    <row r="820" spans="7:7">
      <c r="G820" s="406"/>
    </row>
    <row r="821" spans="7:7">
      <c r="G821" s="406"/>
    </row>
    <row r="822" spans="7:7">
      <c r="G822" s="406"/>
    </row>
    <row r="823" spans="7:7">
      <c r="G823" s="406"/>
    </row>
    <row r="824" spans="7:7">
      <c r="G824" s="406"/>
    </row>
    <row r="825" spans="7:7">
      <c r="G825" s="406"/>
    </row>
    <row r="826" spans="7:7">
      <c r="G826" s="406"/>
    </row>
    <row r="827" spans="7:7">
      <c r="G827" s="406"/>
    </row>
    <row r="828" spans="7:7">
      <c r="G828" s="406"/>
    </row>
    <row r="829" spans="7:7">
      <c r="G829" s="406"/>
    </row>
    <row r="830" spans="7:7">
      <c r="G830" s="406"/>
    </row>
    <row r="831" spans="7:7">
      <c r="G831" s="406"/>
    </row>
    <row r="832" spans="7:7">
      <c r="G832" s="406"/>
    </row>
    <row r="833" spans="7:7">
      <c r="G833" s="406"/>
    </row>
    <row r="834" spans="7:7">
      <c r="G834" s="406"/>
    </row>
    <row r="835" spans="7:7">
      <c r="G835" s="406"/>
    </row>
    <row r="836" spans="7:7">
      <c r="G836" s="406"/>
    </row>
    <row r="837" spans="7:7">
      <c r="G837" s="406"/>
    </row>
    <row r="838" spans="7:7">
      <c r="G838" s="406"/>
    </row>
    <row r="839" spans="7:7">
      <c r="G839" s="406"/>
    </row>
    <row r="840" spans="7:7">
      <c r="G840" s="406"/>
    </row>
    <row r="841" spans="7:7">
      <c r="G841" s="406"/>
    </row>
    <row r="842" spans="7:7">
      <c r="G842" s="406"/>
    </row>
    <row r="843" spans="7:7">
      <c r="G843" s="406"/>
    </row>
    <row r="844" spans="7:7">
      <c r="G844" s="406"/>
    </row>
    <row r="845" spans="7:7">
      <c r="G845" s="406"/>
    </row>
    <row r="846" spans="7:7">
      <c r="G846" s="406"/>
    </row>
    <row r="847" spans="7:7">
      <c r="G847" s="406"/>
    </row>
    <row r="848" spans="7:7">
      <c r="G848" s="406"/>
    </row>
    <row r="849" spans="7:7">
      <c r="G849" s="406"/>
    </row>
    <row r="850" spans="7:7">
      <c r="G850" s="406"/>
    </row>
    <row r="851" spans="7:7">
      <c r="G851" s="406"/>
    </row>
    <row r="852" spans="7:7">
      <c r="G852" s="406"/>
    </row>
    <row r="853" spans="7:7">
      <c r="G853" s="406"/>
    </row>
    <row r="854" spans="7:7">
      <c r="G854" s="406"/>
    </row>
    <row r="855" spans="7:7">
      <c r="G855" s="406"/>
    </row>
    <row r="856" spans="7:7">
      <c r="G856" s="406"/>
    </row>
    <row r="857" spans="7:7">
      <c r="G857" s="406"/>
    </row>
    <row r="858" spans="7:7">
      <c r="G858" s="406"/>
    </row>
    <row r="859" spans="7:7">
      <c r="G859" s="406"/>
    </row>
    <row r="860" spans="7:7">
      <c r="G860" s="406"/>
    </row>
    <row r="861" spans="7:7">
      <c r="G861" s="406"/>
    </row>
    <row r="862" spans="7:7">
      <c r="G862" s="406"/>
    </row>
    <row r="863" spans="7:7">
      <c r="G863" s="406"/>
    </row>
    <row r="864" spans="7:7">
      <c r="G864" s="406"/>
    </row>
    <row r="865" spans="7:7">
      <c r="G865" s="406"/>
    </row>
    <row r="866" spans="7:7">
      <c r="G866" s="406"/>
    </row>
    <row r="867" spans="7:7">
      <c r="G867" s="406"/>
    </row>
    <row r="868" spans="7:7">
      <c r="G868" s="406"/>
    </row>
    <row r="869" spans="7:7">
      <c r="G869" s="406"/>
    </row>
    <row r="870" spans="7:7">
      <c r="G870" s="406"/>
    </row>
    <row r="871" spans="7:7">
      <c r="G871" s="406"/>
    </row>
    <row r="872" spans="7:7">
      <c r="G872" s="406"/>
    </row>
    <row r="873" spans="7:7">
      <c r="G873" s="406"/>
    </row>
    <row r="874" spans="7:7">
      <c r="G874" s="406"/>
    </row>
    <row r="875" spans="7:7">
      <c r="G875" s="406"/>
    </row>
    <row r="876" spans="7:7">
      <c r="G876" s="406"/>
    </row>
    <row r="877" spans="7:7">
      <c r="G877" s="406"/>
    </row>
    <row r="878" spans="7:7">
      <c r="G878" s="406"/>
    </row>
    <row r="879" spans="7:7">
      <c r="G879" s="406"/>
    </row>
    <row r="880" spans="7:7">
      <c r="G880" s="406"/>
    </row>
    <row r="881" spans="7:7">
      <c r="G881" s="406"/>
    </row>
    <row r="882" spans="7:7">
      <c r="G882" s="406"/>
    </row>
    <row r="883" spans="7:7">
      <c r="G883" s="406"/>
    </row>
    <row r="884" spans="7:7">
      <c r="G884" s="406"/>
    </row>
    <row r="885" spans="7:7">
      <c r="G885" s="406"/>
    </row>
    <row r="886" spans="7:7">
      <c r="G886" s="406"/>
    </row>
    <row r="887" spans="7:7">
      <c r="G887" s="406"/>
    </row>
    <row r="888" spans="7:7">
      <c r="G888" s="406"/>
    </row>
    <row r="889" spans="7:7">
      <c r="G889" s="406"/>
    </row>
    <row r="890" spans="7:7">
      <c r="G890" s="406"/>
    </row>
    <row r="891" spans="7:7">
      <c r="G891" s="406"/>
    </row>
    <row r="892" spans="7:7">
      <c r="G892" s="406"/>
    </row>
    <row r="893" spans="7:7">
      <c r="G893" s="406"/>
    </row>
    <row r="894" spans="7:7">
      <c r="G894" s="406"/>
    </row>
    <row r="895" spans="7:7">
      <c r="G895" s="406"/>
    </row>
    <row r="896" spans="7:7">
      <c r="G896" s="406"/>
    </row>
    <row r="897" spans="7:7">
      <c r="G897" s="406"/>
    </row>
    <row r="898" spans="7:7">
      <c r="G898" s="406"/>
    </row>
    <row r="899" spans="7:7">
      <c r="G899" s="406"/>
    </row>
    <row r="900" spans="7:7">
      <c r="G900" s="406"/>
    </row>
    <row r="901" spans="7:7">
      <c r="G901" s="406"/>
    </row>
    <row r="902" spans="7:7">
      <c r="G902" s="406"/>
    </row>
    <row r="903" spans="7:7">
      <c r="G903" s="406"/>
    </row>
    <row r="904" spans="7:7">
      <c r="G904" s="406"/>
    </row>
    <row r="905" spans="7:7">
      <c r="G905" s="406"/>
    </row>
    <row r="906" spans="7:7">
      <c r="G906" s="406"/>
    </row>
    <row r="907" spans="7:7">
      <c r="G907" s="406"/>
    </row>
    <row r="908" spans="7:7">
      <c r="G908" s="406"/>
    </row>
    <row r="909" spans="7:7">
      <c r="G909" s="406"/>
    </row>
    <row r="910" spans="7:7">
      <c r="G910" s="406"/>
    </row>
    <row r="911" spans="7:7">
      <c r="G911" s="406"/>
    </row>
    <row r="912" spans="7:7">
      <c r="G912" s="406"/>
    </row>
    <row r="913" spans="7:7">
      <c r="G913" s="406"/>
    </row>
    <row r="914" spans="7:7">
      <c r="G914" s="406"/>
    </row>
    <row r="915" spans="7:7">
      <c r="G915" s="406"/>
    </row>
    <row r="916" spans="7:7">
      <c r="G916" s="406"/>
    </row>
    <row r="917" spans="7:7">
      <c r="G917" s="406"/>
    </row>
    <row r="918" spans="7:7">
      <c r="G918" s="406"/>
    </row>
    <row r="919" spans="7:7">
      <c r="G919" s="406"/>
    </row>
    <row r="920" spans="7:7">
      <c r="G920" s="406"/>
    </row>
    <row r="921" spans="7:7">
      <c r="G921" s="406"/>
    </row>
    <row r="922" spans="7:7">
      <c r="G922" s="406"/>
    </row>
    <row r="923" spans="7:7">
      <c r="G923" s="406"/>
    </row>
    <row r="924" spans="7:7">
      <c r="G924" s="406"/>
    </row>
    <row r="925" spans="7:7">
      <c r="G925" s="406"/>
    </row>
    <row r="926" spans="7:7">
      <c r="G926" s="406"/>
    </row>
    <row r="927" spans="7:7">
      <c r="G927" s="406"/>
    </row>
    <row r="928" spans="7:7">
      <c r="G928" s="406"/>
    </row>
    <row r="929" spans="7:7">
      <c r="G929" s="406"/>
    </row>
    <row r="930" spans="7:7">
      <c r="G930" s="406"/>
    </row>
    <row r="931" spans="7:7">
      <c r="G931" s="406"/>
    </row>
    <row r="932" spans="7:7">
      <c r="G932" s="406"/>
    </row>
    <row r="933" spans="7:7">
      <c r="G933" s="406"/>
    </row>
    <row r="934" spans="7:7">
      <c r="G934" s="406"/>
    </row>
    <row r="935" spans="7:7">
      <c r="G935" s="406"/>
    </row>
    <row r="936" spans="7:7">
      <c r="G936" s="406"/>
    </row>
    <row r="937" spans="7:7">
      <c r="G937" s="406"/>
    </row>
    <row r="938" spans="7:7">
      <c r="G938" s="406"/>
    </row>
    <row r="939" spans="7:7">
      <c r="G939" s="406"/>
    </row>
    <row r="940" spans="7:7">
      <c r="G940" s="406"/>
    </row>
    <row r="941" spans="7:7">
      <c r="G941" s="406"/>
    </row>
    <row r="942" spans="7:7">
      <c r="G942" s="406"/>
    </row>
    <row r="943" spans="7:7">
      <c r="G943" s="406"/>
    </row>
    <row r="944" spans="7:7">
      <c r="G944" s="406"/>
    </row>
    <row r="945" spans="7:7">
      <c r="G945" s="406"/>
    </row>
    <row r="946" spans="7:7">
      <c r="G946" s="406"/>
    </row>
    <row r="947" spans="7:7">
      <c r="G947" s="406"/>
    </row>
    <row r="948" spans="7:7">
      <c r="G948" s="406"/>
    </row>
    <row r="949" spans="7:7">
      <c r="G949" s="406"/>
    </row>
    <row r="950" spans="7:7">
      <c r="G950" s="406"/>
    </row>
    <row r="951" spans="7:7">
      <c r="G951" s="406"/>
    </row>
    <row r="952" spans="7:7">
      <c r="G952" s="406"/>
    </row>
    <row r="953" spans="7:7">
      <c r="G953" s="406"/>
    </row>
    <row r="954" spans="7:7">
      <c r="G954" s="406"/>
    </row>
    <row r="955" spans="7:7">
      <c r="G955" s="406"/>
    </row>
    <row r="956" spans="7:7">
      <c r="G956" s="406"/>
    </row>
    <row r="957" spans="7:7">
      <c r="G957" s="406"/>
    </row>
    <row r="958" spans="7:7">
      <c r="G958" s="406"/>
    </row>
    <row r="959" spans="7:7">
      <c r="G959" s="406"/>
    </row>
    <row r="960" spans="7:7">
      <c r="G960" s="406"/>
    </row>
    <row r="961" spans="7:7">
      <c r="G961" s="406"/>
    </row>
    <row r="962" spans="7:7">
      <c r="G962" s="406"/>
    </row>
    <row r="963" spans="7:7">
      <c r="G963" s="406"/>
    </row>
    <row r="964" spans="7:7">
      <c r="G964" s="406"/>
    </row>
    <row r="965" spans="7:7">
      <c r="G965" s="406"/>
    </row>
    <row r="966" spans="7:7">
      <c r="G966" s="406"/>
    </row>
    <row r="967" spans="7:7">
      <c r="G967" s="406"/>
    </row>
    <row r="968" spans="7:7">
      <c r="G968" s="406"/>
    </row>
    <row r="969" spans="7:7">
      <c r="G969" s="406"/>
    </row>
    <row r="970" spans="7:7">
      <c r="G970" s="406"/>
    </row>
    <row r="971" spans="7:7">
      <c r="G971" s="406"/>
    </row>
    <row r="972" spans="7:7">
      <c r="G972" s="406"/>
    </row>
    <row r="973" spans="7:7">
      <c r="G973" s="406"/>
    </row>
    <row r="974" spans="7:7">
      <c r="G974" s="406"/>
    </row>
    <row r="975" spans="7:7">
      <c r="G975" s="406"/>
    </row>
    <row r="976" spans="7:7">
      <c r="G976" s="406"/>
    </row>
    <row r="977" spans="7:7">
      <c r="G977" s="406"/>
    </row>
    <row r="978" spans="7:7">
      <c r="G978" s="406"/>
    </row>
    <row r="979" spans="7:7">
      <c r="G979" s="406"/>
    </row>
    <row r="980" spans="7:7">
      <c r="G980" s="406"/>
    </row>
    <row r="981" spans="7:7">
      <c r="G981" s="406"/>
    </row>
    <row r="982" spans="7:7">
      <c r="G982" s="406"/>
    </row>
    <row r="983" spans="7:7">
      <c r="G983" s="406"/>
    </row>
    <row r="984" spans="7:7">
      <c r="G984" s="406"/>
    </row>
    <row r="985" spans="7:7">
      <c r="G985" s="406"/>
    </row>
    <row r="986" spans="7:7">
      <c r="G986" s="406"/>
    </row>
    <row r="987" spans="7:7">
      <c r="G987" s="406"/>
    </row>
    <row r="988" spans="7:7">
      <c r="G988" s="406"/>
    </row>
    <row r="989" spans="7:7">
      <c r="G989" s="406"/>
    </row>
    <row r="990" spans="7:7">
      <c r="G990" s="406"/>
    </row>
    <row r="991" spans="7:7">
      <c r="G991" s="406"/>
    </row>
    <row r="992" spans="7:7">
      <c r="G992" s="406"/>
    </row>
    <row r="993" spans="7:7">
      <c r="G993" s="406"/>
    </row>
    <row r="994" spans="7:7">
      <c r="G994" s="406"/>
    </row>
    <row r="995" spans="7:7">
      <c r="G995" s="406"/>
    </row>
    <row r="996" spans="7:7">
      <c r="G996" s="406"/>
    </row>
    <row r="997" spans="7:7">
      <c r="G997" s="406"/>
    </row>
    <row r="998" spans="7:7">
      <c r="G998" s="406"/>
    </row>
    <row r="999" spans="7:7">
      <c r="G999" s="406"/>
    </row>
    <row r="1000" spans="7:7">
      <c r="G1000" s="406"/>
    </row>
    <row r="1001" spans="7:7">
      <c r="G1001" s="406"/>
    </row>
    <row r="1002" spans="7:7">
      <c r="G1002" s="406"/>
    </row>
    <row r="1003" spans="7:7">
      <c r="G1003" s="406"/>
    </row>
    <row r="1004" spans="7:7">
      <c r="G1004" s="406"/>
    </row>
    <row r="1005" spans="7:7">
      <c r="G1005" s="406"/>
    </row>
    <row r="1006" spans="7:7">
      <c r="G1006" s="406"/>
    </row>
    <row r="1007" spans="7:7">
      <c r="G1007" s="406"/>
    </row>
    <row r="1008" spans="7:7">
      <c r="G1008" s="406"/>
    </row>
    <row r="1009" spans="7:7">
      <c r="G1009" s="406"/>
    </row>
    <row r="1010" spans="7:7">
      <c r="G1010" s="406"/>
    </row>
    <row r="1011" spans="7:7">
      <c r="G1011" s="406"/>
    </row>
    <row r="1012" spans="7:7">
      <c r="G1012" s="406"/>
    </row>
    <row r="1013" spans="7:7">
      <c r="G1013" s="406"/>
    </row>
    <row r="1014" spans="7:7">
      <c r="G1014" s="406"/>
    </row>
    <row r="1015" spans="7:7">
      <c r="G1015" s="406"/>
    </row>
    <row r="1016" spans="7:7">
      <c r="G1016" s="406"/>
    </row>
    <row r="1017" spans="7:7">
      <c r="G1017" s="406"/>
    </row>
    <row r="1018" spans="7:7">
      <c r="G1018" s="406"/>
    </row>
    <row r="1019" spans="7:7">
      <c r="G1019" s="406"/>
    </row>
    <row r="1020" spans="7:7">
      <c r="G1020" s="406"/>
    </row>
    <row r="1021" spans="7:7">
      <c r="G1021" s="406"/>
    </row>
    <row r="1022" spans="7:7">
      <c r="G1022" s="406"/>
    </row>
    <row r="1023" spans="7:7">
      <c r="G1023" s="406"/>
    </row>
    <row r="1024" spans="7:7">
      <c r="G1024" s="406"/>
    </row>
    <row r="1025" spans="7:7">
      <c r="G1025" s="406"/>
    </row>
    <row r="1026" spans="7:7">
      <c r="G1026" s="406"/>
    </row>
    <row r="1027" spans="7:7">
      <c r="G1027" s="406"/>
    </row>
    <row r="1028" spans="7:7">
      <c r="G1028" s="406"/>
    </row>
    <row r="1029" spans="7:7">
      <c r="G1029" s="406"/>
    </row>
    <row r="1030" spans="7:7">
      <c r="G1030" s="406"/>
    </row>
    <row r="1031" spans="7:7">
      <c r="G1031" s="406"/>
    </row>
    <row r="1032" spans="7:7">
      <c r="G1032" s="406"/>
    </row>
    <row r="1033" spans="7:7">
      <c r="G1033" s="406"/>
    </row>
    <row r="1034" spans="7:7">
      <c r="G1034" s="406"/>
    </row>
    <row r="1035" spans="7:7">
      <c r="G1035" s="406"/>
    </row>
    <row r="1036" spans="7:7">
      <c r="G1036" s="406"/>
    </row>
    <row r="1037" spans="7:7">
      <c r="G1037" s="406"/>
    </row>
    <row r="1038" spans="7:7">
      <c r="G1038" s="406"/>
    </row>
    <row r="1039" spans="7:7">
      <c r="G1039" s="406"/>
    </row>
    <row r="1040" spans="7:7">
      <c r="G1040" s="406"/>
    </row>
    <row r="1041" spans="7:7">
      <c r="G1041" s="406"/>
    </row>
    <row r="1042" spans="7:7">
      <c r="G1042" s="406"/>
    </row>
    <row r="1043" spans="7:7">
      <c r="G1043" s="406"/>
    </row>
    <row r="1044" spans="7:7">
      <c r="G1044" s="406"/>
    </row>
    <row r="1045" spans="7:7">
      <c r="G1045" s="406"/>
    </row>
    <row r="1046" spans="7:7">
      <c r="G1046" s="406"/>
    </row>
    <row r="1047" spans="7:7">
      <c r="G1047" s="406"/>
    </row>
    <row r="1048" spans="7:7">
      <c r="G1048" s="406"/>
    </row>
    <row r="1049" spans="7:7">
      <c r="G1049" s="406"/>
    </row>
    <row r="1050" spans="7:7">
      <c r="G1050" s="406"/>
    </row>
    <row r="1051" spans="7:7">
      <c r="G1051" s="406"/>
    </row>
    <row r="1052" spans="7:7">
      <c r="G1052" s="406"/>
    </row>
    <row r="1053" spans="7:7">
      <c r="G1053" s="406"/>
    </row>
    <row r="1054" spans="7:7">
      <c r="G1054" s="406"/>
    </row>
    <row r="1055" spans="7:7">
      <c r="G1055" s="406"/>
    </row>
    <row r="1056" spans="7:7">
      <c r="G1056" s="406"/>
    </row>
    <row r="1057" spans="7:7">
      <c r="G1057" s="406"/>
    </row>
    <row r="1058" spans="7:7">
      <c r="G1058" s="406"/>
    </row>
    <row r="1059" spans="7:7">
      <c r="G1059" s="406"/>
    </row>
    <row r="1060" spans="7:7">
      <c r="G1060" s="406"/>
    </row>
    <row r="1061" spans="7:7">
      <c r="G1061" s="406"/>
    </row>
    <row r="1062" spans="7:7">
      <c r="G1062" s="406"/>
    </row>
    <row r="1063" spans="7:7">
      <c r="G1063" s="406"/>
    </row>
    <row r="1064" spans="7:7">
      <c r="G1064" s="406"/>
    </row>
    <row r="1065" spans="7:7">
      <c r="G1065" s="406"/>
    </row>
    <row r="1066" spans="7:7">
      <c r="G1066" s="406"/>
    </row>
    <row r="1067" spans="7:7">
      <c r="G1067" s="406"/>
    </row>
    <row r="1068" spans="7:7">
      <c r="G1068" s="406"/>
    </row>
    <row r="1069" spans="7:7">
      <c r="G1069" s="406"/>
    </row>
    <row r="1070" spans="7:7">
      <c r="G1070" s="406"/>
    </row>
    <row r="1071" spans="7:7">
      <c r="G1071" s="406"/>
    </row>
    <row r="1072" spans="7:7">
      <c r="G1072" s="406"/>
    </row>
    <row r="1073" spans="7:7">
      <c r="G1073" s="406"/>
    </row>
    <row r="1074" spans="7:7">
      <c r="G1074" s="406"/>
    </row>
    <row r="1075" spans="7:7">
      <c r="G1075" s="406"/>
    </row>
    <row r="1076" spans="7:7">
      <c r="G1076" s="406"/>
    </row>
    <row r="1077" spans="7:7">
      <c r="G1077" s="406"/>
    </row>
    <row r="1078" spans="7:7">
      <c r="G1078" s="406"/>
    </row>
    <row r="1079" spans="7:7">
      <c r="G1079" s="406"/>
    </row>
    <row r="1080" spans="7:7">
      <c r="G1080" s="406"/>
    </row>
    <row r="1081" spans="7:7">
      <c r="G1081" s="406"/>
    </row>
    <row r="1082" spans="7:7">
      <c r="G1082" s="406"/>
    </row>
    <row r="1083" spans="7:7">
      <c r="G1083" s="406"/>
    </row>
    <row r="1084" spans="7:7">
      <c r="G1084" s="406"/>
    </row>
    <row r="1085" spans="7:7">
      <c r="G1085" s="406"/>
    </row>
    <row r="1086" spans="7:7">
      <c r="G1086" s="406"/>
    </row>
    <row r="1087" spans="7:7">
      <c r="G1087" s="406"/>
    </row>
    <row r="1088" spans="7:7">
      <c r="G1088" s="406"/>
    </row>
    <row r="1089" spans="7:7">
      <c r="G1089" s="406"/>
    </row>
    <row r="1090" spans="7:7">
      <c r="G1090" s="406"/>
    </row>
    <row r="1091" spans="7:7">
      <c r="G1091" s="406"/>
    </row>
    <row r="1092" spans="7:7">
      <c r="G1092" s="406"/>
    </row>
    <row r="1093" spans="7:7">
      <c r="G1093" s="406"/>
    </row>
    <row r="1094" spans="7:7">
      <c r="G1094" s="406"/>
    </row>
    <row r="1095" spans="7:7">
      <c r="G1095" s="406"/>
    </row>
    <row r="1096" spans="7:7">
      <c r="G1096" s="406"/>
    </row>
    <row r="1097" spans="7:7">
      <c r="G1097" s="406"/>
    </row>
    <row r="1098" spans="7:7">
      <c r="G1098" s="406"/>
    </row>
    <row r="1099" spans="7:7">
      <c r="G1099" s="406"/>
    </row>
    <row r="1100" spans="7:7">
      <c r="G1100" s="406"/>
    </row>
    <row r="1101" spans="7:7">
      <c r="G1101" s="406"/>
    </row>
    <row r="1102" spans="7:7">
      <c r="G1102" s="406"/>
    </row>
    <row r="1103" spans="7:7">
      <c r="G1103" s="406"/>
    </row>
    <row r="1104" spans="7:7">
      <c r="G1104" s="406"/>
    </row>
    <row r="1105" spans="7:7">
      <c r="G1105" s="406"/>
    </row>
    <row r="1106" spans="7:7">
      <c r="G1106" s="406"/>
    </row>
    <row r="1107" spans="7:7">
      <c r="G1107" s="406"/>
    </row>
    <row r="1108" spans="7:7">
      <c r="G1108" s="406"/>
    </row>
    <row r="1109" spans="7:7">
      <c r="G1109" s="406"/>
    </row>
    <row r="1110" spans="7:7">
      <c r="G1110" s="406"/>
    </row>
    <row r="1111" spans="7:7">
      <c r="G1111" s="406"/>
    </row>
    <row r="1112" spans="7:7">
      <c r="G1112" s="406"/>
    </row>
    <row r="1113" spans="7:7">
      <c r="G1113" s="406"/>
    </row>
    <row r="1114" spans="7:7">
      <c r="G1114" s="406"/>
    </row>
    <row r="1115" spans="7:7">
      <c r="G1115" s="406"/>
    </row>
    <row r="1116" spans="7:7">
      <c r="G1116" s="406"/>
    </row>
    <row r="1117" spans="7:7">
      <c r="G1117" s="406"/>
    </row>
    <row r="1118" spans="7:7">
      <c r="G1118" s="406"/>
    </row>
    <row r="1119" spans="7:7">
      <c r="G1119" s="406"/>
    </row>
    <row r="1120" spans="7:7">
      <c r="G1120" s="406"/>
    </row>
    <row r="1121" spans="7:7">
      <c r="G1121" s="406"/>
    </row>
    <row r="1122" spans="7:7">
      <c r="G1122" s="406"/>
    </row>
    <row r="1123" spans="7:7">
      <c r="G1123" s="406"/>
    </row>
    <row r="1124" spans="7:7">
      <c r="G1124" s="406"/>
    </row>
    <row r="1125" spans="7:7">
      <c r="G1125" s="406"/>
    </row>
    <row r="1126" spans="7:7">
      <c r="G1126" s="406"/>
    </row>
    <row r="1127" spans="7:7">
      <c r="G1127" s="406"/>
    </row>
    <row r="1128" spans="7:7">
      <c r="G1128" s="406"/>
    </row>
    <row r="1129" spans="7:7">
      <c r="G1129" s="406"/>
    </row>
    <row r="1130" spans="7:7">
      <c r="G1130" s="406"/>
    </row>
    <row r="1131" spans="7:7">
      <c r="G1131" s="406"/>
    </row>
    <row r="1132" spans="7:7">
      <c r="G1132" s="406"/>
    </row>
    <row r="1133" spans="7:7">
      <c r="G1133" s="406"/>
    </row>
    <row r="1134" spans="7:7">
      <c r="G1134" s="406"/>
    </row>
    <row r="1135" spans="7:7">
      <c r="G1135" s="406"/>
    </row>
    <row r="1136" spans="7:7">
      <c r="G1136" s="406"/>
    </row>
    <row r="1137" spans="7:7">
      <c r="G1137" s="406"/>
    </row>
    <row r="1138" spans="7:7">
      <c r="G1138" s="406"/>
    </row>
    <row r="1139" spans="7:7">
      <c r="G1139" s="406"/>
    </row>
    <row r="1140" spans="7:7">
      <c r="G1140" s="406"/>
    </row>
    <row r="1141" spans="7:7">
      <c r="G1141" s="406"/>
    </row>
    <row r="1142" spans="7:7">
      <c r="G1142" s="406"/>
    </row>
    <row r="1143" spans="7:7">
      <c r="G1143" s="406"/>
    </row>
    <row r="1144" spans="7:7">
      <c r="G1144" s="406"/>
    </row>
    <row r="1145" spans="7:7">
      <c r="G1145" s="406"/>
    </row>
    <row r="1146" spans="7:7">
      <c r="G1146" s="406"/>
    </row>
    <row r="1147" spans="7:7">
      <c r="G1147" s="406"/>
    </row>
    <row r="1148" spans="7:7">
      <c r="G1148" s="406"/>
    </row>
    <row r="1149" spans="7:7">
      <c r="G1149" s="406"/>
    </row>
    <row r="1150" spans="7:7">
      <c r="G1150" s="406"/>
    </row>
    <row r="1151" spans="7:7">
      <c r="G1151" s="406"/>
    </row>
    <row r="1152" spans="7:7">
      <c r="G1152" s="406"/>
    </row>
    <row r="1153" spans="7:7">
      <c r="G1153" s="406"/>
    </row>
    <row r="1154" spans="7:7">
      <c r="G1154" s="406"/>
    </row>
    <row r="1155" spans="7:7">
      <c r="G1155" s="406"/>
    </row>
    <row r="1156" spans="7:7">
      <c r="G1156" s="406"/>
    </row>
    <row r="1157" spans="7:7">
      <c r="G1157" s="406"/>
    </row>
    <row r="1158" spans="7:7">
      <c r="G1158" s="406"/>
    </row>
    <row r="1159" spans="7:7">
      <c r="G1159" s="406"/>
    </row>
    <row r="1160" spans="7:7">
      <c r="G1160" s="406"/>
    </row>
    <row r="1161" spans="7:7">
      <c r="G1161" s="406"/>
    </row>
    <row r="1162" spans="7:7">
      <c r="G1162" s="406"/>
    </row>
    <row r="1163" spans="7:7">
      <c r="G1163" s="406"/>
    </row>
    <row r="1164" spans="7:7">
      <c r="G1164" s="406"/>
    </row>
    <row r="1165" spans="7:7">
      <c r="G1165" s="406"/>
    </row>
    <row r="1166" spans="7:7">
      <c r="G1166" s="406"/>
    </row>
    <row r="1167" spans="7:7">
      <c r="G1167" s="406"/>
    </row>
    <row r="1168" spans="7:7">
      <c r="G1168" s="406"/>
    </row>
    <row r="1169" spans="7:7">
      <c r="G1169" s="406"/>
    </row>
    <row r="1170" spans="7:7">
      <c r="G1170" s="406"/>
    </row>
    <row r="1171" spans="7:7">
      <c r="G1171" s="406"/>
    </row>
    <row r="1172" spans="7:7">
      <c r="G1172" s="406"/>
    </row>
    <row r="1173" spans="7:7">
      <c r="G1173" s="406"/>
    </row>
    <row r="1174" spans="7:7">
      <c r="G1174" s="406"/>
    </row>
    <row r="1175" spans="7:7">
      <c r="G1175" s="406"/>
    </row>
    <row r="1176" spans="7:7">
      <c r="G1176" s="406"/>
    </row>
    <row r="1177" spans="7:7">
      <c r="G1177" s="406"/>
    </row>
    <row r="1178" spans="7:7">
      <c r="G1178" s="406"/>
    </row>
    <row r="1179" spans="7:7">
      <c r="G1179" s="406"/>
    </row>
    <row r="1180" spans="7:7">
      <c r="G1180" s="406"/>
    </row>
    <row r="1181" spans="7:7">
      <c r="G1181" s="406"/>
    </row>
    <row r="1182" spans="7:7">
      <c r="G1182" s="406"/>
    </row>
    <row r="1183" spans="7:7">
      <c r="G1183" s="406"/>
    </row>
    <row r="1184" spans="7:7">
      <c r="G1184" s="406"/>
    </row>
    <row r="1185" spans="7:7">
      <c r="G1185" s="406"/>
    </row>
    <row r="1186" spans="7:7">
      <c r="G1186" s="406"/>
    </row>
    <row r="1187" spans="7:7">
      <c r="G1187" s="406"/>
    </row>
    <row r="1188" spans="7:7">
      <c r="G1188" s="406"/>
    </row>
    <row r="1189" spans="7:7">
      <c r="G1189" s="406"/>
    </row>
    <row r="1190" spans="7:7">
      <c r="G1190" s="406"/>
    </row>
    <row r="1191" spans="7:7">
      <c r="G1191" s="406"/>
    </row>
    <row r="1192" spans="7:7">
      <c r="G1192" s="406"/>
    </row>
    <row r="1193" spans="7:7">
      <c r="G1193" s="406"/>
    </row>
    <row r="1194" spans="7:7">
      <c r="G1194" s="406"/>
    </row>
    <row r="1195" spans="7:7">
      <c r="G1195" s="406"/>
    </row>
    <row r="1196" spans="7:7">
      <c r="G1196" s="406"/>
    </row>
    <row r="1197" spans="7:7">
      <c r="G1197" s="406"/>
    </row>
    <row r="1198" spans="7:7">
      <c r="G1198" s="406"/>
    </row>
    <row r="1199" spans="7:7">
      <c r="G1199" s="406"/>
    </row>
    <row r="1200" spans="7:7">
      <c r="G1200" s="406"/>
    </row>
    <row r="1201" spans="7:7">
      <c r="G1201" s="406"/>
    </row>
    <row r="1202" spans="7:7">
      <c r="G1202" s="406"/>
    </row>
    <row r="1203" spans="7:7">
      <c r="G1203" s="406"/>
    </row>
    <row r="1204" spans="7:7">
      <c r="G1204" s="406"/>
    </row>
    <row r="1205" spans="7:7">
      <c r="G1205" s="406"/>
    </row>
    <row r="1206" spans="7:7">
      <c r="G1206" s="406"/>
    </row>
    <row r="1207" spans="7:7">
      <c r="G1207" s="406"/>
    </row>
    <row r="1208" spans="7:7">
      <c r="G1208" s="406"/>
    </row>
    <row r="1209" spans="7:7">
      <c r="G1209" s="406"/>
    </row>
    <row r="1210" spans="7:7">
      <c r="G1210" s="406"/>
    </row>
    <row r="1211" spans="7:7">
      <c r="G1211" s="406"/>
    </row>
    <row r="1212" spans="7:7">
      <c r="G1212" s="406"/>
    </row>
    <row r="1213" spans="7:7">
      <c r="G1213" s="406"/>
    </row>
    <row r="1214" spans="7:7">
      <c r="G1214" s="406"/>
    </row>
    <row r="1215" spans="7:7">
      <c r="G1215" s="406"/>
    </row>
    <row r="1216" spans="7:7">
      <c r="G1216" s="406"/>
    </row>
    <row r="1217" spans="7:7">
      <c r="G1217" s="406"/>
    </row>
    <row r="1218" spans="7:7">
      <c r="G1218" s="406"/>
    </row>
    <row r="1219" spans="7:7">
      <c r="G1219" s="406"/>
    </row>
    <row r="1220" spans="7:7">
      <c r="G1220" s="406"/>
    </row>
    <row r="1221" spans="7:7">
      <c r="G1221" s="406"/>
    </row>
    <row r="1222" spans="7:7">
      <c r="G1222" s="406"/>
    </row>
    <row r="1223" spans="7:7">
      <c r="G1223" s="406"/>
    </row>
    <row r="1224" spans="7:7">
      <c r="G1224" s="406"/>
    </row>
    <row r="1225" spans="7:7">
      <c r="G1225" s="406"/>
    </row>
    <row r="1226" spans="7:7">
      <c r="G1226" s="406"/>
    </row>
    <row r="1227" spans="7:7">
      <c r="G1227" s="406"/>
    </row>
    <row r="1228" spans="7:7">
      <c r="G1228" s="406"/>
    </row>
    <row r="1229" spans="7:7">
      <c r="G1229" s="406"/>
    </row>
    <row r="1230" spans="7:7">
      <c r="G1230" s="406"/>
    </row>
    <row r="1231" spans="7:7">
      <c r="G1231" s="406"/>
    </row>
    <row r="1232" spans="7:7">
      <c r="G1232" s="406"/>
    </row>
    <row r="1233" spans="7:7">
      <c r="G1233" s="406"/>
    </row>
    <row r="1234" spans="7:7">
      <c r="G1234" s="406"/>
    </row>
    <row r="1235" spans="7:7">
      <c r="G1235" s="406"/>
    </row>
    <row r="1236" spans="7:7">
      <c r="G1236" s="406"/>
    </row>
    <row r="1237" spans="7:7">
      <c r="G1237" s="406"/>
    </row>
    <row r="1238" spans="7:7">
      <c r="G1238" s="406"/>
    </row>
    <row r="1239" spans="7:7">
      <c r="G1239" s="406"/>
    </row>
    <row r="1240" spans="7:7">
      <c r="G1240" s="406"/>
    </row>
    <row r="1241" spans="7:7">
      <c r="G1241" s="406"/>
    </row>
    <row r="1242" spans="7:7">
      <c r="G1242" s="406"/>
    </row>
    <row r="1243" spans="7:7">
      <c r="G1243" s="406"/>
    </row>
    <row r="1244" spans="7:7">
      <c r="G1244" s="406"/>
    </row>
    <row r="1245" spans="7:7">
      <c r="G1245" s="406"/>
    </row>
    <row r="1246" spans="7:7">
      <c r="G1246" s="406"/>
    </row>
    <row r="1247" spans="7:7">
      <c r="G1247" s="406"/>
    </row>
    <row r="1248" spans="7:7">
      <c r="G1248" s="406"/>
    </row>
    <row r="1249" spans="7:7">
      <c r="G1249" s="406"/>
    </row>
    <row r="1250" spans="7:7">
      <c r="G1250" s="406"/>
    </row>
    <row r="1251" spans="7:7">
      <c r="G1251" s="406"/>
    </row>
    <row r="1252" spans="7:7">
      <c r="G1252" s="406"/>
    </row>
    <row r="1253" spans="7:7">
      <c r="G1253" s="406"/>
    </row>
    <row r="1254" spans="7:7">
      <c r="G1254" s="406"/>
    </row>
    <row r="1255" spans="7:7">
      <c r="G1255" s="406"/>
    </row>
    <row r="1256" spans="7:7">
      <c r="G1256" s="406"/>
    </row>
    <row r="1257" spans="7:7">
      <c r="G1257" s="406"/>
    </row>
    <row r="1258" spans="7:7">
      <c r="G1258" s="406"/>
    </row>
    <row r="1259" spans="7:7">
      <c r="G1259" s="406"/>
    </row>
    <row r="1260" spans="7:7">
      <c r="G1260" s="406"/>
    </row>
    <row r="1261" spans="7:7">
      <c r="G1261" s="406"/>
    </row>
    <row r="1262" spans="7:7">
      <c r="G1262" s="406"/>
    </row>
    <row r="1263" spans="7:7">
      <c r="G1263" s="406"/>
    </row>
    <row r="1264" spans="7:7">
      <c r="G1264" s="406"/>
    </row>
    <row r="1265" spans="7:7">
      <c r="G1265" s="406"/>
    </row>
    <row r="1266" spans="7:7">
      <c r="G1266" s="406"/>
    </row>
    <row r="1267" spans="7:7">
      <c r="G1267" s="406"/>
    </row>
    <row r="1268" spans="7:7">
      <c r="G1268" s="406"/>
    </row>
    <row r="1269" spans="7:7">
      <c r="G1269" s="406"/>
    </row>
    <row r="1270" spans="7:7">
      <c r="G1270" s="406"/>
    </row>
    <row r="1271" spans="7:7">
      <c r="G1271" s="406"/>
    </row>
    <row r="1272" spans="7:7">
      <c r="G1272" s="406"/>
    </row>
    <row r="1273" spans="7:7">
      <c r="G1273" s="406"/>
    </row>
    <row r="1274" spans="7:7">
      <c r="G1274" s="406"/>
    </row>
    <row r="1275" spans="7:7">
      <c r="G1275" s="406"/>
    </row>
    <row r="1276" spans="7:7">
      <c r="G1276" s="406"/>
    </row>
    <row r="1277" spans="7:7">
      <c r="G1277" s="406"/>
    </row>
    <row r="1278" spans="7:7">
      <c r="G1278" s="406"/>
    </row>
    <row r="1279" spans="7:7">
      <c r="G1279" s="406"/>
    </row>
    <row r="1280" spans="7:7">
      <c r="G1280" s="406"/>
    </row>
    <row r="1281" spans="7:7">
      <c r="G1281" s="406"/>
    </row>
    <row r="1282" spans="7:7">
      <c r="G1282" s="406"/>
    </row>
    <row r="1283" spans="7:7">
      <c r="G1283" s="406"/>
    </row>
    <row r="1284" spans="7:7">
      <c r="G1284" s="406"/>
    </row>
    <row r="1285" spans="7:7">
      <c r="G1285" s="406"/>
    </row>
    <row r="1286" spans="7:7">
      <c r="G1286" s="406"/>
    </row>
    <row r="1287" spans="7:7">
      <c r="G1287" s="406"/>
    </row>
    <row r="1288" spans="7:7">
      <c r="G1288" s="406"/>
    </row>
    <row r="1289" spans="7:7">
      <c r="G1289" s="406"/>
    </row>
    <row r="1290" spans="7:7">
      <c r="G1290" s="406"/>
    </row>
    <row r="1291" spans="7:7">
      <c r="G1291" s="406"/>
    </row>
    <row r="1292" spans="7:7">
      <c r="G1292" s="406"/>
    </row>
    <row r="1293" spans="7:7">
      <c r="G1293" s="406"/>
    </row>
    <row r="1294" spans="7:7">
      <c r="G1294" s="406"/>
    </row>
    <row r="1295" spans="7:7">
      <c r="G1295" s="406"/>
    </row>
    <row r="1296" spans="7:7">
      <c r="G1296" s="406"/>
    </row>
    <row r="1297" spans="7:7">
      <c r="G1297" s="406"/>
    </row>
    <row r="1298" spans="7:7">
      <c r="G1298" s="406"/>
    </row>
    <row r="1299" spans="7:7">
      <c r="G1299" s="406"/>
    </row>
    <row r="1300" spans="7:7">
      <c r="G1300" s="406"/>
    </row>
    <row r="1301" spans="7:7">
      <c r="G1301" s="406"/>
    </row>
    <row r="1302" spans="7:7">
      <c r="G1302" s="406"/>
    </row>
    <row r="1303" spans="7:7">
      <c r="G1303" s="406"/>
    </row>
    <row r="1304" spans="7:7">
      <c r="G1304" s="406"/>
    </row>
    <row r="1305" spans="7:7">
      <c r="G1305" s="406"/>
    </row>
    <row r="1306" spans="7:7">
      <c r="G1306" s="406"/>
    </row>
    <row r="1307" spans="7:7">
      <c r="G1307" s="406"/>
    </row>
    <row r="1308" spans="7:7">
      <c r="G1308" s="406"/>
    </row>
    <row r="1309" spans="7:7">
      <c r="G1309" s="406"/>
    </row>
    <row r="1310" spans="7:7">
      <c r="G1310" s="406"/>
    </row>
    <row r="1311" spans="7:7">
      <c r="G1311" s="406"/>
    </row>
    <row r="1312" spans="7:7">
      <c r="G1312" s="406"/>
    </row>
    <row r="1313" spans="7:7">
      <c r="G1313" s="406"/>
    </row>
    <row r="1314" spans="7:7">
      <c r="G1314" s="406"/>
    </row>
    <row r="1315" spans="7:7">
      <c r="G1315" s="406"/>
    </row>
    <row r="1316" spans="7:7">
      <c r="G1316" s="406"/>
    </row>
    <row r="1317" spans="7:7">
      <c r="G1317" s="406"/>
    </row>
    <row r="1318" spans="7:7">
      <c r="G1318" s="406"/>
    </row>
    <row r="1319" spans="7:7">
      <c r="G1319" s="406"/>
    </row>
    <row r="1320" spans="7:7">
      <c r="G1320" s="406"/>
    </row>
    <row r="1321" spans="7:7">
      <c r="G1321" s="406"/>
    </row>
    <row r="1322" spans="7:7">
      <c r="G1322" s="406"/>
    </row>
    <row r="1323" spans="7:7">
      <c r="G1323" s="406"/>
    </row>
    <row r="1324" spans="7:7">
      <c r="G1324" s="406"/>
    </row>
    <row r="1325" spans="7:7">
      <c r="G1325" s="406"/>
    </row>
    <row r="1326" spans="7:7">
      <c r="G1326" s="406"/>
    </row>
    <row r="1327" spans="7:7">
      <c r="G1327" s="406"/>
    </row>
    <row r="1328" spans="7:7">
      <c r="G1328" s="406"/>
    </row>
    <row r="1329" spans="7:7">
      <c r="G1329" s="406"/>
    </row>
    <row r="1330" spans="7:7">
      <c r="G1330" s="406"/>
    </row>
    <row r="1331" spans="7:7">
      <c r="G1331" s="406"/>
    </row>
    <row r="1332" spans="7:7">
      <c r="G1332" s="406"/>
    </row>
    <row r="1333" spans="7:7">
      <c r="G1333" s="406"/>
    </row>
    <row r="1334" spans="7:7">
      <c r="G1334" s="406"/>
    </row>
    <row r="1335" spans="7:7">
      <c r="G1335" s="406"/>
    </row>
    <row r="1336" spans="7:7">
      <c r="G1336" s="406"/>
    </row>
    <row r="1337" spans="7:7">
      <c r="G1337" s="406"/>
    </row>
    <row r="1338" spans="7:7">
      <c r="G1338" s="406"/>
    </row>
    <row r="1339" spans="7:7">
      <c r="G1339" s="406"/>
    </row>
    <row r="1340" spans="7:7">
      <c r="G1340" s="406"/>
    </row>
    <row r="1341" spans="7:7">
      <c r="G1341" s="406"/>
    </row>
    <row r="1342" spans="7:7">
      <c r="G1342" s="406"/>
    </row>
    <row r="1343" spans="7:7">
      <c r="G1343" s="406"/>
    </row>
    <row r="1344" spans="7:7">
      <c r="G1344" s="406"/>
    </row>
    <row r="1345" spans="7:7">
      <c r="G1345" s="406"/>
    </row>
    <row r="1346" spans="7:7">
      <c r="G1346" s="406"/>
    </row>
    <row r="1347" spans="7:7">
      <c r="G1347" s="406"/>
    </row>
    <row r="1348" spans="7:7">
      <c r="G1348" s="406"/>
    </row>
    <row r="1349" spans="7:7">
      <c r="G1349" s="406"/>
    </row>
    <row r="1350" spans="7:7">
      <c r="G1350" s="406"/>
    </row>
    <row r="1351" spans="7:7">
      <c r="G1351" s="406"/>
    </row>
    <row r="1352" spans="7:7">
      <c r="G1352" s="406"/>
    </row>
    <row r="1353" spans="7:7">
      <c r="G1353" s="406"/>
    </row>
    <row r="1354" spans="7:7">
      <c r="G1354" s="406"/>
    </row>
    <row r="1355" spans="7:7">
      <c r="G1355" s="406"/>
    </row>
    <row r="1356" spans="7:7">
      <c r="G1356" s="406"/>
    </row>
    <row r="1357" spans="7:7">
      <c r="G1357" s="406"/>
    </row>
    <row r="1358" spans="7:7">
      <c r="G1358" s="406"/>
    </row>
    <row r="1359" spans="7:7">
      <c r="G1359" s="406"/>
    </row>
    <row r="1360" spans="7:7">
      <c r="G1360" s="406"/>
    </row>
    <row r="1361" spans="7:7">
      <c r="G1361" s="406"/>
    </row>
    <row r="1362" spans="7:7">
      <c r="G1362" s="406"/>
    </row>
    <row r="1363" spans="7:7">
      <c r="G1363" s="406"/>
    </row>
    <row r="1364" spans="7:7">
      <c r="G1364" s="406"/>
    </row>
    <row r="1365" spans="7:7">
      <c r="G1365" s="406"/>
    </row>
    <row r="1366" spans="7:7">
      <c r="G1366" s="406"/>
    </row>
    <row r="1367" spans="7:7">
      <c r="G1367" s="406"/>
    </row>
    <row r="1368" spans="7:7">
      <c r="G1368" s="406"/>
    </row>
    <row r="1369" spans="7:7">
      <c r="G1369" s="406"/>
    </row>
    <row r="1370" spans="7:7">
      <c r="G1370" s="406"/>
    </row>
    <row r="1371" spans="7:7">
      <c r="G1371" s="406"/>
    </row>
    <row r="1372" spans="7:7">
      <c r="G1372" s="406"/>
    </row>
    <row r="1373" spans="7:7">
      <c r="G1373" s="406"/>
    </row>
    <row r="1374" spans="7:7">
      <c r="G1374" s="406"/>
    </row>
    <row r="1375" spans="7:7">
      <c r="G1375" s="406"/>
    </row>
    <row r="1376" spans="7:7">
      <c r="G1376" s="406"/>
    </row>
    <row r="1377" spans="7:7">
      <c r="G1377" s="406"/>
    </row>
    <row r="1378" spans="7:7">
      <c r="G1378" s="406"/>
    </row>
    <row r="1379" spans="7:7">
      <c r="G1379" s="406"/>
    </row>
    <row r="1380" spans="7:7">
      <c r="G1380" s="406"/>
    </row>
    <row r="1381" spans="7:7">
      <c r="G1381" s="406"/>
    </row>
    <row r="1382" spans="7:7">
      <c r="G1382" s="406"/>
    </row>
    <row r="1383" spans="7:7">
      <c r="G1383" s="406"/>
    </row>
    <row r="1384" spans="7:7">
      <c r="G1384" s="406"/>
    </row>
    <row r="1385" spans="7:7">
      <c r="G1385" s="406"/>
    </row>
    <row r="1386" spans="7:7">
      <c r="G1386" s="406"/>
    </row>
    <row r="1387" spans="7:7">
      <c r="G1387" s="406"/>
    </row>
    <row r="1388" spans="7:7">
      <c r="G1388" s="406"/>
    </row>
    <row r="1389" spans="7:7">
      <c r="G1389" s="406"/>
    </row>
    <row r="1390" spans="7:7">
      <c r="G1390" s="406"/>
    </row>
    <row r="1391" spans="7:7">
      <c r="G1391" s="406"/>
    </row>
    <row r="1392" spans="7:7">
      <c r="G1392" s="406"/>
    </row>
    <row r="1393" spans="7:7">
      <c r="G1393" s="406"/>
    </row>
    <row r="1394" spans="7:7">
      <c r="G1394" s="406"/>
    </row>
    <row r="1395" spans="7:7">
      <c r="G1395" s="406"/>
    </row>
    <row r="1396" spans="7:7">
      <c r="G1396" s="406"/>
    </row>
    <row r="1397" spans="7:7">
      <c r="G1397" s="406"/>
    </row>
    <row r="1398" spans="7:7">
      <c r="G1398" s="406"/>
    </row>
    <row r="1399" spans="7:7">
      <c r="G1399" s="406"/>
    </row>
    <row r="1400" spans="7:7">
      <c r="G1400" s="406"/>
    </row>
    <row r="1401" spans="7:7">
      <c r="G1401" s="406"/>
    </row>
    <row r="1402" spans="7:7">
      <c r="G1402" s="406"/>
    </row>
    <row r="1403" spans="7:7">
      <c r="G1403" s="406"/>
    </row>
    <row r="1404" spans="7:7">
      <c r="G1404" s="406"/>
    </row>
    <row r="1405" spans="7:7">
      <c r="G1405" s="406"/>
    </row>
    <row r="1406" spans="7:7">
      <c r="G1406" s="406"/>
    </row>
    <row r="1407" spans="7:7">
      <c r="G1407" s="406"/>
    </row>
    <row r="1408" spans="7:7">
      <c r="G1408" s="406"/>
    </row>
    <row r="1409" spans="7:7">
      <c r="G1409" s="406"/>
    </row>
    <row r="1410" spans="7:7">
      <c r="G1410" s="406"/>
    </row>
    <row r="1411" spans="7:7">
      <c r="G1411" s="406"/>
    </row>
    <row r="1412" spans="7:7">
      <c r="G1412" s="406"/>
    </row>
    <row r="1413" spans="7:7">
      <c r="G1413" s="406"/>
    </row>
    <row r="1414" spans="7:7">
      <c r="G1414" s="406"/>
    </row>
    <row r="1415" spans="7:7">
      <c r="G1415" s="406"/>
    </row>
    <row r="1416" spans="7:7">
      <c r="G1416" s="406"/>
    </row>
    <row r="1417" spans="7:7">
      <c r="G1417" s="406"/>
    </row>
    <row r="1418" spans="7:7">
      <c r="G1418" s="406"/>
    </row>
    <row r="1419" spans="7:7">
      <c r="G1419" s="406"/>
    </row>
    <row r="1420" spans="7:7">
      <c r="G1420" s="406"/>
    </row>
    <row r="1421" spans="7:7">
      <c r="G1421" s="406"/>
    </row>
    <row r="1422" spans="7:7">
      <c r="G1422" s="406"/>
    </row>
    <row r="1423" spans="7:7">
      <c r="G1423" s="406"/>
    </row>
    <row r="1424" spans="7:7">
      <c r="G1424" s="406"/>
    </row>
    <row r="1425" spans="7:7">
      <c r="G1425" s="406"/>
    </row>
    <row r="1426" spans="7:7">
      <c r="G1426" s="406"/>
    </row>
    <row r="1427" spans="7:7">
      <c r="G1427" s="406"/>
    </row>
    <row r="1428" spans="7:7">
      <c r="G1428" s="406"/>
    </row>
    <row r="1429" spans="7:7">
      <c r="G1429" s="406"/>
    </row>
    <row r="1430" spans="7:7">
      <c r="G1430" s="406"/>
    </row>
    <row r="1431" spans="7:7">
      <c r="G1431" s="406"/>
    </row>
    <row r="1432" spans="7:7">
      <c r="G1432" s="406"/>
    </row>
    <row r="1433" spans="7:7">
      <c r="G1433" s="406"/>
    </row>
    <row r="1434" spans="7:7">
      <c r="G1434" s="406"/>
    </row>
    <row r="1435" spans="7:7">
      <c r="G1435" s="406"/>
    </row>
    <row r="1436" spans="7:7">
      <c r="G1436" s="406"/>
    </row>
    <row r="1437" spans="7:7">
      <c r="G1437" s="406"/>
    </row>
    <row r="1438" spans="7:7">
      <c r="G1438" s="406"/>
    </row>
    <row r="1439" spans="7:7">
      <c r="G1439" s="406"/>
    </row>
    <row r="1440" spans="7:7">
      <c r="G1440" s="406"/>
    </row>
    <row r="1441" spans="7:7">
      <c r="G1441" s="406"/>
    </row>
    <row r="1442" spans="7:7">
      <c r="G1442" s="406"/>
    </row>
    <row r="1443" spans="7:7">
      <c r="G1443" s="406"/>
    </row>
    <row r="1444" spans="7:7">
      <c r="G1444" s="406"/>
    </row>
    <row r="1445" spans="7:7">
      <c r="G1445" s="406"/>
    </row>
    <row r="1446" spans="7:7">
      <c r="G1446" s="406"/>
    </row>
    <row r="1447" spans="7:7">
      <c r="G1447" s="406"/>
    </row>
    <row r="1448" spans="7:7">
      <c r="G1448" s="406"/>
    </row>
    <row r="1449" spans="7:7">
      <c r="G1449" s="406"/>
    </row>
    <row r="1450" spans="7:7">
      <c r="G1450" s="406"/>
    </row>
    <row r="1451" spans="7:7">
      <c r="G1451" s="406"/>
    </row>
    <row r="1452" spans="7:7">
      <c r="G1452" s="406"/>
    </row>
    <row r="1453" spans="7:7">
      <c r="G1453" s="406"/>
    </row>
    <row r="1454" spans="7:7">
      <c r="G1454" s="406"/>
    </row>
    <row r="1455" spans="7:7">
      <c r="G1455" s="406"/>
    </row>
    <row r="1456" spans="7:7">
      <c r="G1456" s="406"/>
    </row>
    <row r="1457" spans="7:7">
      <c r="G1457" s="406"/>
    </row>
    <row r="1458" spans="7:7">
      <c r="G1458" s="406"/>
    </row>
    <row r="1459" spans="7:7">
      <c r="G1459" s="406"/>
    </row>
    <row r="1460" spans="7:7">
      <c r="G1460" s="406"/>
    </row>
    <row r="1461" spans="7:7">
      <c r="G1461" s="406"/>
    </row>
    <row r="1462" spans="7:7">
      <c r="G1462" s="406"/>
    </row>
    <row r="1463" spans="7:7">
      <c r="G1463" s="406"/>
    </row>
    <row r="1464" spans="7:7">
      <c r="G1464" s="406"/>
    </row>
    <row r="1465" spans="7:7">
      <c r="G1465" s="406"/>
    </row>
    <row r="1466" spans="7:7">
      <c r="G1466" s="406"/>
    </row>
    <row r="1467" spans="7:7">
      <c r="G1467" s="406"/>
    </row>
    <row r="1468" spans="7:7">
      <c r="G1468" s="406"/>
    </row>
    <row r="1469" spans="7:7">
      <c r="G1469" s="406"/>
    </row>
    <row r="1470" spans="7:7">
      <c r="G1470" s="406"/>
    </row>
    <row r="1471" spans="7:7">
      <c r="G1471" s="406"/>
    </row>
    <row r="1472" spans="7:7">
      <c r="G1472" s="406"/>
    </row>
    <row r="1473" spans="7:7">
      <c r="G1473" s="406"/>
    </row>
    <row r="1474" spans="7:7">
      <c r="G1474" s="406"/>
    </row>
    <row r="1475" spans="7:7">
      <c r="G1475" s="406"/>
    </row>
    <row r="1476" spans="7:7">
      <c r="G1476" s="406"/>
    </row>
    <row r="1477" spans="7:7">
      <c r="G1477" s="406"/>
    </row>
    <row r="1478" spans="7:7">
      <c r="G1478" s="406"/>
    </row>
    <row r="1479" spans="7:7">
      <c r="G1479" s="406"/>
    </row>
    <row r="1480" spans="7:7">
      <c r="G1480" s="406"/>
    </row>
    <row r="1481" spans="7:7">
      <c r="G1481" s="406"/>
    </row>
    <row r="1482" spans="7:7">
      <c r="G1482" s="406"/>
    </row>
    <row r="1483" spans="7:7">
      <c r="G1483" s="406"/>
    </row>
    <row r="1484" spans="7:7">
      <c r="G1484" s="406"/>
    </row>
    <row r="1485" spans="7:7">
      <c r="G1485" s="406"/>
    </row>
    <row r="1486" spans="7:7">
      <c r="G1486" s="406"/>
    </row>
    <row r="1487" spans="7:7">
      <c r="G1487" s="406"/>
    </row>
    <row r="1488" spans="7:7">
      <c r="G1488" s="406"/>
    </row>
    <row r="1489" spans="7:7">
      <c r="G1489" s="406"/>
    </row>
    <row r="1490" spans="7:7">
      <c r="G1490" s="406"/>
    </row>
    <row r="1491" spans="7:7">
      <c r="G1491" s="406"/>
    </row>
    <row r="1492" spans="7:7">
      <c r="G1492" s="406"/>
    </row>
    <row r="1493" spans="7:7">
      <c r="G1493" s="406"/>
    </row>
    <row r="1494" spans="7:7">
      <c r="G1494" s="406"/>
    </row>
    <row r="1495" spans="7:7">
      <c r="G1495" s="406"/>
    </row>
    <row r="1496" spans="7:7">
      <c r="G1496" s="406"/>
    </row>
    <row r="1497" spans="7:7">
      <c r="G1497" s="406"/>
    </row>
    <row r="1498" spans="7:7">
      <c r="G1498" s="406"/>
    </row>
    <row r="1499" spans="7:7">
      <c r="G1499" s="406"/>
    </row>
    <row r="1500" spans="7:7">
      <c r="G1500" s="406"/>
    </row>
    <row r="1501" spans="7:7">
      <c r="G1501" s="406"/>
    </row>
    <row r="1502" spans="7:7">
      <c r="G1502" s="406"/>
    </row>
    <row r="1503" spans="7:7">
      <c r="G1503" s="406"/>
    </row>
    <row r="1504" spans="7:7">
      <c r="G1504" s="406"/>
    </row>
    <row r="1505" spans="7:7">
      <c r="G1505" s="406"/>
    </row>
    <row r="1506" spans="7:7">
      <c r="G1506" s="406"/>
    </row>
    <row r="1507" spans="7:7">
      <c r="G1507" s="406"/>
    </row>
    <row r="1508" spans="7:7">
      <c r="G1508" s="406"/>
    </row>
    <row r="1509" spans="7:7">
      <c r="G1509" s="406"/>
    </row>
    <row r="1510" spans="7:7">
      <c r="G1510" s="406"/>
    </row>
    <row r="1511" spans="7:7">
      <c r="G1511" s="406"/>
    </row>
    <row r="1512" spans="7:7">
      <c r="G1512" s="406"/>
    </row>
    <row r="1513" spans="7:7">
      <c r="G1513" s="406"/>
    </row>
    <row r="1514" spans="7:7">
      <c r="G1514" s="406"/>
    </row>
    <row r="1515" spans="7:7">
      <c r="G1515" s="406"/>
    </row>
    <row r="1516" spans="7:7">
      <c r="G1516" s="406"/>
    </row>
    <row r="1517" spans="7:7">
      <c r="G1517" s="406"/>
    </row>
    <row r="1518" spans="7:7">
      <c r="G1518" s="406"/>
    </row>
    <row r="1519" spans="7:7">
      <c r="G1519" s="406"/>
    </row>
    <row r="1520" spans="7:7">
      <c r="G1520" s="406"/>
    </row>
    <row r="1521" spans="7:7">
      <c r="G1521" s="406"/>
    </row>
    <row r="1522" spans="7:7">
      <c r="G1522" s="406"/>
    </row>
    <row r="1523" spans="7:7">
      <c r="G1523" s="406"/>
    </row>
    <row r="1524" spans="7:7">
      <c r="G1524" s="406"/>
    </row>
    <row r="1525" spans="7:7">
      <c r="G1525" s="406"/>
    </row>
    <row r="1526" spans="7:7">
      <c r="G1526" s="406"/>
    </row>
    <row r="1527" spans="7:7">
      <c r="G1527" s="406"/>
    </row>
    <row r="1528" spans="7:7">
      <c r="G1528" s="406"/>
    </row>
    <row r="1529" spans="7:7">
      <c r="G1529" s="406"/>
    </row>
    <row r="1530" spans="7:7">
      <c r="G1530" s="406"/>
    </row>
    <row r="1531" spans="7:7">
      <c r="G1531" s="406"/>
    </row>
    <row r="1532" spans="7:7">
      <c r="G1532" s="406"/>
    </row>
    <row r="1533" spans="7:7">
      <c r="G1533" s="406"/>
    </row>
    <row r="1534" spans="7:7">
      <c r="G1534" s="406"/>
    </row>
    <row r="1535" spans="7:7">
      <c r="G1535" s="406"/>
    </row>
    <row r="1536" spans="7:7">
      <c r="G1536" s="406"/>
    </row>
    <row r="1537" spans="7:7">
      <c r="G1537" s="406"/>
    </row>
    <row r="1538" spans="7:7">
      <c r="G1538" s="406"/>
    </row>
    <row r="1539" spans="7:7">
      <c r="G1539" s="406"/>
    </row>
    <row r="1540" spans="7:7">
      <c r="G1540" s="406"/>
    </row>
    <row r="1541" spans="7:7">
      <c r="G1541" s="406"/>
    </row>
    <row r="1542" spans="7:7">
      <c r="G1542" s="406"/>
    </row>
    <row r="1543" spans="7:7">
      <c r="G1543" s="406"/>
    </row>
    <row r="1544" spans="7:7">
      <c r="G1544" s="406"/>
    </row>
    <row r="1545" spans="7:7">
      <c r="G1545" s="406"/>
    </row>
    <row r="1546" spans="7:7">
      <c r="G1546" s="406"/>
    </row>
    <row r="1547" spans="7:7">
      <c r="G1547" s="406"/>
    </row>
    <row r="1548" spans="7:7">
      <c r="G1548" s="406"/>
    </row>
    <row r="1549" spans="7:7">
      <c r="G1549" s="406"/>
    </row>
    <row r="1550" spans="7:7">
      <c r="G1550" s="406"/>
    </row>
    <row r="1551" spans="7:7">
      <c r="G1551" s="406"/>
    </row>
    <row r="1552" spans="7:7">
      <c r="G1552" s="406"/>
    </row>
    <row r="1553" spans="7:7">
      <c r="G1553" s="406"/>
    </row>
    <row r="1554" spans="7:7">
      <c r="G1554" s="406"/>
    </row>
    <row r="1555" spans="7:7">
      <c r="G1555" s="406"/>
    </row>
    <row r="1556" spans="7:7">
      <c r="G1556" s="406"/>
    </row>
    <row r="1557" spans="7:7">
      <c r="G1557" s="406"/>
    </row>
    <row r="1558" spans="7:7">
      <c r="G1558" s="406"/>
    </row>
    <row r="1559" spans="7:7">
      <c r="G1559" s="406"/>
    </row>
    <row r="1560" spans="7:7">
      <c r="G1560" s="406"/>
    </row>
    <row r="1561" spans="7:7">
      <c r="G1561" s="406"/>
    </row>
    <row r="1562" spans="7:7">
      <c r="G1562" s="406"/>
    </row>
    <row r="1563" spans="7:7">
      <c r="G1563" s="406"/>
    </row>
    <row r="1564" spans="7:7">
      <c r="G1564" s="406"/>
    </row>
    <row r="1565" spans="7:7">
      <c r="G1565" s="406"/>
    </row>
    <row r="1566" spans="7:7">
      <c r="G1566" s="406"/>
    </row>
    <row r="1567" spans="7:7">
      <c r="G1567" s="406"/>
    </row>
    <row r="1568" spans="7:7">
      <c r="G1568" s="406"/>
    </row>
    <row r="1569" spans="7:7">
      <c r="G1569" s="406"/>
    </row>
    <row r="1570" spans="7:7">
      <c r="G1570" s="406"/>
    </row>
    <row r="1571" spans="7:7">
      <c r="G1571" s="406"/>
    </row>
    <row r="1572" spans="7:7">
      <c r="G1572" s="406"/>
    </row>
    <row r="1573" spans="7:7">
      <c r="G1573" s="406"/>
    </row>
    <row r="1574" spans="7:7">
      <c r="G1574" s="406"/>
    </row>
    <row r="1575" spans="7:7">
      <c r="G1575" s="406"/>
    </row>
    <row r="1576" spans="7:7">
      <c r="G1576" s="406"/>
    </row>
    <row r="1577" spans="7:7">
      <c r="G1577" s="406"/>
    </row>
    <row r="1578" spans="7:7">
      <c r="G1578" s="406"/>
    </row>
    <row r="1579" spans="7:7">
      <c r="G1579" s="406"/>
    </row>
    <row r="1580" spans="7:7">
      <c r="G1580" s="406"/>
    </row>
    <row r="1581" spans="7:7">
      <c r="G1581" s="406"/>
    </row>
    <row r="1582" spans="7:7">
      <c r="G1582" s="406"/>
    </row>
    <row r="1583" spans="7:7">
      <c r="G1583" s="406"/>
    </row>
    <row r="1584" spans="7:7">
      <c r="G1584" s="406"/>
    </row>
    <row r="1585" spans="7:7">
      <c r="G1585" s="406"/>
    </row>
    <row r="1586" spans="7:7">
      <c r="G1586" s="406"/>
    </row>
    <row r="1587" spans="7:7">
      <c r="G1587" s="406"/>
    </row>
    <row r="1588" spans="7:7">
      <c r="G1588" s="406"/>
    </row>
    <row r="1589" spans="7:7">
      <c r="G1589" s="406"/>
    </row>
    <row r="1590" spans="7:7">
      <c r="G1590" s="406"/>
    </row>
    <row r="1591" spans="7:7">
      <c r="G1591" s="406"/>
    </row>
    <row r="1592" spans="7:7">
      <c r="G1592" s="406"/>
    </row>
    <row r="1593" spans="7:7">
      <c r="G1593" s="406"/>
    </row>
    <row r="1594" spans="7:7">
      <c r="G1594" s="406"/>
    </row>
    <row r="1595" spans="7:7">
      <c r="G1595" s="406"/>
    </row>
    <row r="1596" spans="7:7">
      <c r="G1596" s="406"/>
    </row>
    <row r="1597" spans="7:7">
      <c r="G1597" s="406"/>
    </row>
    <row r="1598" spans="7:7">
      <c r="G1598" s="406"/>
    </row>
    <row r="1599" spans="7:7">
      <c r="G1599" s="406"/>
    </row>
    <row r="1600" spans="7:7">
      <c r="G1600" s="406"/>
    </row>
    <row r="1601" spans="7:7">
      <c r="G1601" s="406"/>
    </row>
    <row r="1602" spans="7:7">
      <c r="G1602" s="406"/>
    </row>
    <row r="1603" spans="7:7">
      <c r="G1603" s="406"/>
    </row>
    <row r="1604" spans="7:7">
      <c r="G1604" s="406"/>
    </row>
    <row r="1605" spans="7:7">
      <c r="G1605" s="406"/>
    </row>
    <row r="1606" spans="7:7">
      <c r="G1606" s="406"/>
    </row>
    <row r="1607" spans="7:7">
      <c r="G1607" s="406"/>
    </row>
    <row r="1608" spans="7:7">
      <c r="G1608" s="406"/>
    </row>
    <row r="1609" spans="7:7">
      <c r="G1609" s="406"/>
    </row>
    <row r="1610" spans="7:7">
      <c r="G1610" s="406"/>
    </row>
    <row r="1611" spans="7:7">
      <c r="G1611" s="406"/>
    </row>
    <row r="1612" spans="7:7">
      <c r="G1612" s="406"/>
    </row>
    <row r="1613" spans="7:7">
      <c r="G1613" s="406"/>
    </row>
    <row r="1614" spans="7:7">
      <c r="G1614" s="406"/>
    </row>
    <row r="1615" spans="7:7">
      <c r="G1615" s="406"/>
    </row>
    <row r="1616" spans="7:7">
      <c r="G1616" s="406"/>
    </row>
    <row r="1617" spans="7:7">
      <c r="G1617" s="406"/>
    </row>
    <row r="1618" spans="7:7">
      <c r="G1618" s="406"/>
    </row>
    <row r="1619" spans="7:7">
      <c r="G1619" s="406"/>
    </row>
    <row r="1620" spans="7:7">
      <c r="G1620" s="406"/>
    </row>
    <row r="1621" spans="7:7">
      <c r="G1621" s="406"/>
    </row>
    <row r="1622" spans="7:7">
      <c r="G1622" s="406"/>
    </row>
    <row r="1623" spans="7:7">
      <c r="G1623" s="406"/>
    </row>
    <row r="1624" spans="7:7">
      <c r="G1624" s="406"/>
    </row>
    <row r="1625" spans="7:7">
      <c r="G1625" s="406"/>
    </row>
    <row r="1626" spans="7:7">
      <c r="G1626" s="406"/>
    </row>
    <row r="1627" spans="7:7">
      <c r="G1627" s="406"/>
    </row>
    <row r="1628" spans="7:7">
      <c r="G1628" s="406"/>
    </row>
    <row r="1629" spans="7:7">
      <c r="G1629" s="406"/>
    </row>
    <row r="1630" spans="7:7">
      <c r="G1630" s="406"/>
    </row>
    <row r="1631" spans="7:7">
      <c r="G1631" s="406"/>
    </row>
    <row r="1632" spans="7:7">
      <c r="G1632" s="406"/>
    </row>
    <row r="1633" spans="7:7">
      <c r="G1633" s="406"/>
    </row>
    <row r="1634" spans="7:7">
      <c r="G1634" s="406"/>
    </row>
    <row r="1635" spans="7:7">
      <c r="G1635" s="406"/>
    </row>
    <row r="1636" spans="7:7">
      <c r="G1636" s="406"/>
    </row>
    <row r="1637" spans="7:7">
      <c r="G1637" s="406"/>
    </row>
    <row r="1638" spans="7:7">
      <c r="G1638" s="406"/>
    </row>
    <row r="1639" spans="7:7">
      <c r="G1639" s="406"/>
    </row>
    <row r="1640" spans="7:7">
      <c r="G1640" s="406"/>
    </row>
    <row r="1641" spans="7:7">
      <c r="G1641" s="406"/>
    </row>
    <row r="1642" spans="7:7">
      <c r="G1642" s="406"/>
    </row>
    <row r="1643" spans="7:7">
      <c r="G1643" s="406"/>
    </row>
    <row r="1644" spans="7:7">
      <c r="G1644" s="406"/>
    </row>
    <row r="1645" spans="7:7">
      <c r="G1645" s="406"/>
    </row>
    <row r="1646" spans="7:7">
      <c r="G1646" s="406"/>
    </row>
    <row r="1647" spans="7:7">
      <c r="G1647" s="406"/>
    </row>
    <row r="1648" spans="7:7">
      <c r="G1648" s="406"/>
    </row>
    <row r="1649" spans="7:7">
      <c r="G1649" s="406"/>
    </row>
    <row r="1650" spans="7:7">
      <c r="G1650" s="406"/>
    </row>
    <row r="1651" spans="7:7">
      <c r="G1651" s="406"/>
    </row>
    <row r="1652" spans="7:7">
      <c r="G1652" s="406"/>
    </row>
    <row r="1653" spans="7:7">
      <c r="G1653" s="406"/>
    </row>
    <row r="1654" spans="7:7">
      <c r="G1654" s="406"/>
    </row>
    <row r="1655" spans="7:7">
      <c r="G1655" s="406"/>
    </row>
    <row r="1656" spans="7:7">
      <c r="G1656" s="406"/>
    </row>
    <row r="1657" spans="7:7">
      <c r="G1657" s="406"/>
    </row>
    <row r="1658" spans="7:7">
      <c r="G1658" s="406"/>
    </row>
    <row r="1659" spans="7:7">
      <c r="G1659" s="406"/>
    </row>
    <row r="1660" spans="7:7">
      <c r="G1660" s="406"/>
    </row>
    <row r="1661" spans="7:7">
      <c r="G1661" s="406"/>
    </row>
    <row r="1662" spans="7:7">
      <c r="G1662" s="406"/>
    </row>
    <row r="1663" spans="7:7">
      <c r="G1663" s="406"/>
    </row>
    <row r="1664" spans="7:7">
      <c r="G1664" s="406"/>
    </row>
    <row r="1665" spans="7:7">
      <c r="G1665" s="406"/>
    </row>
    <row r="1666" spans="7:7">
      <c r="G1666" s="406"/>
    </row>
    <row r="1667" spans="7:7">
      <c r="G1667" s="406"/>
    </row>
    <row r="1668" spans="7:7">
      <c r="G1668" s="406"/>
    </row>
    <row r="1669" spans="7:7">
      <c r="G1669" s="406"/>
    </row>
    <row r="1670" spans="7:7">
      <c r="G1670" s="406"/>
    </row>
    <row r="1671" spans="7:7">
      <c r="G1671" s="406"/>
    </row>
    <row r="1672" spans="7:7">
      <c r="G1672" s="406"/>
    </row>
    <row r="1673" spans="7:7">
      <c r="G1673" s="406"/>
    </row>
    <row r="1674" spans="7:7">
      <c r="G1674" s="406"/>
    </row>
    <row r="1675" spans="7:7">
      <c r="G1675" s="406"/>
    </row>
    <row r="1676" spans="7:7">
      <c r="G1676" s="406"/>
    </row>
    <row r="1677" spans="7:7">
      <c r="G1677" s="406"/>
    </row>
    <row r="1678" spans="7:7">
      <c r="G1678" s="406"/>
    </row>
    <row r="1679" spans="7:7">
      <c r="G1679" s="406"/>
    </row>
    <row r="1680" spans="7:7">
      <c r="G1680" s="406"/>
    </row>
    <row r="1681" spans="7:7">
      <c r="G1681" s="406"/>
    </row>
    <row r="1682" spans="7:7">
      <c r="G1682" s="406"/>
    </row>
    <row r="1683" spans="7:7">
      <c r="G1683" s="406"/>
    </row>
    <row r="1684" spans="7:7">
      <c r="G1684" s="406"/>
    </row>
    <row r="1685" spans="7:7">
      <c r="G1685" s="406"/>
    </row>
    <row r="1686" spans="7:7">
      <c r="G1686" s="406"/>
    </row>
    <row r="1687" spans="7:7">
      <c r="G1687" s="406"/>
    </row>
    <row r="1688" spans="7:7">
      <c r="G1688" s="406"/>
    </row>
    <row r="1689" spans="7:7">
      <c r="G1689" s="406"/>
    </row>
    <row r="1690" spans="7:7">
      <c r="G1690" s="406"/>
    </row>
    <row r="1691" spans="7:7">
      <c r="G1691" s="406"/>
    </row>
    <row r="1692" spans="7:7">
      <c r="G1692" s="406"/>
    </row>
    <row r="1693" spans="7:7">
      <c r="G1693" s="406"/>
    </row>
    <row r="1694" spans="7:7">
      <c r="G1694" s="406"/>
    </row>
    <row r="1695" spans="7:7">
      <c r="G1695" s="406"/>
    </row>
    <row r="1696" spans="7:7">
      <c r="G1696" s="406"/>
    </row>
    <row r="1697" spans="7:7">
      <c r="G1697" s="406"/>
    </row>
    <row r="1698" spans="7:7">
      <c r="G1698" s="406"/>
    </row>
    <row r="1699" spans="7:7">
      <c r="G1699" s="406"/>
    </row>
    <row r="1700" spans="7:7">
      <c r="G1700" s="406"/>
    </row>
    <row r="1701" spans="7:7">
      <c r="G1701" s="406"/>
    </row>
    <row r="1702" spans="7:7">
      <c r="G1702" s="406"/>
    </row>
    <row r="1703" spans="7:7">
      <c r="G1703" s="406"/>
    </row>
    <row r="1704" spans="7:7">
      <c r="G1704" s="406"/>
    </row>
    <row r="1705" spans="7:7">
      <c r="G1705" s="406"/>
    </row>
    <row r="1706" spans="7:7">
      <c r="G1706" s="406"/>
    </row>
    <row r="1707" spans="7:7">
      <c r="G1707" s="406"/>
    </row>
    <row r="1708" spans="7:7">
      <c r="G1708" s="406"/>
    </row>
    <row r="1709" spans="7:7">
      <c r="G1709" s="406"/>
    </row>
    <row r="1710" spans="7:7">
      <c r="G1710" s="406"/>
    </row>
    <row r="1711" spans="7:7">
      <c r="G1711" s="406"/>
    </row>
    <row r="1712" spans="7:7">
      <c r="G1712" s="406"/>
    </row>
    <row r="1713" spans="7:7">
      <c r="G1713" s="406"/>
    </row>
    <row r="1714" spans="7:7">
      <c r="G1714" s="406"/>
    </row>
    <row r="1715" spans="7:7">
      <c r="G1715" s="406"/>
    </row>
    <row r="1716" spans="7:7">
      <c r="G1716" s="406"/>
    </row>
    <row r="1717" spans="7:7">
      <c r="G1717" s="406"/>
    </row>
    <row r="1718" spans="7:7">
      <c r="G1718" s="406"/>
    </row>
    <row r="1719" spans="7:7">
      <c r="G1719" s="406"/>
    </row>
    <row r="1720" spans="7:7">
      <c r="G1720" s="406"/>
    </row>
    <row r="1721" spans="7:7">
      <c r="G1721" s="406"/>
    </row>
    <row r="1722" spans="7:7">
      <c r="G1722" s="406"/>
    </row>
    <row r="1723" spans="7:7">
      <c r="G1723" s="406"/>
    </row>
    <row r="1724" spans="7:7">
      <c r="G1724" s="406"/>
    </row>
    <row r="1725" spans="7:7">
      <c r="G1725" s="406"/>
    </row>
    <row r="1726" spans="7:7">
      <c r="G1726" s="406"/>
    </row>
    <row r="1727" spans="7:7">
      <c r="G1727" s="406"/>
    </row>
    <row r="1728" spans="7:7">
      <c r="G1728" s="406"/>
    </row>
    <row r="1729" spans="7:7">
      <c r="G1729" s="406"/>
    </row>
    <row r="1730" spans="7:7">
      <c r="G1730" s="406"/>
    </row>
    <row r="1731" spans="7:7">
      <c r="G1731" s="406"/>
    </row>
    <row r="1732" spans="7:7">
      <c r="G1732" s="406"/>
    </row>
    <row r="1733" spans="7:7">
      <c r="G1733" s="406"/>
    </row>
    <row r="1734" spans="7:7">
      <c r="G1734" s="406"/>
    </row>
    <row r="1735" spans="7:7">
      <c r="G1735" s="406"/>
    </row>
    <row r="1736" spans="7:7">
      <c r="G1736" s="406"/>
    </row>
    <row r="1737" spans="7:7">
      <c r="G1737" s="406"/>
    </row>
    <row r="1738" spans="7:7">
      <c r="G1738" s="406"/>
    </row>
    <row r="1739" spans="7:7">
      <c r="G1739" s="406"/>
    </row>
    <row r="1740" spans="7:7">
      <c r="G1740" s="406"/>
    </row>
    <row r="1741" spans="7:7">
      <c r="G1741" s="406"/>
    </row>
    <row r="1742" spans="7:7">
      <c r="G1742" s="406"/>
    </row>
    <row r="1743" spans="7:7">
      <c r="G1743" s="406"/>
    </row>
    <row r="1744" spans="7:7">
      <c r="G1744" s="406"/>
    </row>
    <row r="1745" spans="7:7">
      <c r="G1745" s="406"/>
    </row>
    <row r="1746" spans="7:7">
      <c r="G1746" s="406"/>
    </row>
    <row r="1747" spans="7:7">
      <c r="G1747" s="406"/>
    </row>
    <row r="1748" spans="7:7">
      <c r="G1748" s="406"/>
    </row>
    <row r="1749" spans="7:7">
      <c r="G1749" s="406"/>
    </row>
    <row r="1750" spans="7:7">
      <c r="G1750" s="406"/>
    </row>
    <row r="1751" spans="7:7">
      <c r="G1751" s="406"/>
    </row>
    <row r="1752" spans="7:7">
      <c r="G1752" s="406"/>
    </row>
    <row r="1753" spans="7:7">
      <c r="G1753" s="406"/>
    </row>
    <row r="1754" spans="7:7">
      <c r="G1754" s="406"/>
    </row>
    <row r="1755" spans="7:7">
      <c r="G1755" s="406"/>
    </row>
    <row r="1756" spans="7:7">
      <c r="G1756" s="406"/>
    </row>
    <row r="1757" spans="7:7">
      <c r="G1757" s="406"/>
    </row>
    <row r="1758" spans="7:7">
      <c r="G1758" s="406"/>
    </row>
    <row r="1759" spans="7:7">
      <c r="G1759" s="406"/>
    </row>
    <row r="1760" spans="7:7">
      <c r="G1760" s="406"/>
    </row>
    <row r="1761" spans="7:7">
      <c r="G1761" s="406"/>
    </row>
    <row r="1762" spans="7:7">
      <c r="G1762" s="406"/>
    </row>
    <row r="1763" spans="7:7">
      <c r="G1763" s="406"/>
    </row>
    <row r="1764" spans="7:7">
      <c r="G1764" s="406"/>
    </row>
    <row r="1765" spans="7:7">
      <c r="G1765" s="406"/>
    </row>
    <row r="1766" spans="7:7">
      <c r="G1766" s="406"/>
    </row>
    <row r="1767" spans="7:7">
      <c r="G1767" s="406"/>
    </row>
    <row r="1768" spans="7:7">
      <c r="G1768" s="406"/>
    </row>
    <row r="1769" spans="7:7">
      <c r="G1769" s="406"/>
    </row>
    <row r="1770" spans="7:7">
      <c r="G1770" s="406"/>
    </row>
    <row r="1771" spans="7:7">
      <c r="G1771" s="406"/>
    </row>
    <row r="1772" spans="7:7">
      <c r="G1772" s="406"/>
    </row>
    <row r="1773" spans="7:7">
      <c r="G1773" s="406"/>
    </row>
    <row r="1774" spans="7:7">
      <c r="G1774" s="406"/>
    </row>
    <row r="1775" spans="7:7">
      <c r="G1775" s="406"/>
    </row>
    <row r="1776" spans="7:7">
      <c r="G1776" s="406"/>
    </row>
    <row r="1777" spans="7:7">
      <c r="G1777" s="406"/>
    </row>
    <row r="1778" spans="7:7">
      <c r="G1778" s="406"/>
    </row>
    <row r="1779" spans="7:7">
      <c r="G1779" s="406"/>
    </row>
    <row r="1780" spans="7:7">
      <c r="G1780" s="406"/>
    </row>
    <row r="1781" spans="7:7">
      <c r="G1781" s="406"/>
    </row>
    <row r="1782" spans="7:7">
      <c r="G1782" s="406"/>
    </row>
    <row r="1783" spans="7:7">
      <c r="G1783" s="406"/>
    </row>
    <row r="1784" spans="7:7">
      <c r="G1784" s="406"/>
    </row>
    <row r="1785" spans="7:7">
      <c r="G1785" s="406"/>
    </row>
    <row r="1786" spans="7:7">
      <c r="G1786" s="406"/>
    </row>
    <row r="1787" spans="7:7">
      <c r="G1787" s="406"/>
    </row>
    <row r="1788" spans="7:7">
      <c r="G1788" s="406"/>
    </row>
    <row r="1789" spans="7:7">
      <c r="G1789" s="406"/>
    </row>
    <row r="1790" spans="7:7">
      <c r="G1790" s="406"/>
    </row>
    <row r="1791" spans="7:7">
      <c r="G1791" s="406"/>
    </row>
    <row r="1792" spans="7:7">
      <c r="G1792" s="406"/>
    </row>
    <row r="1793" spans="7:7">
      <c r="G1793" s="406"/>
    </row>
    <row r="1794" spans="7:7">
      <c r="G1794" s="406"/>
    </row>
    <row r="1795" spans="7:7">
      <c r="G1795" s="406"/>
    </row>
    <row r="1796" spans="7:7">
      <c r="G1796" s="406"/>
    </row>
    <row r="1797" spans="7:7">
      <c r="G1797" s="406"/>
    </row>
    <row r="1798" spans="7:7">
      <c r="G1798" s="406"/>
    </row>
    <row r="1799" spans="7:7">
      <c r="G1799" s="406"/>
    </row>
    <row r="1800" spans="7:7">
      <c r="G1800" s="406"/>
    </row>
    <row r="1801" spans="7:7">
      <c r="G1801" s="406"/>
    </row>
    <row r="1802" spans="7:7">
      <c r="G1802" s="406"/>
    </row>
    <row r="1803" spans="7:7">
      <c r="G1803" s="406"/>
    </row>
    <row r="1804" spans="7:7">
      <c r="G1804" s="406"/>
    </row>
    <row r="1805" spans="7:7">
      <c r="G1805" s="406"/>
    </row>
    <row r="1806" spans="7:7">
      <c r="G1806" s="406"/>
    </row>
    <row r="1807" spans="7:7">
      <c r="G1807" s="406"/>
    </row>
    <row r="1808" spans="7:7">
      <c r="G1808" s="406"/>
    </row>
    <row r="1809" spans="7:7">
      <c r="G1809" s="406"/>
    </row>
    <row r="1810" spans="7:7">
      <c r="G1810" s="406"/>
    </row>
    <row r="1811" spans="7:7">
      <c r="G1811" s="406"/>
    </row>
    <row r="1812" spans="7:7">
      <c r="G1812" s="406"/>
    </row>
    <row r="1813" spans="7:7">
      <c r="G1813" s="406"/>
    </row>
    <row r="1814" spans="7:7">
      <c r="G1814" s="406"/>
    </row>
    <row r="1815" spans="7:7">
      <c r="G1815" s="406"/>
    </row>
    <row r="1816" spans="7:7">
      <c r="G1816" s="406"/>
    </row>
    <row r="1817" spans="7:7">
      <c r="G1817" s="406"/>
    </row>
    <row r="1818" spans="7:7">
      <c r="G1818" s="406"/>
    </row>
    <row r="1819" spans="7:7">
      <c r="G1819" s="406"/>
    </row>
    <row r="1820" spans="7:7">
      <c r="G1820" s="406"/>
    </row>
    <row r="1821" spans="7:7">
      <c r="G1821" s="406"/>
    </row>
    <row r="1822" spans="7:7">
      <c r="G1822" s="406"/>
    </row>
    <row r="1823" spans="7:7">
      <c r="G1823" s="406"/>
    </row>
    <row r="1824" spans="7:7">
      <c r="G1824" s="406"/>
    </row>
    <row r="1825" spans="7:7">
      <c r="G1825" s="406"/>
    </row>
    <row r="1826" spans="7:7">
      <c r="G1826" s="406"/>
    </row>
    <row r="1827" spans="7:7">
      <c r="G1827" s="406"/>
    </row>
    <row r="1828" spans="7:7">
      <c r="G1828" s="406"/>
    </row>
    <row r="1829" spans="7:7">
      <c r="G1829" s="406"/>
    </row>
    <row r="1830" spans="7:7">
      <c r="G1830" s="406"/>
    </row>
    <row r="1831" spans="7:7">
      <c r="G1831" s="406"/>
    </row>
    <row r="1832" spans="7:7">
      <c r="G1832" s="406"/>
    </row>
    <row r="1833" spans="7:7">
      <c r="G1833" s="406"/>
    </row>
    <row r="1834" spans="7:7">
      <c r="G1834" s="406"/>
    </row>
    <row r="1835" spans="7:7">
      <c r="G1835" s="406"/>
    </row>
    <row r="1836" spans="7:7">
      <c r="G1836" s="406"/>
    </row>
    <row r="1837" spans="7:7">
      <c r="G1837" s="406"/>
    </row>
    <row r="1838" spans="7:7">
      <c r="G1838" s="406"/>
    </row>
    <row r="1839" spans="7:7">
      <c r="G1839" s="406"/>
    </row>
    <row r="1840" spans="7:7">
      <c r="G1840" s="406"/>
    </row>
    <row r="1841" spans="7:7">
      <c r="G1841" s="406"/>
    </row>
    <row r="1842" spans="7:7">
      <c r="G1842" s="406"/>
    </row>
    <row r="1843" spans="7:7">
      <c r="G1843" s="406"/>
    </row>
    <row r="1844" spans="7:7">
      <c r="G1844" s="406"/>
    </row>
    <row r="1845" spans="7:7">
      <c r="G1845" s="406"/>
    </row>
    <row r="1846" spans="7:7">
      <c r="G1846" s="406"/>
    </row>
    <row r="1847" spans="7:7">
      <c r="G1847" s="406"/>
    </row>
    <row r="1848" spans="7:7">
      <c r="G1848" s="406"/>
    </row>
    <row r="1849" spans="7:7">
      <c r="G1849" s="406"/>
    </row>
    <row r="1850" spans="7:7">
      <c r="G1850" s="406"/>
    </row>
    <row r="1851" spans="7:7">
      <c r="G1851" s="406"/>
    </row>
    <row r="1852" spans="7:7">
      <c r="G1852" s="406"/>
    </row>
    <row r="1853" spans="7:7">
      <c r="G1853" s="406"/>
    </row>
    <row r="1854" spans="7:7">
      <c r="G1854" s="406"/>
    </row>
    <row r="1855" spans="7:7">
      <c r="G1855" s="406"/>
    </row>
    <row r="1856" spans="7:7">
      <c r="G1856" s="406"/>
    </row>
    <row r="1857" spans="7:7">
      <c r="G1857" s="406"/>
    </row>
    <row r="1858" spans="7:7">
      <c r="G1858" s="406"/>
    </row>
    <row r="1859" spans="7:7">
      <c r="G1859" s="406"/>
    </row>
    <row r="1860" spans="7:7">
      <c r="G1860" s="406"/>
    </row>
    <row r="1861" spans="7:7">
      <c r="G1861" s="406"/>
    </row>
    <row r="1862" spans="7:7">
      <c r="G1862" s="406"/>
    </row>
    <row r="1863" spans="7:7">
      <c r="G1863" s="406"/>
    </row>
    <row r="1864" spans="7:7">
      <c r="G1864" s="406"/>
    </row>
    <row r="1865" spans="7:7">
      <c r="G1865" s="406"/>
    </row>
    <row r="1866" spans="7:7">
      <c r="G1866" s="406"/>
    </row>
    <row r="1867" spans="7:7">
      <c r="G1867" s="406"/>
    </row>
    <row r="1868" spans="7:7">
      <c r="G1868" s="406"/>
    </row>
    <row r="1869" spans="7:7">
      <c r="G1869" s="406"/>
    </row>
    <row r="1870" spans="7:7">
      <c r="G1870" s="406"/>
    </row>
    <row r="1871" spans="7:7">
      <c r="G1871" s="406"/>
    </row>
    <row r="1872" spans="7:7">
      <c r="G1872" s="406"/>
    </row>
    <row r="1873" spans="7:7">
      <c r="G1873" s="406"/>
    </row>
    <row r="1874" spans="7:7">
      <c r="G1874" s="406"/>
    </row>
    <row r="1875" spans="7:7">
      <c r="G1875" s="406"/>
    </row>
    <row r="1876" spans="7:7">
      <c r="G1876" s="406"/>
    </row>
    <row r="1877" spans="7:7">
      <c r="G1877" s="406"/>
    </row>
    <row r="1878" spans="7:7">
      <c r="G1878" s="406"/>
    </row>
    <row r="1879" spans="7:7">
      <c r="G1879" s="406"/>
    </row>
    <row r="1880" spans="7:7">
      <c r="G1880" s="406"/>
    </row>
    <row r="1881" spans="7:7">
      <c r="G1881" s="406"/>
    </row>
    <row r="1882" spans="7:7">
      <c r="G1882" s="406"/>
    </row>
    <row r="1883" spans="7:7">
      <c r="G1883" s="406"/>
    </row>
    <row r="1884" spans="7:7">
      <c r="G1884" s="406"/>
    </row>
    <row r="1885" spans="7:7">
      <c r="G1885" s="406"/>
    </row>
    <row r="1886" spans="7:7">
      <c r="G1886" s="406"/>
    </row>
    <row r="1887" spans="7:7">
      <c r="G1887" s="406"/>
    </row>
    <row r="1888" spans="7:7">
      <c r="G1888" s="406"/>
    </row>
    <row r="1889" spans="7:7">
      <c r="G1889" s="406"/>
    </row>
    <row r="1890" spans="7:7">
      <c r="G1890" s="406"/>
    </row>
    <row r="1891" spans="7:7">
      <c r="G1891" s="406"/>
    </row>
    <row r="1892" spans="7:7">
      <c r="G1892" s="406"/>
    </row>
    <row r="1893" spans="7:7">
      <c r="G1893" s="406"/>
    </row>
    <row r="1894" spans="7:7">
      <c r="G1894" s="406"/>
    </row>
    <row r="1895" spans="7:7">
      <c r="G1895" s="406"/>
    </row>
    <row r="1896" spans="7:7">
      <c r="G1896" s="406"/>
    </row>
    <row r="1897" spans="7:7">
      <c r="G1897" s="406"/>
    </row>
    <row r="1898" spans="7:7">
      <c r="G1898" s="406"/>
    </row>
    <row r="1899" spans="7:7">
      <c r="G1899" s="406"/>
    </row>
    <row r="1900" spans="7:7">
      <c r="G1900" s="406"/>
    </row>
    <row r="1901" spans="7:7">
      <c r="G1901" s="406"/>
    </row>
    <row r="1902" spans="7:7">
      <c r="G1902" s="406"/>
    </row>
    <row r="1903" spans="7:7">
      <c r="G1903" s="406"/>
    </row>
    <row r="1904" spans="7:7">
      <c r="G1904" s="406"/>
    </row>
    <row r="1905" spans="7:7">
      <c r="G1905" s="406"/>
    </row>
    <row r="1906" spans="7:7">
      <c r="G1906" s="406"/>
    </row>
    <row r="1907" spans="7:7">
      <c r="G1907" s="406"/>
    </row>
    <row r="1908" spans="7:7">
      <c r="G1908" s="406"/>
    </row>
    <row r="1909" spans="7:7">
      <c r="G1909" s="406"/>
    </row>
    <row r="1910" spans="7:7">
      <c r="G1910" s="406"/>
    </row>
    <row r="1911" spans="7:7">
      <c r="G1911" s="406"/>
    </row>
    <row r="1912" spans="7:7">
      <c r="G1912" s="406"/>
    </row>
    <row r="1913" spans="7:7">
      <c r="G1913" s="406"/>
    </row>
    <row r="1914" spans="7:7">
      <c r="G1914" s="406"/>
    </row>
    <row r="1915" spans="7:7">
      <c r="G1915" s="406"/>
    </row>
    <row r="1916" spans="7:7">
      <c r="G1916" s="406"/>
    </row>
    <row r="1917" spans="7:7">
      <c r="G1917" s="406"/>
    </row>
    <row r="1918" spans="7:7">
      <c r="G1918" s="406"/>
    </row>
    <row r="1919" spans="7:7">
      <c r="G1919" s="406"/>
    </row>
    <row r="1920" spans="7:7">
      <c r="G1920" s="406"/>
    </row>
    <row r="1921" spans="7:7">
      <c r="G1921" s="406"/>
    </row>
    <row r="1922" spans="7:7">
      <c r="G1922" s="406"/>
    </row>
    <row r="1923" spans="7:7">
      <c r="G1923" s="406"/>
    </row>
    <row r="1924" spans="7:7">
      <c r="G1924" s="406"/>
    </row>
    <row r="1925" spans="7:7">
      <c r="G1925" s="406"/>
    </row>
    <row r="1926" spans="7:7">
      <c r="G1926" s="406"/>
    </row>
    <row r="1927" spans="7:7">
      <c r="G1927" s="406"/>
    </row>
    <row r="1928" spans="7:7">
      <c r="G1928" s="406"/>
    </row>
    <row r="1929" spans="7:7">
      <c r="G1929" s="406"/>
    </row>
    <row r="1930" spans="7:7">
      <c r="G1930" s="406"/>
    </row>
    <row r="1931" spans="7:7">
      <c r="G1931" s="406"/>
    </row>
    <row r="1932" spans="7:7">
      <c r="G1932" s="406"/>
    </row>
    <row r="1933" spans="7:7">
      <c r="G1933" s="406"/>
    </row>
    <row r="1934" spans="7:7">
      <c r="G1934" s="406"/>
    </row>
    <row r="1935" spans="7:7">
      <c r="G1935" s="406"/>
    </row>
    <row r="1936" spans="7:7">
      <c r="G1936" s="406"/>
    </row>
    <row r="1937" spans="7:7">
      <c r="G1937" s="406"/>
    </row>
    <row r="1938" spans="7:7">
      <c r="G1938" s="406"/>
    </row>
    <row r="1939" spans="7:7">
      <c r="G1939" s="406"/>
    </row>
    <row r="1940" spans="7:7">
      <c r="G1940" s="406"/>
    </row>
    <row r="1941" spans="7:7">
      <c r="G1941" s="406"/>
    </row>
    <row r="1942" spans="7:7">
      <c r="G1942" s="406"/>
    </row>
    <row r="1943" spans="7:7">
      <c r="G1943" s="406"/>
    </row>
    <row r="1944" spans="7:7">
      <c r="G1944" s="406"/>
    </row>
    <row r="1945" spans="7:7">
      <c r="G1945" s="406"/>
    </row>
    <row r="1946" spans="7:7">
      <c r="G1946" s="406"/>
    </row>
    <row r="1947" spans="7:7">
      <c r="G1947" s="406"/>
    </row>
    <row r="1948" spans="7:7">
      <c r="G1948" s="406"/>
    </row>
    <row r="1949" spans="7:7">
      <c r="G1949" s="406"/>
    </row>
    <row r="1950" spans="7:7">
      <c r="G1950" s="406"/>
    </row>
    <row r="1951" spans="7:7">
      <c r="G1951" s="406"/>
    </row>
    <row r="1952" spans="7:7">
      <c r="G1952" s="406"/>
    </row>
    <row r="1953" spans="7:7">
      <c r="G1953" s="406"/>
    </row>
    <row r="1954" spans="7:7">
      <c r="G1954" s="406"/>
    </row>
    <row r="1955" spans="7:7">
      <c r="G1955" s="406"/>
    </row>
    <row r="1956" spans="7:7">
      <c r="G1956" s="406"/>
    </row>
    <row r="1957" spans="7:7">
      <c r="G1957" s="406"/>
    </row>
    <row r="1958" spans="7:7">
      <c r="G1958" s="406"/>
    </row>
    <row r="1959" spans="7:7">
      <c r="G1959" s="406"/>
    </row>
    <row r="1960" spans="7:7">
      <c r="G1960" s="406"/>
    </row>
    <row r="1961" spans="7:7">
      <c r="G1961" s="406"/>
    </row>
    <row r="1962" spans="7:7">
      <c r="G1962" s="406"/>
    </row>
    <row r="1963" spans="7:7">
      <c r="G1963" s="406"/>
    </row>
    <row r="1964" spans="7:7">
      <c r="G1964" s="406"/>
    </row>
    <row r="1965" spans="7:7">
      <c r="G1965" s="406"/>
    </row>
    <row r="1966" spans="7:7">
      <c r="G1966" s="406"/>
    </row>
    <row r="1967" spans="7:7">
      <c r="G1967" s="406"/>
    </row>
    <row r="1968" spans="7:7">
      <c r="G1968" s="406"/>
    </row>
    <row r="1969" spans="7:7">
      <c r="G1969" s="406"/>
    </row>
    <row r="1970" spans="7:7">
      <c r="G1970" s="406"/>
    </row>
    <row r="1971" spans="7:7">
      <c r="G1971" s="406"/>
    </row>
    <row r="1972" spans="7:7">
      <c r="G1972" s="406"/>
    </row>
    <row r="1973" spans="7:7">
      <c r="G1973" s="406"/>
    </row>
    <row r="1974" spans="7:7">
      <c r="G1974" s="406"/>
    </row>
    <row r="1975" spans="7:7">
      <c r="G1975" s="406"/>
    </row>
    <row r="1976" spans="7:7">
      <c r="G1976" s="406"/>
    </row>
    <row r="1977" spans="7:7">
      <c r="G1977" s="406"/>
    </row>
    <row r="1978" spans="7:7">
      <c r="G1978" s="406"/>
    </row>
    <row r="1979" spans="7:7">
      <c r="G1979" s="406"/>
    </row>
    <row r="1980" spans="7:7">
      <c r="G1980" s="406"/>
    </row>
    <row r="1981" spans="7:7">
      <c r="G1981" s="406"/>
    </row>
    <row r="1982" spans="7:7">
      <c r="G1982" s="406"/>
    </row>
    <row r="1983" spans="7:7">
      <c r="G1983" s="406"/>
    </row>
    <row r="1984" spans="7:7">
      <c r="G1984" s="406"/>
    </row>
    <row r="1985" spans="7:7">
      <c r="G1985" s="406"/>
    </row>
    <row r="1986" spans="7:7">
      <c r="G1986" s="406"/>
    </row>
    <row r="1987" spans="7:7">
      <c r="G1987" s="406"/>
    </row>
    <row r="1988" spans="7:7">
      <c r="G1988" s="406"/>
    </row>
    <row r="1989" spans="7:7">
      <c r="G1989" s="406"/>
    </row>
    <row r="1990" spans="7:7">
      <c r="G1990" s="406"/>
    </row>
    <row r="1991" spans="7:7">
      <c r="G1991" s="406"/>
    </row>
    <row r="1992" spans="7:7">
      <c r="G1992" s="406"/>
    </row>
    <row r="1993" spans="7:7">
      <c r="G1993" s="406"/>
    </row>
    <row r="1994" spans="7:7">
      <c r="G1994" s="406"/>
    </row>
    <row r="1995" spans="7:7">
      <c r="G1995" s="406"/>
    </row>
    <row r="1996" spans="7:7">
      <c r="G1996" s="406"/>
    </row>
    <row r="1997" spans="7:7">
      <c r="G1997" s="406"/>
    </row>
    <row r="1998" spans="7:7">
      <c r="G1998" s="406"/>
    </row>
    <row r="1999" spans="7:7">
      <c r="G1999" s="406"/>
    </row>
    <row r="2000" spans="7:7">
      <c r="G2000" s="406"/>
    </row>
    <row r="2001" spans="7:7">
      <c r="G2001" s="406"/>
    </row>
    <row r="2002" spans="7:7">
      <c r="G2002" s="406"/>
    </row>
    <row r="2003" spans="7:7">
      <c r="G2003" s="406"/>
    </row>
    <row r="2004" spans="7:7">
      <c r="G2004" s="406"/>
    </row>
    <row r="2005" spans="7:7">
      <c r="G2005" s="406"/>
    </row>
    <row r="2006" spans="7:7">
      <c r="G2006" s="406"/>
    </row>
    <row r="2007" spans="7:7">
      <c r="G2007" s="406"/>
    </row>
    <row r="2008" spans="7:7">
      <c r="G2008" s="406"/>
    </row>
    <row r="2009" spans="7:7">
      <c r="G2009" s="406"/>
    </row>
    <row r="2010" spans="7:7">
      <c r="G2010" s="406"/>
    </row>
    <row r="2011" spans="7:7">
      <c r="G2011" s="406"/>
    </row>
    <row r="2012" spans="7:7">
      <c r="G2012" s="406"/>
    </row>
    <row r="2013" spans="7:7">
      <c r="G2013" s="406"/>
    </row>
    <row r="2014" spans="7:7">
      <c r="G2014" s="406"/>
    </row>
    <row r="2015" spans="7:7">
      <c r="G2015" s="406"/>
    </row>
    <row r="2016" spans="7:7">
      <c r="G2016" s="406"/>
    </row>
    <row r="2017" spans="7:7">
      <c r="G2017" s="406"/>
    </row>
    <row r="2018" spans="7:7">
      <c r="G2018" s="406"/>
    </row>
    <row r="2019" spans="7:7">
      <c r="G2019" s="406"/>
    </row>
    <row r="2020" spans="7:7">
      <c r="G2020" s="406"/>
    </row>
    <row r="2021" spans="7:7">
      <c r="G2021" s="406"/>
    </row>
    <row r="2022" spans="7:7">
      <c r="G2022" s="406"/>
    </row>
    <row r="2023" spans="7:7">
      <c r="G2023" s="406"/>
    </row>
    <row r="2024" spans="7:7">
      <c r="G2024" s="406"/>
    </row>
    <row r="2025" spans="7:7">
      <c r="G2025" s="406"/>
    </row>
    <row r="2026" spans="7:7">
      <c r="G2026" s="406"/>
    </row>
    <row r="2027" spans="7:7">
      <c r="G2027" s="406"/>
    </row>
    <row r="2028" spans="7:7">
      <c r="G2028" s="406"/>
    </row>
    <row r="2029" spans="7:7">
      <c r="G2029" s="406"/>
    </row>
    <row r="2030" spans="7:7">
      <c r="G2030" s="406"/>
    </row>
    <row r="2031" spans="7:7">
      <c r="G2031" s="406"/>
    </row>
    <row r="2032" spans="7:7">
      <c r="G2032" s="406"/>
    </row>
    <row r="2033" spans="7:7">
      <c r="G2033" s="406"/>
    </row>
    <row r="2034" spans="7:7">
      <c r="G2034" s="406"/>
    </row>
    <row r="2035" spans="7:7">
      <c r="G2035" s="406"/>
    </row>
    <row r="2036" spans="7:7">
      <c r="G2036" s="406"/>
    </row>
    <row r="2037" spans="7:7">
      <c r="G2037" s="406"/>
    </row>
    <row r="2038" spans="7:7">
      <c r="G2038" s="406"/>
    </row>
    <row r="2039" spans="7:7">
      <c r="G2039" s="406"/>
    </row>
    <row r="2040" spans="7:7">
      <c r="G2040" s="406"/>
    </row>
    <row r="2041" spans="7:7">
      <c r="G2041" s="406"/>
    </row>
    <row r="2042" spans="7:7">
      <c r="G2042" s="406"/>
    </row>
    <row r="2043" spans="7:7">
      <c r="G2043" s="406"/>
    </row>
    <row r="2044" spans="7:7">
      <c r="G2044" s="406"/>
    </row>
    <row r="2045" spans="7:7">
      <c r="G2045" s="406"/>
    </row>
    <row r="2046" spans="7:7">
      <c r="G2046" s="406"/>
    </row>
    <row r="2047" spans="7:7">
      <c r="G2047" s="406"/>
    </row>
    <row r="2048" spans="7:7">
      <c r="G2048" s="406"/>
    </row>
    <row r="2049" spans="7:7">
      <c r="G2049" s="406"/>
    </row>
    <row r="2050" spans="7:7">
      <c r="G2050" s="406"/>
    </row>
    <row r="2051" spans="7:7">
      <c r="G2051" s="406"/>
    </row>
    <row r="2052" spans="7:7">
      <c r="G2052" s="406"/>
    </row>
    <row r="2053" spans="7:7">
      <c r="G2053" s="406"/>
    </row>
    <row r="2054" spans="7:7">
      <c r="G2054" s="406"/>
    </row>
    <row r="2055" spans="7:7">
      <c r="G2055" s="406"/>
    </row>
    <row r="2056" spans="7:7">
      <c r="G2056" s="406"/>
    </row>
    <row r="2057" spans="7:7">
      <c r="G2057" s="406"/>
    </row>
    <row r="2058" spans="7:7">
      <c r="G2058" s="406"/>
    </row>
    <row r="2059" spans="7:7">
      <c r="G2059" s="406"/>
    </row>
    <row r="2060" spans="7:7">
      <c r="G2060" s="406"/>
    </row>
    <row r="2061" spans="7:7">
      <c r="G2061" s="406"/>
    </row>
    <row r="2062" spans="7:7">
      <c r="G2062" s="406"/>
    </row>
    <row r="2063" spans="7:7">
      <c r="G2063" s="406"/>
    </row>
    <row r="2064" spans="7:7">
      <c r="G2064" s="406"/>
    </row>
    <row r="2065" spans="7:7">
      <c r="G2065" s="406"/>
    </row>
    <row r="2066" spans="7:7">
      <c r="G2066" s="406"/>
    </row>
    <row r="2067" spans="7:7">
      <c r="G2067" s="406"/>
    </row>
    <row r="2068" spans="7:7">
      <c r="G2068" s="406"/>
    </row>
    <row r="2069" spans="7:7">
      <c r="G2069" s="406"/>
    </row>
    <row r="2070" spans="7:7">
      <c r="G2070" s="406"/>
    </row>
    <row r="2071" spans="7:7">
      <c r="G2071" s="406"/>
    </row>
    <row r="2072" spans="7:7">
      <c r="G2072" s="406"/>
    </row>
    <row r="2073" spans="7:7">
      <c r="G2073" s="406"/>
    </row>
    <row r="2074" spans="7:7">
      <c r="G2074" s="406"/>
    </row>
    <row r="2075" spans="7:7">
      <c r="G2075" s="406"/>
    </row>
    <row r="2076" spans="7:7">
      <c r="G2076" s="406"/>
    </row>
    <row r="2077" spans="7:7">
      <c r="G2077" s="406"/>
    </row>
    <row r="2078" spans="7:7">
      <c r="G2078" s="406"/>
    </row>
    <row r="2079" spans="7:7">
      <c r="G2079" s="406"/>
    </row>
    <row r="2080" spans="7:7">
      <c r="G2080" s="406"/>
    </row>
    <row r="2081" spans="7:7">
      <c r="G2081" s="406"/>
    </row>
    <row r="2082" spans="7:7">
      <c r="G2082" s="406"/>
    </row>
    <row r="2083" spans="7:7">
      <c r="G2083" s="406"/>
    </row>
    <row r="2084" spans="7:7">
      <c r="G2084" s="406"/>
    </row>
    <row r="2085" spans="7:7">
      <c r="G2085" s="406"/>
    </row>
    <row r="2086" spans="7:7">
      <c r="G2086" s="406"/>
    </row>
    <row r="2087" spans="7:7">
      <c r="G2087" s="406"/>
    </row>
    <row r="2088" spans="7:7">
      <c r="G2088" s="406"/>
    </row>
    <row r="2089" spans="7:7">
      <c r="G2089" s="406"/>
    </row>
    <row r="2090" spans="7:7">
      <c r="G2090" s="406"/>
    </row>
    <row r="2091" spans="7:7">
      <c r="G2091" s="406"/>
    </row>
    <row r="2092" spans="7:7">
      <c r="G2092" s="406"/>
    </row>
    <row r="2093" spans="7:7">
      <c r="G2093" s="406"/>
    </row>
    <row r="2094" spans="7:7">
      <c r="G2094" s="406"/>
    </row>
    <row r="2095" spans="7:7">
      <c r="G2095" s="406"/>
    </row>
    <row r="2096" spans="7:7">
      <c r="G2096" s="406"/>
    </row>
    <row r="2097" spans="7:7">
      <c r="G2097" s="406"/>
    </row>
    <row r="2098" spans="7:7">
      <c r="G2098" s="406"/>
    </row>
    <row r="2099" spans="7:7">
      <c r="G2099" s="406"/>
    </row>
    <row r="2100" spans="7:7">
      <c r="G2100" s="406"/>
    </row>
    <row r="2101" spans="7:7">
      <c r="G2101" s="406"/>
    </row>
    <row r="2102" spans="7:7">
      <c r="G2102" s="406"/>
    </row>
    <row r="2103" spans="7:7">
      <c r="G2103" s="406"/>
    </row>
    <row r="2104" spans="7:7">
      <c r="G2104" s="406"/>
    </row>
    <row r="2105" spans="7:7">
      <c r="G2105" s="406"/>
    </row>
    <row r="2106" spans="7:7">
      <c r="G2106" s="406"/>
    </row>
    <row r="2107" spans="7:7">
      <c r="G2107" s="406"/>
    </row>
    <row r="2108" spans="7:7">
      <c r="G2108" s="406"/>
    </row>
    <row r="2109" spans="7:7">
      <c r="G2109" s="406"/>
    </row>
    <row r="2110" spans="7:7">
      <c r="G2110" s="406"/>
    </row>
    <row r="2111" spans="7:7">
      <c r="G2111" s="406"/>
    </row>
    <row r="2112" spans="7:7">
      <c r="G2112" s="406"/>
    </row>
    <row r="2113" spans="7:7">
      <c r="G2113" s="406"/>
    </row>
    <row r="2114" spans="7:7">
      <c r="G2114" s="406"/>
    </row>
    <row r="2115" spans="7:7">
      <c r="G2115" s="406"/>
    </row>
    <row r="2116" spans="7:7">
      <c r="G2116" s="406"/>
    </row>
    <row r="2117" spans="7:7">
      <c r="G2117" s="406"/>
    </row>
    <row r="2118" spans="7:7">
      <c r="G2118" s="406"/>
    </row>
    <row r="2119" spans="7:7">
      <c r="G2119" s="406"/>
    </row>
    <row r="2120" spans="7:7">
      <c r="G2120" s="406"/>
    </row>
    <row r="2121" spans="7:7">
      <c r="G2121" s="406"/>
    </row>
    <row r="2122" spans="7:7">
      <c r="G2122" s="406"/>
    </row>
    <row r="2123" spans="7:7">
      <c r="G2123" s="406"/>
    </row>
    <row r="2124" spans="7:7">
      <c r="G2124" s="406"/>
    </row>
    <row r="2125" spans="7:7">
      <c r="G2125" s="406"/>
    </row>
    <row r="2126" spans="7:7">
      <c r="G2126" s="406"/>
    </row>
    <row r="2127" spans="7:7">
      <c r="G2127" s="406"/>
    </row>
    <row r="2128" spans="7:7">
      <c r="G2128" s="406"/>
    </row>
    <row r="2129" spans="7:7">
      <c r="G2129" s="406"/>
    </row>
    <row r="2130" spans="7:7">
      <c r="G2130" s="406"/>
    </row>
    <row r="2131" spans="7:7">
      <c r="G2131" s="406"/>
    </row>
    <row r="2132" spans="7:7">
      <c r="G2132" s="406"/>
    </row>
    <row r="2133" spans="7:7">
      <c r="G2133" s="406"/>
    </row>
    <row r="2134" spans="7:7">
      <c r="G2134" s="406"/>
    </row>
    <row r="2135" spans="7:7">
      <c r="G2135" s="406"/>
    </row>
    <row r="2136" spans="7:7">
      <c r="G2136" s="406"/>
    </row>
    <row r="2137" spans="7:7">
      <c r="G2137" s="406"/>
    </row>
    <row r="2138" spans="7:7">
      <c r="G2138" s="406"/>
    </row>
    <row r="2139" spans="7:7">
      <c r="G2139" s="406"/>
    </row>
    <row r="2140" spans="7:7">
      <c r="G2140" s="406"/>
    </row>
    <row r="2141" spans="7:7">
      <c r="G2141" s="406"/>
    </row>
    <row r="2142" spans="7:7">
      <c r="G2142" s="406"/>
    </row>
    <row r="2143" spans="7:7">
      <c r="G2143" s="406"/>
    </row>
    <row r="2144" spans="7:7">
      <c r="G2144" s="406"/>
    </row>
    <row r="2145" spans="7:7">
      <c r="G2145" s="406"/>
    </row>
    <row r="2146" spans="7:7">
      <c r="G2146" s="406"/>
    </row>
    <row r="2147" spans="7:7">
      <c r="G2147" s="406"/>
    </row>
    <row r="2148" spans="7:7">
      <c r="G2148" s="406"/>
    </row>
    <row r="2149" spans="7:7">
      <c r="G2149" s="406"/>
    </row>
    <row r="2150" spans="7:7">
      <c r="G2150" s="406"/>
    </row>
    <row r="2151" spans="7:7">
      <c r="G2151" s="406"/>
    </row>
    <row r="2152" spans="7:7">
      <c r="G2152" s="406"/>
    </row>
    <row r="2153" spans="7:7">
      <c r="G2153" s="406"/>
    </row>
    <row r="2154" spans="7:7">
      <c r="G2154" s="406"/>
    </row>
    <row r="2155" spans="7:7">
      <c r="G2155" s="406"/>
    </row>
    <row r="2156" spans="7:7">
      <c r="G2156" s="406"/>
    </row>
    <row r="2157" spans="7:7">
      <c r="G2157" s="406"/>
    </row>
    <row r="2158" spans="7:7">
      <c r="G2158" s="406"/>
    </row>
    <row r="2159" spans="7:7">
      <c r="G2159" s="406"/>
    </row>
    <row r="2160" spans="7:7">
      <c r="G2160" s="406"/>
    </row>
    <row r="2161" spans="7:7">
      <c r="G2161" s="406"/>
    </row>
    <row r="2162" spans="7:7">
      <c r="G2162" s="406"/>
    </row>
    <row r="2163" spans="7:7">
      <c r="G2163" s="406"/>
    </row>
    <row r="2164" spans="7:7">
      <c r="G2164" s="406"/>
    </row>
    <row r="2165" spans="7:7">
      <c r="G2165" s="406"/>
    </row>
    <row r="2166" spans="7:7">
      <c r="G2166" s="406"/>
    </row>
    <row r="2167" spans="7:7">
      <c r="G2167" s="406"/>
    </row>
    <row r="2168" spans="7:7">
      <c r="G2168" s="406"/>
    </row>
    <row r="2169" spans="7:7">
      <c r="G2169" s="406"/>
    </row>
    <row r="2170" spans="7:7">
      <c r="G2170" s="406"/>
    </row>
    <row r="2171" spans="7:7">
      <c r="G2171" s="406"/>
    </row>
    <row r="2172" spans="7:7">
      <c r="G2172" s="406"/>
    </row>
    <row r="2173" spans="7:7">
      <c r="G2173" s="406"/>
    </row>
    <row r="2174" spans="7:7">
      <c r="G2174" s="406"/>
    </row>
    <row r="2175" spans="7:7">
      <c r="G2175" s="406"/>
    </row>
    <row r="2176" spans="7:7">
      <c r="G2176" s="406"/>
    </row>
    <row r="2177" spans="7:7">
      <c r="G2177" s="406"/>
    </row>
    <row r="2178" spans="7:7">
      <c r="G2178" s="406"/>
    </row>
    <row r="2179" spans="7:7">
      <c r="G2179" s="406"/>
    </row>
    <row r="2180" spans="7:7">
      <c r="G2180" s="406"/>
    </row>
    <row r="2181" spans="7:7">
      <c r="G2181" s="406"/>
    </row>
    <row r="2182" spans="7:7">
      <c r="G2182" s="406"/>
    </row>
    <row r="2183" spans="7:7">
      <c r="G2183" s="406"/>
    </row>
    <row r="2184" spans="7:7">
      <c r="G2184" s="406"/>
    </row>
    <row r="2185" spans="7:7">
      <c r="G2185" s="406"/>
    </row>
    <row r="2186" spans="7:7">
      <c r="G2186" s="406"/>
    </row>
    <row r="2187" spans="7:7">
      <c r="G2187" s="406"/>
    </row>
    <row r="2188" spans="7:7">
      <c r="G2188" s="406"/>
    </row>
    <row r="2189" spans="7:7">
      <c r="G2189" s="406"/>
    </row>
    <row r="2190" spans="7:7">
      <c r="G2190" s="406"/>
    </row>
    <row r="2191" spans="7:7">
      <c r="G2191" s="406"/>
    </row>
    <row r="2192" spans="7:7">
      <c r="G2192" s="406"/>
    </row>
    <row r="2193" spans="7:7">
      <c r="G2193" s="406"/>
    </row>
    <row r="2194" spans="7:7">
      <c r="G2194" s="406"/>
    </row>
    <row r="2195" spans="7:7">
      <c r="G2195" s="406"/>
    </row>
    <row r="2196" spans="7:7">
      <c r="G2196" s="406"/>
    </row>
    <row r="2197" spans="7:7">
      <c r="G2197" s="406"/>
    </row>
    <row r="2198" spans="7:7">
      <c r="G2198" s="406"/>
    </row>
    <row r="2199" spans="7:7">
      <c r="G2199" s="406"/>
    </row>
    <row r="2200" spans="7:7">
      <c r="G2200" s="406"/>
    </row>
    <row r="2201" spans="7:7">
      <c r="G2201" s="406"/>
    </row>
    <row r="2202" spans="7:7">
      <c r="G2202" s="406"/>
    </row>
    <row r="2203" spans="7:7">
      <c r="G2203" s="406"/>
    </row>
    <row r="2204" spans="7:7">
      <c r="G2204" s="406"/>
    </row>
    <row r="2205" spans="7:7">
      <c r="G2205" s="406"/>
    </row>
    <row r="2206" spans="7:7">
      <c r="G2206" s="406"/>
    </row>
    <row r="2207" spans="7:7">
      <c r="G2207" s="406"/>
    </row>
    <row r="2208" spans="7:7">
      <c r="G2208" s="406"/>
    </row>
    <row r="2209" spans="7:7">
      <c r="G2209" s="406"/>
    </row>
    <row r="2210" spans="7:7">
      <c r="G2210" s="406"/>
    </row>
    <row r="2211" spans="7:7">
      <c r="G2211" s="406"/>
    </row>
    <row r="2212" spans="7:7">
      <c r="G2212" s="406"/>
    </row>
    <row r="2213" spans="7:7">
      <c r="G2213" s="406"/>
    </row>
    <row r="2214" spans="7:7">
      <c r="G2214" s="406"/>
    </row>
    <row r="2215" spans="7:7">
      <c r="G2215" s="406"/>
    </row>
    <row r="2216" spans="7:7">
      <c r="G2216" s="406"/>
    </row>
    <row r="2217" spans="7:7">
      <c r="G2217" s="406"/>
    </row>
    <row r="2218" spans="7:7">
      <c r="G2218" s="406"/>
    </row>
    <row r="2219" spans="7:7">
      <c r="G2219" s="406"/>
    </row>
    <row r="2220" spans="7:7">
      <c r="G2220" s="406"/>
    </row>
    <row r="2221" spans="7:7">
      <c r="G2221" s="406"/>
    </row>
    <row r="2222" spans="7:7">
      <c r="G2222" s="406"/>
    </row>
    <row r="2223" spans="7:7">
      <c r="G2223" s="406"/>
    </row>
    <row r="2224" spans="7:7">
      <c r="G2224" s="406"/>
    </row>
    <row r="2225" spans="7:7">
      <c r="G2225" s="406"/>
    </row>
    <row r="2226" spans="7:7">
      <c r="G2226" s="406"/>
    </row>
    <row r="2227" spans="7:7">
      <c r="G2227" s="406"/>
    </row>
    <row r="2228" spans="7:7">
      <c r="G2228" s="406"/>
    </row>
    <row r="2229" spans="7:7">
      <c r="G2229" s="406"/>
    </row>
    <row r="2230" spans="7:7">
      <c r="G2230" s="406"/>
    </row>
    <row r="2231" spans="7:7">
      <c r="G2231" s="406"/>
    </row>
    <row r="2232" spans="7:7">
      <c r="G2232" s="406"/>
    </row>
    <row r="2233" spans="7:7">
      <c r="G2233" s="406"/>
    </row>
    <row r="2234" spans="7:7">
      <c r="G2234" s="406"/>
    </row>
    <row r="2235" spans="7:7">
      <c r="G2235" s="406"/>
    </row>
    <row r="2236" spans="7:7">
      <c r="G2236" s="406"/>
    </row>
    <row r="2237" spans="7:7">
      <c r="G2237" s="406"/>
    </row>
    <row r="2238" spans="7:7">
      <c r="G2238" s="406"/>
    </row>
    <row r="2239" spans="7:7">
      <c r="G2239" s="406"/>
    </row>
    <row r="2240" spans="7:7">
      <c r="G2240" s="406"/>
    </row>
    <row r="2241" spans="7:7">
      <c r="G2241" s="406"/>
    </row>
    <row r="2242" spans="7:7">
      <c r="G2242" s="406"/>
    </row>
    <row r="2243" spans="7:7">
      <c r="G2243" s="406"/>
    </row>
    <row r="2244" spans="7:7">
      <c r="G2244" s="406"/>
    </row>
    <row r="2245" spans="7:7">
      <c r="G2245" s="406"/>
    </row>
    <row r="2246" spans="7:7">
      <c r="G2246" s="406"/>
    </row>
    <row r="2247" spans="7:7">
      <c r="G2247" s="406"/>
    </row>
    <row r="2248" spans="7:7">
      <c r="G2248" s="406"/>
    </row>
    <row r="2249" spans="7:7">
      <c r="G2249" s="406"/>
    </row>
    <row r="2250" spans="7:7">
      <c r="G2250" s="406"/>
    </row>
    <row r="2251" spans="7:7">
      <c r="G2251" s="406"/>
    </row>
    <row r="2252" spans="7:7">
      <c r="G2252" s="406"/>
    </row>
    <row r="2253" spans="7:7">
      <c r="G2253" s="406"/>
    </row>
    <row r="2254" spans="7:7">
      <c r="G2254" s="406"/>
    </row>
    <row r="2255" spans="7:7">
      <c r="G2255" s="406"/>
    </row>
    <row r="2256" spans="7:7">
      <c r="G2256" s="406"/>
    </row>
    <row r="2257" spans="7:7">
      <c r="G2257" s="406"/>
    </row>
    <row r="2258" spans="7:7">
      <c r="G2258" s="406"/>
    </row>
    <row r="2259" spans="7:7">
      <c r="G2259" s="406"/>
    </row>
    <row r="2260" spans="7:7">
      <c r="G2260" s="406"/>
    </row>
    <row r="2261" spans="7:7">
      <c r="G2261" s="406"/>
    </row>
    <row r="2262" spans="7:7">
      <c r="G2262" s="406"/>
    </row>
    <row r="2263" spans="7:7">
      <c r="G2263" s="406"/>
    </row>
    <row r="2264" spans="7:7">
      <c r="G2264" s="406"/>
    </row>
    <row r="2265" spans="7:7">
      <c r="G2265" s="406"/>
    </row>
    <row r="2266" spans="7:7">
      <c r="G2266" s="406"/>
    </row>
    <row r="2267" spans="7:7">
      <c r="G2267" s="406"/>
    </row>
    <row r="2268" spans="7:7">
      <c r="G2268" s="406"/>
    </row>
    <row r="2269" spans="7:7">
      <c r="G2269" s="406"/>
    </row>
    <row r="2270" spans="7:7">
      <c r="G2270" s="406"/>
    </row>
    <row r="2271" spans="7:7">
      <c r="G2271" s="406"/>
    </row>
    <row r="2272" spans="7:7">
      <c r="G2272" s="406"/>
    </row>
    <row r="2273" spans="7:7">
      <c r="G2273" s="406"/>
    </row>
    <row r="2274" spans="7:7">
      <c r="G2274" s="406"/>
    </row>
    <row r="2275" spans="7:7">
      <c r="G2275" s="406"/>
    </row>
    <row r="2276" spans="7:7">
      <c r="G2276" s="406"/>
    </row>
    <row r="2277" spans="7:7">
      <c r="G2277" s="406"/>
    </row>
    <row r="2278" spans="7:7">
      <c r="G2278" s="406"/>
    </row>
    <row r="2279" spans="7:7">
      <c r="G2279" s="406"/>
    </row>
    <row r="2280" spans="7:7">
      <c r="G2280" s="406"/>
    </row>
    <row r="2281" spans="7:7">
      <c r="G2281" s="406"/>
    </row>
    <row r="2282" spans="7:7">
      <c r="G2282" s="406"/>
    </row>
    <row r="2283" spans="7:7">
      <c r="G2283" s="406"/>
    </row>
    <row r="2284" spans="7:7">
      <c r="G2284" s="406"/>
    </row>
    <row r="2285" spans="7:7">
      <c r="G2285" s="406"/>
    </row>
    <row r="2286" spans="7:7">
      <c r="G2286" s="406"/>
    </row>
    <row r="2287" spans="7:7">
      <c r="G2287" s="406"/>
    </row>
    <row r="2288" spans="7:7">
      <c r="G2288" s="406"/>
    </row>
    <row r="2289" spans="7:7">
      <c r="G2289" s="406"/>
    </row>
    <row r="2290" spans="7:7">
      <c r="G2290" s="406"/>
    </row>
    <row r="2291" spans="7:7">
      <c r="G2291" s="406"/>
    </row>
    <row r="2292" spans="7:7">
      <c r="G2292" s="406"/>
    </row>
    <row r="2293" spans="7:7">
      <c r="G2293" s="406"/>
    </row>
    <row r="2294" spans="7:7">
      <c r="G2294" s="406"/>
    </row>
    <row r="2295" spans="7:7">
      <c r="G2295" s="406"/>
    </row>
    <row r="2296" spans="7:7">
      <c r="G2296" s="406"/>
    </row>
    <row r="2297" spans="7:7">
      <c r="G2297" s="406"/>
    </row>
    <row r="2298" spans="7:7">
      <c r="G2298" s="406"/>
    </row>
    <row r="2299" spans="7:7">
      <c r="G2299" s="406"/>
    </row>
    <row r="2300" spans="7:7">
      <c r="G2300" s="406"/>
    </row>
    <row r="2301" spans="7:7">
      <c r="G2301" s="406"/>
    </row>
    <row r="2302" spans="7:7">
      <c r="G2302" s="406"/>
    </row>
    <row r="2303" spans="7:7">
      <c r="G2303" s="406"/>
    </row>
    <row r="2304" spans="7:7">
      <c r="G2304" s="406"/>
    </row>
    <row r="2305" spans="7:7">
      <c r="G2305" s="406"/>
    </row>
    <row r="2306" spans="7:7">
      <c r="G2306" s="406"/>
    </row>
    <row r="2307" spans="7:7">
      <c r="G2307" s="406"/>
    </row>
    <row r="2308" spans="7:7">
      <c r="G2308" s="406"/>
    </row>
    <row r="2309" spans="7:7">
      <c r="G2309" s="406"/>
    </row>
    <row r="2310" spans="7:7">
      <c r="G2310" s="406"/>
    </row>
    <row r="2311" spans="7:7">
      <c r="G2311" s="406"/>
    </row>
    <row r="2312" spans="7:7">
      <c r="G2312" s="406"/>
    </row>
    <row r="2313" spans="7:7">
      <c r="G2313" s="406"/>
    </row>
    <row r="2314" spans="7:7">
      <c r="G2314" s="406"/>
    </row>
    <row r="2315" spans="7:7">
      <c r="G2315" s="406"/>
    </row>
    <row r="2316" spans="7:7">
      <c r="G2316" s="406"/>
    </row>
    <row r="2317" spans="7:7">
      <c r="G2317" s="406"/>
    </row>
    <row r="2318" spans="7:7">
      <c r="G2318" s="406"/>
    </row>
    <row r="2319" spans="7:7">
      <c r="G2319" s="406"/>
    </row>
    <row r="2320" spans="7:7">
      <c r="G2320" s="406"/>
    </row>
    <row r="2321" spans="7:7">
      <c r="G2321" s="406"/>
    </row>
    <row r="2322" spans="7:7">
      <c r="G2322" s="406"/>
    </row>
    <row r="2323" spans="7:7">
      <c r="G2323" s="406"/>
    </row>
    <row r="2324" spans="7:7">
      <c r="G2324" s="406"/>
    </row>
    <row r="2325" spans="7:7">
      <c r="G2325" s="406"/>
    </row>
    <row r="2326" spans="7:7">
      <c r="G2326" s="406"/>
    </row>
    <row r="2327" spans="7:7">
      <c r="G2327" s="406"/>
    </row>
    <row r="2328" spans="7:7">
      <c r="G2328" s="406"/>
    </row>
    <row r="2329" spans="7:7">
      <c r="G2329" s="406"/>
    </row>
    <row r="2330" spans="7:7">
      <c r="G2330" s="406"/>
    </row>
    <row r="2331" spans="7:7">
      <c r="G2331" s="406"/>
    </row>
    <row r="2332" spans="7:7">
      <c r="G2332" s="406"/>
    </row>
    <row r="2333" spans="7:7">
      <c r="G2333" s="406"/>
    </row>
    <row r="2334" spans="7:7">
      <c r="G2334" s="406"/>
    </row>
    <row r="2335" spans="7:7">
      <c r="G2335" s="406"/>
    </row>
    <row r="2336" spans="7:7">
      <c r="G2336" s="406"/>
    </row>
    <row r="2337" spans="7:7">
      <c r="G2337" s="406"/>
    </row>
    <row r="2338" spans="7:7">
      <c r="G2338" s="406"/>
    </row>
    <row r="2339" spans="7:7">
      <c r="G2339" s="406"/>
    </row>
    <row r="2340" spans="7:7">
      <c r="G2340" s="406"/>
    </row>
    <row r="2341" spans="7:7">
      <c r="G2341" s="406"/>
    </row>
    <row r="2342" spans="7:7">
      <c r="G2342" s="406"/>
    </row>
    <row r="2343" spans="7:7">
      <c r="G2343" s="406"/>
    </row>
    <row r="2344" spans="7:7">
      <c r="G2344" s="406"/>
    </row>
    <row r="2345" spans="7:7">
      <c r="G2345" s="406"/>
    </row>
    <row r="2346" spans="7:7">
      <c r="G2346" s="406"/>
    </row>
    <row r="2347" spans="7:7">
      <c r="G2347" s="406"/>
    </row>
    <row r="2348" spans="7:7">
      <c r="G2348" s="406"/>
    </row>
    <row r="2349" spans="7:7">
      <c r="G2349" s="406"/>
    </row>
    <row r="2350" spans="7:7">
      <c r="G2350" s="406"/>
    </row>
    <row r="2351" spans="7:7">
      <c r="G2351" s="406"/>
    </row>
    <row r="2352" spans="7:7">
      <c r="G2352" s="406"/>
    </row>
    <row r="2353" spans="7:7">
      <c r="G2353" s="406"/>
    </row>
    <row r="2354" spans="7:7">
      <c r="G2354" s="406"/>
    </row>
    <row r="2355" spans="7:7">
      <c r="G2355" s="406"/>
    </row>
    <row r="2356" spans="7:7">
      <c r="G2356" s="406"/>
    </row>
    <row r="2357" spans="7:7">
      <c r="G2357" s="406"/>
    </row>
    <row r="2358" spans="7:7">
      <c r="G2358" s="406"/>
    </row>
    <row r="2359" spans="7:7">
      <c r="G2359" s="406"/>
    </row>
    <row r="2360" spans="7:7">
      <c r="G2360" s="406"/>
    </row>
    <row r="2361" spans="7:7">
      <c r="G2361" s="406"/>
    </row>
    <row r="2362" spans="7:7">
      <c r="G2362" s="406"/>
    </row>
    <row r="2363" spans="7:7">
      <c r="G2363" s="406"/>
    </row>
    <row r="2364" spans="7:7">
      <c r="G2364" s="406"/>
    </row>
    <row r="2365" spans="7:7">
      <c r="G2365" s="406"/>
    </row>
    <row r="2366" spans="7:7">
      <c r="G2366" s="406"/>
    </row>
    <row r="2367" spans="7:7">
      <c r="G2367" s="406"/>
    </row>
    <row r="2368" spans="7:7">
      <c r="G2368" s="406"/>
    </row>
    <row r="2369" spans="7:7">
      <c r="G2369" s="406"/>
    </row>
    <row r="2370" spans="7:7">
      <c r="G2370" s="406"/>
    </row>
    <row r="2371" spans="7:7">
      <c r="G2371" s="406"/>
    </row>
    <row r="2372" spans="7:7">
      <c r="G2372" s="406"/>
    </row>
    <row r="2373" spans="7:7">
      <c r="G2373" s="406"/>
    </row>
    <row r="2374" spans="7:7">
      <c r="G2374" s="406"/>
    </row>
    <row r="2375" spans="7:7">
      <c r="G2375" s="406"/>
    </row>
    <row r="2376" spans="7:7">
      <c r="G2376" s="406"/>
    </row>
    <row r="2377" spans="7:7">
      <c r="G2377" s="406"/>
    </row>
    <row r="2378" spans="7:7">
      <c r="G2378" s="406"/>
    </row>
    <row r="2379" spans="7:7">
      <c r="G2379" s="406"/>
    </row>
    <row r="2380" spans="7:7">
      <c r="G2380" s="406"/>
    </row>
    <row r="2381" spans="7:7">
      <c r="G2381" s="406"/>
    </row>
    <row r="2382" spans="7:7">
      <c r="G2382" s="406"/>
    </row>
    <row r="2383" spans="7:7">
      <c r="G2383" s="406"/>
    </row>
    <row r="2384" spans="7:7">
      <c r="G2384" s="406"/>
    </row>
    <row r="2385" spans="7:7">
      <c r="G2385" s="406"/>
    </row>
    <row r="2386" spans="7:7">
      <c r="G2386" s="406"/>
    </row>
    <row r="2387" spans="7:7">
      <c r="G2387" s="406"/>
    </row>
    <row r="2388" spans="7:7">
      <c r="G2388" s="406"/>
    </row>
    <row r="2389" spans="7:7">
      <c r="G2389" s="406"/>
    </row>
    <row r="2390" spans="7:7">
      <c r="G2390" s="406"/>
    </row>
    <row r="2391" spans="7:7">
      <c r="G2391" s="406"/>
    </row>
    <row r="2392" spans="7:7">
      <c r="G2392" s="406"/>
    </row>
    <row r="2393" spans="7:7">
      <c r="G2393" s="406"/>
    </row>
    <row r="2394" spans="7:7">
      <c r="G2394" s="406"/>
    </row>
    <row r="2395" spans="7:7">
      <c r="G2395" s="406"/>
    </row>
    <row r="2396" spans="7:7">
      <c r="G2396" s="406"/>
    </row>
    <row r="2397" spans="7:7">
      <c r="G2397" s="406"/>
    </row>
    <row r="2398" spans="7:7">
      <c r="G2398" s="406"/>
    </row>
    <row r="2399" spans="7:7">
      <c r="G2399" s="406"/>
    </row>
    <row r="2400" spans="7:7">
      <c r="G2400" s="406"/>
    </row>
    <row r="2401" spans="7:7">
      <c r="G2401" s="406"/>
    </row>
    <row r="2402" spans="7:7">
      <c r="G2402" s="406"/>
    </row>
    <row r="2403" spans="7:7">
      <c r="G2403" s="406"/>
    </row>
    <row r="2404" spans="7:7">
      <c r="G2404" s="406"/>
    </row>
    <row r="2405" spans="7:7">
      <c r="G2405" s="406"/>
    </row>
    <row r="2406" spans="7:7">
      <c r="G2406" s="406"/>
    </row>
    <row r="2407" spans="7:7">
      <c r="G2407" s="406"/>
    </row>
    <row r="2408" spans="7:7">
      <c r="G2408" s="406"/>
    </row>
    <row r="2409" spans="7:7">
      <c r="G2409" s="406"/>
    </row>
    <row r="2410" spans="7:7">
      <c r="G2410" s="406"/>
    </row>
    <row r="2411" spans="7:7">
      <c r="G2411" s="406"/>
    </row>
    <row r="2412" spans="7:7">
      <c r="G2412" s="406"/>
    </row>
    <row r="2413" spans="7:7">
      <c r="G2413" s="406"/>
    </row>
    <row r="2414" spans="7:7">
      <c r="G2414" s="406"/>
    </row>
    <row r="2415" spans="7:7">
      <c r="G2415" s="406"/>
    </row>
    <row r="2416" spans="7:7">
      <c r="G2416" s="406"/>
    </row>
    <row r="2417" spans="7:7">
      <c r="G2417" s="406"/>
    </row>
    <row r="2418" spans="7:7">
      <c r="G2418" s="406"/>
    </row>
    <row r="2419" spans="7:7">
      <c r="G2419" s="406"/>
    </row>
    <row r="2420" spans="7:7">
      <c r="G2420" s="406"/>
    </row>
    <row r="2421" spans="7:7">
      <c r="G2421" s="406"/>
    </row>
    <row r="2422" spans="7:7">
      <c r="G2422" s="406"/>
    </row>
    <row r="2423" spans="7:7">
      <c r="G2423" s="406"/>
    </row>
    <row r="2424" spans="7:7">
      <c r="G2424" s="406"/>
    </row>
    <row r="2425" spans="7:7">
      <c r="G2425" s="406"/>
    </row>
    <row r="2426" spans="7:7">
      <c r="G2426" s="406"/>
    </row>
    <row r="2427" spans="7:7">
      <c r="G2427" s="406"/>
    </row>
    <row r="2428" spans="7:7">
      <c r="G2428" s="406"/>
    </row>
    <row r="2429" spans="7:7">
      <c r="G2429" s="406"/>
    </row>
    <row r="2430" spans="7:7">
      <c r="G2430" s="406"/>
    </row>
    <row r="2431" spans="7:7">
      <c r="G2431" s="406"/>
    </row>
    <row r="2432" spans="7:7">
      <c r="G2432" s="406"/>
    </row>
    <row r="2433" spans="7:7">
      <c r="G2433" s="406"/>
    </row>
    <row r="2434" spans="7:7">
      <c r="G2434" s="406"/>
    </row>
    <row r="2435" spans="7:7">
      <c r="G2435" s="406"/>
    </row>
    <row r="2436" spans="7:7">
      <c r="G2436" s="406"/>
    </row>
    <row r="2437" spans="7:7">
      <c r="G2437" s="406"/>
    </row>
    <row r="2438" spans="7:7">
      <c r="G2438" s="406"/>
    </row>
    <row r="2439" spans="7:7">
      <c r="G2439" s="406"/>
    </row>
    <row r="2440" spans="7:7">
      <c r="G2440" s="406"/>
    </row>
    <row r="2441" spans="7:7">
      <c r="G2441" s="406"/>
    </row>
    <row r="2442" spans="7:7">
      <c r="G2442" s="406"/>
    </row>
    <row r="2443" spans="7:7">
      <c r="G2443" s="406"/>
    </row>
    <row r="2444" spans="7:7">
      <c r="G2444" s="406"/>
    </row>
    <row r="2445" spans="7:7">
      <c r="G2445" s="406"/>
    </row>
    <row r="2446" spans="7:7">
      <c r="G2446" s="406"/>
    </row>
    <row r="2447" spans="7:7">
      <c r="G2447" s="406"/>
    </row>
    <row r="2448" spans="7:7">
      <c r="G2448" s="406"/>
    </row>
    <row r="2449" spans="7:7">
      <c r="G2449" s="406"/>
    </row>
    <row r="2450" spans="7:7">
      <c r="G2450" s="406"/>
    </row>
    <row r="2451" spans="7:7">
      <c r="G2451" s="406"/>
    </row>
    <row r="2452" spans="7:7">
      <c r="G2452" s="406"/>
    </row>
    <row r="2453" spans="7:7">
      <c r="G2453" s="406"/>
    </row>
    <row r="2454" spans="7:7">
      <c r="G2454" s="406"/>
    </row>
    <row r="2455" spans="7:7">
      <c r="G2455" s="406"/>
    </row>
    <row r="2456" spans="7:7">
      <c r="G2456" s="406"/>
    </row>
    <row r="2457" spans="7:7">
      <c r="G2457" s="406"/>
    </row>
    <row r="2458" spans="7:7">
      <c r="G2458" s="406"/>
    </row>
    <row r="2459" spans="7:7">
      <c r="G2459" s="406"/>
    </row>
    <row r="2460" spans="7:7">
      <c r="G2460" s="406"/>
    </row>
    <row r="2461" spans="7:7">
      <c r="G2461" s="406"/>
    </row>
    <row r="2462" spans="7:7">
      <c r="G2462" s="406"/>
    </row>
    <row r="2463" spans="7:7">
      <c r="G2463" s="406"/>
    </row>
    <row r="2464" spans="7:7">
      <c r="G2464" s="406"/>
    </row>
    <row r="2465" spans="7:7">
      <c r="G2465" s="406"/>
    </row>
    <row r="2466" spans="7:7">
      <c r="G2466" s="406"/>
    </row>
    <row r="2467" spans="7:7">
      <c r="G2467" s="406"/>
    </row>
    <row r="2468" spans="7:7">
      <c r="G2468" s="406"/>
    </row>
    <row r="2469" spans="7:7">
      <c r="G2469" s="406"/>
    </row>
    <row r="2470" spans="7:7">
      <c r="G2470" s="406"/>
    </row>
    <row r="2471" spans="7:7">
      <c r="G2471" s="406"/>
    </row>
    <row r="2472" spans="7:7">
      <c r="G2472" s="406"/>
    </row>
    <row r="2473" spans="7:7">
      <c r="G2473" s="406"/>
    </row>
    <row r="2474" spans="7:7">
      <c r="G2474" s="406"/>
    </row>
    <row r="2475" spans="7:7">
      <c r="G2475" s="406"/>
    </row>
    <row r="2476" spans="7:7">
      <c r="G2476" s="406"/>
    </row>
    <row r="2477" spans="7:7">
      <c r="G2477" s="406"/>
    </row>
    <row r="2478" spans="7:7">
      <c r="G2478" s="406"/>
    </row>
    <row r="2479" spans="7:7">
      <c r="G2479" s="406"/>
    </row>
    <row r="2480" spans="7:7">
      <c r="G2480" s="406"/>
    </row>
    <row r="2481" spans="7:7">
      <c r="G2481" s="406"/>
    </row>
    <row r="2482" spans="7:7">
      <c r="G2482" s="406"/>
    </row>
    <row r="2483" spans="7:7">
      <c r="G2483" s="406"/>
    </row>
    <row r="2484" spans="7:7">
      <c r="G2484" s="406"/>
    </row>
    <row r="2485" spans="7:7">
      <c r="G2485" s="406"/>
    </row>
    <row r="2486" spans="7:7">
      <c r="G2486" s="406"/>
    </row>
    <row r="2487" spans="7:7">
      <c r="G2487" s="406"/>
    </row>
    <row r="2488" spans="7:7">
      <c r="G2488" s="406"/>
    </row>
    <row r="2489" spans="7:7">
      <c r="G2489" s="406"/>
    </row>
    <row r="2490" spans="7:7">
      <c r="G2490" s="406"/>
    </row>
    <row r="2491" spans="7:7">
      <c r="G2491" s="406"/>
    </row>
    <row r="2492" spans="7:7">
      <c r="G2492" s="406"/>
    </row>
    <row r="2493" spans="7:7">
      <c r="G2493" s="406"/>
    </row>
    <row r="2494" spans="7:7">
      <c r="G2494" s="406"/>
    </row>
    <row r="2495" spans="7:7">
      <c r="G2495" s="406"/>
    </row>
    <row r="2496" spans="7:7">
      <c r="G2496" s="406"/>
    </row>
    <row r="2497" spans="7:7">
      <c r="G2497" s="406"/>
    </row>
    <row r="2498" spans="7:7">
      <c r="G2498" s="406"/>
    </row>
    <row r="2499" spans="7:7">
      <c r="G2499" s="406"/>
    </row>
    <row r="2500" spans="7:7">
      <c r="G2500" s="406"/>
    </row>
    <row r="2501" spans="7:7">
      <c r="G2501" s="406"/>
    </row>
    <row r="2502" spans="7:7">
      <c r="G2502" s="406"/>
    </row>
    <row r="2503" spans="7:7">
      <c r="G2503" s="406"/>
    </row>
    <row r="2504" spans="7:7">
      <c r="G2504" s="406"/>
    </row>
    <row r="2505" spans="7:7">
      <c r="G2505" s="406"/>
    </row>
    <row r="2506" spans="7:7">
      <c r="G2506" s="406"/>
    </row>
    <row r="2507" spans="7:7">
      <c r="G2507" s="406"/>
    </row>
    <row r="2508" spans="7:7">
      <c r="G2508" s="406"/>
    </row>
    <row r="2509" spans="7:7">
      <c r="G2509" s="406"/>
    </row>
    <row r="2510" spans="7:7">
      <c r="G2510" s="406"/>
    </row>
    <row r="2511" spans="7:7">
      <c r="G2511" s="406"/>
    </row>
    <row r="2512" spans="7:7">
      <c r="G2512" s="406"/>
    </row>
    <row r="2513" spans="7:7">
      <c r="G2513" s="406"/>
    </row>
    <row r="2514" spans="7:7">
      <c r="G2514" s="406"/>
    </row>
    <row r="2515" spans="7:7">
      <c r="G2515" s="406"/>
    </row>
    <row r="2516" spans="7:7">
      <c r="G2516" s="406"/>
    </row>
    <row r="2517" spans="7:7">
      <c r="G2517" s="406"/>
    </row>
    <row r="2518" spans="7:7">
      <c r="G2518" s="406"/>
    </row>
    <row r="2519" spans="7:7">
      <c r="G2519" s="406"/>
    </row>
    <row r="2520" spans="7:7">
      <c r="G2520" s="406"/>
    </row>
    <row r="2521" spans="7:7">
      <c r="G2521" s="406"/>
    </row>
    <row r="2522" spans="7:7">
      <c r="G2522" s="406"/>
    </row>
    <row r="2523" spans="7:7">
      <c r="G2523" s="406"/>
    </row>
    <row r="2524" spans="7:7">
      <c r="G2524" s="406"/>
    </row>
    <row r="2525" spans="7:7">
      <c r="G2525" s="406"/>
    </row>
    <row r="2526" spans="7:7">
      <c r="G2526" s="406"/>
    </row>
    <row r="2527" spans="7:7">
      <c r="G2527" s="406"/>
    </row>
    <row r="2528" spans="7:7">
      <c r="G2528" s="406"/>
    </row>
    <row r="2529" spans="7:7">
      <c r="G2529" s="406"/>
    </row>
    <row r="2530" spans="7:7">
      <c r="G2530" s="406"/>
    </row>
    <row r="2531" spans="7:7">
      <c r="G2531" s="406"/>
    </row>
    <row r="2532" spans="7:7">
      <c r="G2532" s="406"/>
    </row>
    <row r="2533" spans="7:7">
      <c r="G2533" s="406"/>
    </row>
    <row r="2534" spans="7:7">
      <c r="G2534" s="406"/>
    </row>
    <row r="2535" spans="7:7">
      <c r="G2535" s="406"/>
    </row>
    <row r="2536" spans="7:7">
      <c r="G2536" s="406"/>
    </row>
    <row r="2537" spans="7:7">
      <c r="G2537" s="406"/>
    </row>
    <row r="2538" spans="7:7">
      <c r="G2538" s="406"/>
    </row>
    <row r="2539" spans="7:7">
      <c r="G2539" s="406"/>
    </row>
    <row r="2540" spans="7:7">
      <c r="G2540" s="406"/>
    </row>
    <row r="2541" spans="7:7">
      <c r="G2541" s="406"/>
    </row>
    <row r="2542" spans="7:7">
      <c r="G2542" s="406"/>
    </row>
    <row r="2543" spans="7:7">
      <c r="G2543" s="406"/>
    </row>
    <row r="2544" spans="7:7">
      <c r="G2544" s="406"/>
    </row>
    <row r="2545" spans="7:7">
      <c r="G2545" s="406"/>
    </row>
    <row r="2546" spans="7:7">
      <c r="G2546" s="406"/>
    </row>
    <row r="2547" spans="7:7">
      <c r="G2547" s="406"/>
    </row>
    <row r="2548" spans="7:7">
      <c r="G2548" s="406"/>
    </row>
    <row r="2549" spans="7:7">
      <c r="G2549" s="406"/>
    </row>
    <row r="2550" spans="7:7">
      <c r="G2550" s="406"/>
    </row>
    <row r="2551" spans="7:7">
      <c r="G2551" s="406"/>
    </row>
    <row r="2552" spans="7:7">
      <c r="G2552" s="406"/>
    </row>
    <row r="2553" spans="7:7">
      <c r="G2553" s="406"/>
    </row>
    <row r="2554" spans="7:7">
      <c r="G2554" s="406"/>
    </row>
    <row r="2555" spans="7:7">
      <c r="G2555" s="406"/>
    </row>
    <row r="2556" spans="7:7">
      <c r="G2556" s="406"/>
    </row>
    <row r="2557" spans="7:7">
      <c r="G2557" s="406"/>
    </row>
    <row r="2558" spans="7:7">
      <c r="G2558" s="406"/>
    </row>
    <row r="2559" spans="7:7">
      <c r="G2559" s="406"/>
    </row>
    <row r="2560" spans="7:7">
      <c r="G2560" s="406"/>
    </row>
    <row r="2561" spans="7:7">
      <c r="G2561" s="406"/>
    </row>
    <row r="2562" spans="7:7">
      <c r="G2562" s="406"/>
    </row>
    <row r="2563" spans="7:7">
      <c r="G2563" s="406"/>
    </row>
    <row r="2564" spans="7:7">
      <c r="G2564" s="406"/>
    </row>
    <row r="2565" spans="7:7">
      <c r="G2565" s="406"/>
    </row>
    <row r="2566" spans="7:7">
      <c r="G2566" s="406"/>
    </row>
    <row r="2567" spans="7:7">
      <c r="G2567" s="406"/>
    </row>
    <row r="2568" spans="7:7">
      <c r="G2568" s="406"/>
    </row>
    <row r="2569" spans="7:7">
      <c r="G2569" s="406"/>
    </row>
    <row r="2570" spans="7:7">
      <c r="G2570" s="406"/>
    </row>
    <row r="2571" spans="7:7">
      <c r="G2571" s="406"/>
    </row>
    <row r="2572" spans="7:7">
      <c r="G2572" s="406"/>
    </row>
    <row r="2573" spans="7:7">
      <c r="G2573" s="406"/>
    </row>
    <row r="2574" spans="7:7">
      <c r="G2574" s="406"/>
    </row>
    <row r="2575" spans="7:7">
      <c r="G2575" s="406"/>
    </row>
    <row r="2576" spans="7:7">
      <c r="G2576" s="406"/>
    </row>
    <row r="2577" spans="7:7">
      <c r="G2577" s="406"/>
    </row>
    <row r="2578" spans="7:7">
      <c r="G2578" s="406"/>
    </row>
    <row r="2579" spans="7:7">
      <c r="G2579" s="406"/>
    </row>
    <row r="2580" spans="7:7">
      <c r="G2580" s="406"/>
    </row>
    <row r="2581" spans="7:7">
      <c r="G2581" s="406"/>
    </row>
    <row r="2582" spans="7:7">
      <c r="G2582" s="406"/>
    </row>
    <row r="2583" spans="7:7">
      <c r="G2583" s="406"/>
    </row>
    <row r="2584" spans="7:7">
      <c r="G2584" s="406"/>
    </row>
    <row r="2585" spans="7:7">
      <c r="G2585" s="406"/>
    </row>
    <row r="2586" spans="7:7">
      <c r="G2586" s="406"/>
    </row>
    <row r="2587" spans="7:7">
      <c r="G2587" s="406"/>
    </row>
    <row r="2588" spans="7:7">
      <c r="G2588" s="406"/>
    </row>
    <row r="2589" spans="7:7">
      <c r="G2589" s="406"/>
    </row>
    <row r="2590" spans="7:7">
      <c r="G2590" s="406"/>
    </row>
    <row r="2591" spans="7:7">
      <c r="G2591" s="406"/>
    </row>
    <row r="2592" spans="7:7">
      <c r="G2592" s="406"/>
    </row>
    <row r="2593" spans="7:7">
      <c r="G2593" s="406"/>
    </row>
    <row r="2594" spans="7:7">
      <c r="G2594" s="406"/>
    </row>
    <row r="2595" spans="7:7">
      <c r="G2595" s="406"/>
    </row>
    <row r="2596" spans="7:7">
      <c r="G2596" s="406"/>
    </row>
    <row r="2597" spans="7:7">
      <c r="G2597" s="406"/>
    </row>
    <row r="2598" spans="7:7">
      <c r="G2598" s="406"/>
    </row>
    <row r="2599" spans="7:7">
      <c r="G2599" s="406"/>
    </row>
    <row r="2600" spans="7:7">
      <c r="G2600" s="406"/>
    </row>
    <row r="2601" spans="7:7">
      <c r="G2601" s="406"/>
    </row>
    <row r="2602" spans="7:7">
      <c r="G2602" s="406"/>
    </row>
    <row r="2603" spans="7:7">
      <c r="G2603" s="406"/>
    </row>
    <row r="2604" spans="7:7">
      <c r="G2604" s="406"/>
    </row>
    <row r="2605" spans="7:7">
      <c r="G2605" s="406"/>
    </row>
    <row r="2606" spans="7:7">
      <c r="G2606" s="406"/>
    </row>
    <row r="2607" spans="7:7">
      <c r="G2607" s="406"/>
    </row>
    <row r="2608" spans="7:7">
      <c r="G2608" s="406"/>
    </row>
    <row r="2609" spans="7:7">
      <c r="G2609" s="406"/>
    </row>
    <row r="2610" spans="7:7">
      <c r="G2610" s="406"/>
    </row>
    <row r="2611" spans="7:7">
      <c r="G2611" s="406"/>
    </row>
    <row r="2612" spans="7:7">
      <c r="G2612" s="406"/>
    </row>
    <row r="2613" spans="7:7">
      <c r="G2613" s="406"/>
    </row>
    <row r="2614" spans="7:7">
      <c r="G2614" s="406"/>
    </row>
    <row r="2615" spans="7:7">
      <c r="G2615" s="406"/>
    </row>
    <row r="2616" spans="7:7">
      <c r="G2616" s="406"/>
    </row>
    <row r="2617" spans="7:7">
      <c r="G2617" s="406"/>
    </row>
    <row r="2618" spans="7:7">
      <c r="G2618" s="406"/>
    </row>
    <row r="2619" spans="7:7">
      <c r="G2619" s="406"/>
    </row>
    <row r="2620" spans="7:7">
      <c r="G2620" s="406"/>
    </row>
    <row r="2621" spans="7:7">
      <c r="G2621" s="406"/>
    </row>
    <row r="2622" spans="7:7">
      <c r="G2622" s="406"/>
    </row>
    <row r="2623" spans="7:7">
      <c r="G2623" s="406"/>
    </row>
    <row r="2624" spans="7:7">
      <c r="G2624" s="406"/>
    </row>
    <row r="2625" spans="7:7">
      <c r="G2625" s="406"/>
    </row>
    <row r="2626" spans="7:7">
      <c r="G2626" s="406"/>
    </row>
    <row r="2627" spans="7:7">
      <c r="G2627" s="406"/>
    </row>
    <row r="2628" spans="7:7">
      <c r="G2628" s="406"/>
    </row>
    <row r="2629" spans="7:7">
      <c r="G2629" s="406"/>
    </row>
    <row r="2630" spans="7:7">
      <c r="G2630" s="406"/>
    </row>
    <row r="2631" spans="7:7">
      <c r="G2631" s="406"/>
    </row>
    <row r="2632" spans="7:7">
      <c r="G2632" s="406"/>
    </row>
    <row r="2633" spans="7:7">
      <c r="G2633" s="406"/>
    </row>
    <row r="2634" spans="7:7">
      <c r="G2634" s="406"/>
    </row>
    <row r="2635" spans="7:7">
      <c r="G2635" s="406"/>
    </row>
    <row r="2636" spans="7:7">
      <c r="G2636" s="406"/>
    </row>
    <row r="2637" spans="7:7">
      <c r="G2637" s="406"/>
    </row>
    <row r="2638" spans="7:7">
      <c r="G2638" s="406"/>
    </row>
    <row r="2639" spans="7:7">
      <c r="G2639" s="406"/>
    </row>
    <row r="2640" spans="7:7">
      <c r="G2640" s="406"/>
    </row>
    <row r="2641" spans="7:7">
      <c r="G2641" s="406"/>
    </row>
    <row r="2642" spans="7:7">
      <c r="G2642" s="406"/>
    </row>
    <row r="2643" spans="7:7">
      <c r="G2643" s="406"/>
    </row>
    <row r="2644" spans="7:7">
      <c r="G2644" s="406"/>
    </row>
    <row r="2645" spans="7:7">
      <c r="G2645" s="406"/>
    </row>
    <row r="2646" spans="7:7">
      <c r="G2646" s="406"/>
    </row>
    <row r="2647" spans="7:7">
      <c r="G2647" s="406"/>
    </row>
    <row r="2648" spans="7:7">
      <c r="G2648" s="406"/>
    </row>
    <row r="2649" spans="7:7">
      <c r="G2649" s="406"/>
    </row>
    <row r="2650" spans="7:7">
      <c r="G2650" s="406"/>
    </row>
    <row r="2651" spans="7:7">
      <c r="G2651" s="406"/>
    </row>
    <row r="2652" spans="7:7">
      <c r="G2652" s="406"/>
    </row>
    <row r="2653" spans="7:7">
      <c r="G2653" s="406"/>
    </row>
    <row r="2654" spans="7:7">
      <c r="G2654" s="406"/>
    </row>
    <row r="2655" spans="7:7">
      <c r="G2655" s="406"/>
    </row>
    <row r="2656" spans="7:7">
      <c r="G2656" s="406"/>
    </row>
    <row r="2657" spans="7:7">
      <c r="G2657" s="406"/>
    </row>
    <row r="2658" spans="7:7">
      <c r="G2658" s="406"/>
    </row>
    <row r="2659" spans="7:7">
      <c r="G2659" s="406"/>
    </row>
    <row r="2660" spans="7:7">
      <c r="G2660" s="406"/>
    </row>
    <row r="2661" spans="7:7">
      <c r="G2661" s="406"/>
    </row>
    <row r="2662" spans="7:7">
      <c r="G2662" s="406"/>
    </row>
    <row r="2663" spans="7:7">
      <c r="G2663" s="406"/>
    </row>
    <row r="2664" spans="7:7">
      <c r="G2664" s="406"/>
    </row>
    <row r="2665" spans="7:7">
      <c r="G2665" s="406"/>
    </row>
    <row r="2666" spans="7:7">
      <c r="G2666" s="406"/>
    </row>
    <row r="2667" spans="7:7">
      <c r="G2667" s="406"/>
    </row>
    <row r="2668" spans="7:7">
      <c r="G2668" s="406"/>
    </row>
    <row r="2669" spans="7:7">
      <c r="G2669" s="406"/>
    </row>
    <row r="2670" spans="7:7">
      <c r="G2670" s="406"/>
    </row>
    <row r="2671" spans="7:7">
      <c r="G2671" s="406"/>
    </row>
    <row r="2672" spans="7:7">
      <c r="G2672" s="406"/>
    </row>
    <row r="2673" spans="7:7">
      <c r="G2673" s="406"/>
    </row>
    <row r="2674" spans="7:7">
      <c r="G2674" s="406"/>
    </row>
    <row r="2675" spans="7:7">
      <c r="G2675" s="406"/>
    </row>
    <row r="2676" spans="7:7">
      <c r="G2676" s="406"/>
    </row>
    <row r="2677" spans="7:7">
      <c r="G2677" s="406"/>
    </row>
    <row r="2678" spans="7:7">
      <c r="G2678" s="406"/>
    </row>
    <row r="2679" spans="7:7">
      <c r="G2679" s="406"/>
    </row>
    <row r="2680" spans="7:7">
      <c r="G2680" s="406"/>
    </row>
    <row r="2681" spans="7:7">
      <c r="G2681" s="406"/>
    </row>
    <row r="2682" spans="7:7">
      <c r="G2682" s="406"/>
    </row>
    <row r="2683" spans="7:7">
      <c r="G2683" s="406"/>
    </row>
    <row r="2684" spans="7:7">
      <c r="G2684" s="406"/>
    </row>
    <row r="2685" spans="7:7">
      <c r="G2685" s="406"/>
    </row>
    <row r="2686" spans="7:7">
      <c r="G2686" s="406"/>
    </row>
    <row r="2687" spans="7:7">
      <c r="G2687" s="406"/>
    </row>
    <row r="2688" spans="7:7">
      <c r="G2688" s="406"/>
    </row>
    <row r="2689" spans="7:7">
      <c r="G2689" s="406"/>
    </row>
    <row r="2690" spans="7:7">
      <c r="G2690" s="406"/>
    </row>
    <row r="2691" spans="7:7">
      <c r="G2691" s="406"/>
    </row>
    <row r="2692" spans="7:7">
      <c r="G2692" s="406"/>
    </row>
    <row r="2693" spans="7:7">
      <c r="G2693" s="406"/>
    </row>
    <row r="2694" spans="7:7">
      <c r="G2694" s="406"/>
    </row>
    <row r="2695" spans="7:7">
      <c r="G2695" s="406"/>
    </row>
    <row r="2696" spans="7:7">
      <c r="G2696" s="406"/>
    </row>
    <row r="2697" spans="7:7">
      <c r="G2697" s="406"/>
    </row>
    <row r="2698" spans="7:7">
      <c r="G2698" s="406"/>
    </row>
    <row r="2699" spans="7:7">
      <c r="G2699" s="406"/>
    </row>
    <row r="2700" spans="7:7">
      <c r="G2700" s="406"/>
    </row>
    <row r="2701" spans="7:7">
      <c r="G2701" s="406"/>
    </row>
    <row r="2702" spans="7:7">
      <c r="G2702" s="406"/>
    </row>
    <row r="2703" spans="7:7">
      <c r="G2703" s="406"/>
    </row>
    <row r="2704" spans="7:7">
      <c r="G2704" s="406"/>
    </row>
    <row r="2705" spans="7:7">
      <c r="G2705" s="406"/>
    </row>
    <row r="2706" spans="7:7">
      <c r="G2706" s="406"/>
    </row>
    <row r="2707" spans="7:7">
      <c r="G2707" s="406"/>
    </row>
    <row r="2708" spans="7:7">
      <c r="G2708" s="406"/>
    </row>
    <row r="2709" spans="7:7">
      <c r="G2709" s="406"/>
    </row>
    <row r="2710" spans="7:7">
      <c r="G2710" s="406"/>
    </row>
    <row r="2711" spans="7:7">
      <c r="G2711" s="406"/>
    </row>
    <row r="2712" spans="7:7">
      <c r="G2712" s="406"/>
    </row>
    <row r="2713" spans="7:7">
      <c r="G2713" s="406"/>
    </row>
    <row r="2714" spans="7:7">
      <c r="G2714" s="406"/>
    </row>
    <row r="2715" spans="7:7">
      <c r="G2715" s="406"/>
    </row>
    <row r="2716" spans="7:7">
      <c r="G2716" s="406"/>
    </row>
    <row r="2717" spans="7:7">
      <c r="G2717" s="406"/>
    </row>
    <row r="2718" spans="7:7">
      <c r="G2718" s="406"/>
    </row>
    <row r="2719" spans="7:7">
      <c r="G2719" s="406"/>
    </row>
    <row r="2720" spans="7:7">
      <c r="G2720" s="406"/>
    </row>
    <row r="2721" spans="7:7">
      <c r="G2721" s="406"/>
    </row>
    <row r="2722" spans="7:7">
      <c r="G2722" s="406"/>
    </row>
    <row r="2723" spans="7:7">
      <c r="G2723" s="406"/>
    </row>
    <row r="2724" spans="7:7">
      <c r="G2724" s="406"/>
    </row>
    <row r="2725" spans="7:7">
      <c r="G2725" s="406"/>
    </row>
    <row r="2726" spans="7:7">
      <c r="G2726" s="406"/>
    </row>
    <row r="2727" spans="7:7">
      <c r="G2727" s="406"/>
    </row>
    <row r="2728" spans="7:7">
      <c r="G2728" s="406"/>
    </row>
    <row r="2729" spans="7:7">
      <c r="G2729" s="406"/>
    </row>
    <row r="2730" spans="7:7">
      <c r="G2730" s="406"/>
    </row>
    <row r="2731" spans="7:7">
      <c r="G2731" s="406"/>
    </row>
    <row r="2732" spans="7:7">
      <c r="G2732" s="406"/>
    </row>
    <row r="2733" spans="7:7">
      <c r="G2733" s="406"/>
    </row>
    <row r="2734" spans="7:7">
      <c r="G2734" s="406"/>
    </row>
    <row r="2735" spans="7:7">
      <c r="G2735" s="406"/>
    </row>
    <row r="2736" spans="7:7">
      <c r="G2736" s="406"/>
    </row>
    <row r="2737" spans="7:7">
      <c r="G2737" s="406"/>
    </row>
    <row r="2738" spans="7:7">
      <c r="G2738" s="406"/>
    </row>
    <row r="2739" spans="7:7">
      <c r="G2739" s="406"/>
    </row>
    <row r="2740" spans="7:7">
      <c r="G2740" s="406"/>
    </row>
    <row r="2741" spans="7:7">
      <c r="G2741" s="406"/>
    </row>
    <row r="2742" spans="7:7">
      <c r="G2742" s="406"/>
    </row>
    <row r="2743" spans="7:7">
      <c r="G2743" s="406"/>
    </row>
    <row r="2744" spans="7:7">
      <c r="G2744" s="406"/>
    </row>
    <row r="2745" spans="7:7">
      <c r="G2745" s="406"/>
    </row>
    <row r="2746" spans="7:7">
      <c r="G2746" s="406"/>
    </row>
    <row r="2747" spans="7:7">
      <c r="G2747" s="406"/>
    </row>
    <row r="2748" spans="7:7">
      <c r="G2748" s="406"/>
    </row>
    <row r="2749" spans="7:7">
      <c r="G2749" s="406"/>
    </row>
    <row r="2750" spans="7:7">
      <c r="G2750" s="406"/>
    </row>
    <row r="2751" spans="7:7">
      <c r="G2751" s="406"/>
    </row>
    <row r="2752" spans="7:7">
      <c r="G2752" s="406"/>
    </row>
    <row r="2753" spans="7:7">
      <c r="G2753" s="406"/>
    </row>
    <row r="2754" spans="7:7">
      <c r="G2754" s="406"/>
    </row>
    <row r="2755" spans="7:7">
      <c r="G2755" s="406"/>
    </row>
    <row r="2756" spans="7:7">
      <c r="G2756" s="406"/>
    </row>
    <row r="2757" spans="7:7">
      <c r="G2757" s="406"/>
    </row>
    <row r="2758" spans="7:7">
      <c r="G2758" s="406"/>
    </row>
    <row r="2759" spans="7:7">
      <c r="G2759" s="406"/>
    </row>
    <row r="2760" spans="7:7">
      <c r="G2760" s="406"/>
    </row>
    <row r="2761" spans="7:7">
      <c r="G2761" s="406"/>
    </row>
    <row r="2762" spans="7:7">
      <c r="G2762" s="406"/>
    </row>
    <row r="2763" spans="7:7">
      <c r="G2763" s="406"/>
    </row>
    <row r="2764" spans="7:7">
      <c r="G2764" s="406"/>
    </row>
    <row r="2765" spans="7:7">
      <c r="G2765" s="406"/>
    </row>
    <row r="2766" spans="7:7">
      <c r="G2766" s="406"/>
    </row>
    <row r="2767" spans="7:7">
      <c r="G2767" s="406"/>
    </row>
    <row r="2768" spans="7:7">
      <c r="G2768" s="406"/>
    </row>
    <row r="2769" spans="7:7">
      <c r="G2769" s="406"/>
    </row>
    <row r="2770" spans="7:7">
      <c r="G2770" s="406"/>
    </row>
    <row r="2771" spans="7:7">
      <c r="G2771" s="406"/>
    </row>
    <row r="2772" spans="7:7">
      <c r="G2772" s="406"/>
    </row>
    <row r="2773" spans="7:7">
      <c r="G2773" s="406"/>
    </row>
    <row r="2774" spans="7:7">
      <c r="G2774" s="406"/>
    </row>
    <row r="2775" spans="7:7">
      <c r="G2775" s="406"/>
    </row>
    <row r="2776" spans="7:7">
      <c r="G2776" s="406"/>
    </row>
    <row r="2777" spans="7:7">
      <c r="G2777" s="406"/>
    </row>
    <row r="2778" spans="7:7">
      <c r="G2778" s="406"/>
    </row>
    <row r="2779" spans="7:7">
      <c r="G2779" s="406"/>
    </row>
    <row r="2780" spans="7:7">
      <c r="G2780" s="406"/>
    </row>
    <row r="2781" spans="7:7">
      <c r="G2781" s="406"/>
    </row>
    <row r="2782" spans="7:7">
      <c r="G2782" s="406"/>
    </row>
    <row r="2783" spans="7:7">
      <c r="G2783" s="406"/>
    </row>
    <row r="2784" spans="7:7">
      <c r="G2784" s="406"/>
    </row>
    <row r="2785" spans="7:7">
      <c r="G2785" s="406"/>
    </row>
    <row r="2786" spans="7:7">
      <c r="G2786" s="406"/>
    </row>
    <row r="2787" spans="7:7">
      <c r="G2787" s="406"/>
    </row>
    <row r="2788" spans="7:7">
      <c r="G2788" s="406"/>
    </row>
    <row r="2789" spans="7:7">
      <c r="G2789" s="406"/>
    </row>
    <row r="2790" spans="7:7">
      <c r="G2790" s="406"/>
    </row>
    <row r="2791" spans="7:7">
      <c r="G2791" s="406"/>
    </row>
    <row r="2792" spans="7:7">
      <c r="G2792" s="406"/>
    </row>
    <row r="2793" spans="7:7">
      <c r="G2793" s="406"/>
    </row>
    <row r="2794" spans="7:7">
      <c r="G2794" s="406"/>
    </row>
    <row r="2795" spans="7:7">
      <c r="G2795" s="406"/>
    </row>
    <row r="2796" spans="7:7">
      <c r="G2796" s="406"/>
    </row>
    <row r="2797" spans="7:7">
      <c r="G2797" s="406"/>
    </row>
    <row r="2798" spans="7:7">
      <c r="G2798" s="406"/>
    </row>
    <row r="2799" spans="7:7">
      <c r="G2799" s="406"/>
    </row>
    <row r="2800" spans="7:7">
      <c r="G2800" s="406"/>
    </row>
    <row r="2801" spans="7:7">
      <c r="G2801" s="406"/>
    </row>
    <row r="2802" spans="7:7">
      <c r="G2802" s="406"/>
    </row>
    <row r="2803" spans="7:7">
      <c r="G2803" s="406"/>
    </row>
    <row r="2804" spans="7:7">
      <c r="G2804" s="406"/>
    </row>
    <row r="2805" spans="7:7">
      <c r="G2805" s="406"/>
    </row>
    <row r="2806" spans="7:7">
      <c r="G2806" s="406"/>
    </row>
    <row r="2807" spans="7:7">
      <c r="G2807" s="406"/>
    </row>
    <row r="2808" spans="7:7">
      <c r="G2808" s="406"/>
    </row>
    <row r="2809" spans="7:7">
      <c r="G2809" s="406"/>
    </row>
    <row r="2810" spans="7:7">
      <c r="G2810" s="406"/>
    </row>
    <row r="2811" spans="7:7">
      <c r="G2811" s="406"/>
    </row>
    <row r="2812" spans="7:7">
      <c r="G2812" s="406"/>
    </row>
    <row r="2813" spans="7:7">
      <c r="G2813" s="406"/>
    </row>
    <row r="2814" spans="7:7">
      <c r="G2814" s="406"/>
    </row>
    <row r="2815" spans="7:7">
      <c r="G2815" s="406"/>
    </row>
    <row r="2816" spans="7:7">
      <c r="G2816" s="406"/>
    </row>
    <row r="2817" spans="7:7">
      <c r="G2817" s="406"/>
    </row>
    <row r="2818" spans="7:7">
      <c r="G2818" s="406"/>
    </row>
    <row r="2819" spans="7:7">
      <c r="G2819" s="406"/>
    </row>
    <row r="2820" spans="7:7">
      <c r="G2820" s="406"/>
    </row>
    <row r="2821" spans="7:7">
      <c r="G2821" s="406"/>
    </row>
    <row r="2822" spans="7:7">
      <c r="G2822" s="406"/>
    </row>
    <row r="2823" spans="7:7">
      <c r="G2823" s="406"/>
    </row>
    <row r="2824" spans="7:7">
      <c r="G2824" s="406"/>
    </row>
    <row r="2825" spans="7:7">
      <c r="G2825" s="406"/>
    </row>
    <row r="2826" spans="7:7">
      <c r="G2826" s="406"/>
    </row>
    <row r="2827" spans="7:7">
      <c r="G2827" s="406"/>
    </row>
    <row r="2828" spans="7:7">
      <c r="G2828" s="406"/>
    </row>
    <row r="2829" spans="7:7">
      <c r="G2829" s="406"/>
    </row>
    <row r="2830" spans="7:7">
      <c r="G2830" s="406"/>
    </row>
    <row r="2831" spans="7:7">
      <c r="G2831" s="406"/>
    </row>
    <row r="2832" spans="7:7">
      <c r="G2832" s="406"/>
    </row>
    <row r="2833" spans="7:7">
      <c r="G2833" s="406"/>
    </row>
    <row r="2834" spans="7:7">
      <c r="G2834" s="406"/>
    </row>
    <row r="2835" spans="7:7">
      <c r="G2835" s="406"/>
    </row>
    <row r="2836" spans="7:7">
      <c r="G2836" s="406"/>
    </row>
    <row r="2837" spans="7:7">
      <c r="G2837" s="406"/>
    </row>
    <row r="2838" spans="7:7">
      <c r="G2838" s="406"/>
    </row>
    <row r="2839" spans="7:7">
      <c r="G2839" s="406"/>
    </row>
    <row r="2840" spans="7:7">
      <c r="G2840" s="406"/>
    </row>
    <row r="2841" spans="7:7">
      <c r="G2841" s="406"/>
    </row>
    <row r="2842" spans="7:7">
      <c r="G2842" s="406"/>
    </row>
    <row r="2843" spans="7:7">
      <c r="G2843" s="406"/>
    </row>
    <row r="2844" spans="7:7">
      <c r="G2844" s="406"/>
    </row>
    <row r="2845" spans="7:7">
      <c r="G2845" s="406"/>
    </row>
    <row r="2846" spans="7:7">
      <c r="G2846" s="406"/>
    </row>
    <row r="2847" spans="7:7">
      <c r="G2847" s="406"/>
    </row>
    <row r="2848" spans="7:7">
      <c r="G2848" s="406"/>
    </row>
    <row r="2849" spans="7:7">
      <c r="G2849" s="406"/>
    </row>
    <row r="2850" spans="7:7">
      <c r="G2850" s="406"/>
    </row>
    <row r="2851" spans="7:7">
      <c r="G2851" s="406"/>
    </row>
    <row r="2852" spans="7:7">
      <c r="G2852" s="406"/>
    </row>
    <row r="2853" spans="7:7">
      <c r="G2853" s="406"/>
    </row>
    <row r="2854" spans="7:7">
      <c r="G2854" s="406"/>
    </row>
    <row r="2855" spans="7:7">
      <c r="G2855" s="406"/>
    </row>
    <row r="2856" spans="7:7">
      <c r="G2856" s="406"/>
    </row>
    <row r="2857" spans="7:7">
      <c r="G2857" s="406"/>
    </row>
    <row r="2858" spans="7:7">
      <c r="G2858" s="406"/>
    </row>
    <row r="2859" spans="7:7">
      <c r="G2859" s="406"/>
    </row>
    <row r="2860" spans="7:7">
      <c r="G2860" s="406"/>
    </row>
    <row r="2861" spans="7:7">
      <c r="G2861" s="406"/>
    </row>
    <row r="2862" spans="7:7">
      <c r="G2862" s="406"/>
    </row>
    <row r="2863" spans="7:7">
      <c r="G2863" s="406"/>
    </row>
    <row r="2864" spans="7:7">
      <c r="G2864" s="406"/>
    </row>
    <row r="2865" spans="7:7">
      <c r="G2865" s="406"/>
    </row>
    <row r="2866" spans="7:7">
      <c r="G2866" s="406"/>
    </row>
    <row r="2867" spans="7:7">
      <c r="G2867" s="406"/>
    </row>
    <row r="2868" spans="7:7">
      <c r="G2868" s="406"/>
    </row>
    <row r="2869" spans="7:7">
      <c r="G2869" s="406"/>
    </row>
    <row r="2870" spans="7:7">
      <c r="G2870" s="406"/>
    </row>
    <row r="2871" spans="7:7">
      <c r="G2871" s="406"/>
    </row>
    <row r="2872" spans="7:7">
      <c r="G2872" s="406"/>
    </row>
    <row r="2873" spans="7:7">
      <c r="G2873" s="406"/>
    </row>
    <row r="2874" spans="7:7">
      <c r="G2874" s="406"/>
    </row>
    <row r="2875" spans="7:7">
      <c r="G2875" s="406"/>
    </row>
    <row r="2876" spans="7:7">
      <c r="G2876" s="406"/>
    </row>
    <row r="2877" spans="7:7">
      <c r="G2877" s="406"/>
    </row>
    <row r="2878" spans="7:7">
      <c r="G2878" s="406"/>
    </row>
    <row r="2879" spans="7:7">
      <c r="G2879" s="406"/>
    </row>
    <row r="2880" spans="7:7">
      <c r="G2880" s="406"/>
    </row>
    <row r="2881" spans="7:7">
      <c r="G2881" s="406"/>
    </row>
    <row r="2882" spans="7:7">
      <c r="G2882" s="406"/>
    </row>
    <row r="2883" spans="7:7">
      <c r="G2883" s="406"/>
    </row>
    <row r="2884" spans="7:7">
      <c r="G2884" s="406"/>
    </row>
    <row r="2885" spans="7:7">
      <c r="G2885" s="406"/>
    </row>
    <row r="2886" spans="7:7">
      <c r="G2886" s="406"/>
    </row>
    <row r="2887" spans="7:7">
      <c r="G2887" s="406"/>
    </row>
    <row r="2888" spans="7:7">
      <c r="G2888" s="406"/>
    </row>
    <row r="2889" spans="7:7">
      <c r="G2889" s="406"/>
    </row>
    <row r="2890" spans="7:7">
      <c r="G2890" s="406"/>
    </row>
    <row r="2891" spans="7:7">
      <c r="G2891" s="406"/>
    </row>
    <row r="2892" spans="7:7">
      <c r="G2892" s="406"/>
    </row>
    <row r="2893" spans="7:7">
      <c r="G2893" s="406"/>
    </row>
    <row r="2894" spans="7:7">
      <c r="G2894" s="406"/>
    </row>
    <row r="2895" spans="7:7">
      <c r="G2895" s="406"/>
    </row>
    <row r="2896" spans="7:7">
      <c r="G2896" s="406"/>
    </row>
    <row r="2897" spans="7:7">
      <c r="G2897" s="406"/>
    </row>
    <row r="2898" spans="7:7">
      <c r="G2898" s="406"/>
    </row>
    <row r="2899" spans="7:7">
      <c r="G2899" s="406"/>
    </row>
    <row r="2900" spans="7:7">
      <c r="G2900" s="406"/>
    </row>
    <row r="2901" spans="7:7">
      <c r="G2901" s="406"/>
    </row>
    <row r="2902" spans="7:7">
      <c r="G2902" s="406"/>
    </row>
    <row r="2903" spans="7:7">
      <c r="G2903" s="406"/>
    </row>
    <row r="2904" spans="7:7">
      <c r="G2904" s="406"/>
    </row>
    <row r="2905" spans="7:7">
      <c r="G2905" s="406"/>
    </row>
    <row r="2906" spans="7:7">
      <c r="G2906" s="406"/>
    </row>
    <row r="2907" spans="7:7">
      <c r="G2907" s="406"/>
    </row>
    <row r="2908" spans="7:7">
      <c r="G2908" s="406"/>
    </row>
    <row r="2909" spans="7:7">
      <c r="G2909" s="406"/>
    </row>
    <row r="2910" spans="7:7">
      <c r="G2910" s="406"/>
    </row>
    <row r="2911" spans="7:7">
      <c r="G2911" s="406"/>
    </row>
    <row r="2912" spans="7:7">
      <c r="G2912" s="406"/>
    </row>
    <row r="2913" spans="7:7">
      <c r="G2913" s="406"/>
    </row>
    <row r="2914" spans="7:7">
      <c r="G2914" s="406"/>
    </row>
    <row r="2915" spans="7:7">
      <c r="G2915" s="406"/>
    </row>
    <row r="2916" spans="7:7">
      <c r="G2916" s="406"/>
    </row>
    <row r="2917" spans="7:7">
      <c r="G2917" s="406"/>
    </row>
    <row r="2918" spans="7:7">
      <c r="G2918" s="406"/>
    </row>
    <row r="2919" spans="7:7">
      <c r="G2919" s="406"/>
    </row>
    <row r="2920" spans="7:7">
      <c r="G2920" s="406"/>
    </row>
    <row r="2921" spans="7:7">
      <c r="G2921" s="406"/>
    </row>
    <row r="2922" spans="7:7">
      <c r="G2922" s="406"/>
    </row>
    <row r="2923" spans="7:7">
      <c r="G2923" s="406"/>
    </row>
    <row r="2924" spans="7:7">
      <c r="G2924" s="406"/>
    </row>
    <row r="2925" spans="7:7">
      <c r="G2925" s="406"/>
    </row>
    <row r="2926" spans="7:7">
      <c r="G2926" s="406"/>
    </row>
    <row r="2927" spans="7:7">
      <c r="G2927" s="406"/>
    </row>
    <row r="2928" spans="7:7">
      <c r="G2928" s="406"/>
    </row>
    <row r="2929" spans="7:7">
      <c r="G2929" s="406"/>
    </row>
    <row r="2930" spans="7:7">
      <c r="G2930" s="406"/>
    </row>
    <row r="2931" spans="7:7">
      <c r="G2931" s="406"/>
    </row>
    <row r="2932" spans="7:7">
      <c r="G2932" s="406"/>
    </row>
    <row r="2933" spans="7:7">
      <c r="G2933" s="406"/>
    </row>
    <row r="2934" spans="7:7">
      <c r="G2934" s="406"/>
    </row>
    <row r="2935" spans="7:7">
      <c r="G2935" s="406"/>
    </row>
    <row r="2936" spans="7:7">
      <c r="G2936" s="406"/>
    </row>
    <row r="2937" spans="7:7">
      <c r="G2937" s="406"/>
    </row>
    <row r="2938" spans="7:7">
      <c r="G2938" s="406"/>
    </row>
    <row r="2939" spans="7:7">
      <c r="G2939" s="406"/>
    </row>
    <row r="2940" spans="7:7">
      <c r="G2940" s="406"/>
    </row>
    <row r="2941" spans="7:7">
      <c r="G2941" s="406"/>
    </row>
    <row r="2942" spans="7:7">
      <c r="G2942" s="406"/>
    </row>
    <row r="2943" spans="7:7">
      <c r="G2943" s="406"/>
    </row>
    <row r="2944" spans="7:7">
      <c r="G2944" s="406"/>
    </row>
    <row r="2945" spans="7:7">
      <c r="G2945" s="406"/>
    </row>
    <row r="2946" spans="7:7">
      <c r="G2946" s="406"/>
    </row>
    <row r="2947" spans="7:7">
      <c r="G2947" s="406"/>
    </row>
    <row r="2948" spans="7:7">
      <c r="G2948" s="406"/>
    </row>
    <row r="2949" spans="7:7">
      <c r="G2949" s="406"/>
    </row>
    <row r="2950" spans="7:7">
      <c r="G2950" s="406"/>
    </row>
    <row r="2951" spans="7:7">
      <c r="G2951" s="406"/>
    </row>
    <row r="2952" spans="7:7">
      <c r="G2952" s="406"/>
    </row>
    <row r="2953" spans="7:7">
      <c r="G2953" s="406"/>
    </row>
    <row r="2954" spans="7:7">
      <c r="G2954" s="406"/>
    </row>
    <row r="2955" spans="7:7">
      <c r="G2955" s="406"/>
    </row>
    <row r="2956" spans="7:7">
      <c r="G2956" s="406"/>
    </row>
    <row r="2957" spans="7:7">
      <c r="G2957" s="406"/>
    </row>
    <row r="2958" spans="7:7">
      <c r="G2958" s="406"/>
    </row>
    <row r="2959" spans="7:7">
      <c r="G2959" s="406"/>
    </row>
    <row r="2960" spans="7:7">
      <c r="G2960" s="406"/>
    </row>
    <row r="2961" spans="7:7">
      <c r="G2961" s="406"/>
    </row>
    <row r="2962" spans="7:7">
      <c r="G2962" s="406"/>
    </row>
    <row r="2963" spans="7:7">
      <c r="G2963" s="406"/>
    </row>
    <row r="2964" spans="7:7">
      <c r="G2964" s="406"/>
    </row>
    <row r="2965" spans="7:7">
      <c r="G2965" s="406"/>
    </row>
    <row r="2966" spans="7:7">
      <c r="G2966" s="406"/>
    </row>
    <row r="2967" spans="7:7">
      <c r="G2967" s="406"/>
    </row>
    <row r="2968" spans="7:7">
      <c r="G2968" s="406"/>
    </row>
    <row r="2969" spans="7:7">
      <c r="G2969" s="406"/>
    </row>
    <row r="2970" spans="7:7">
      <c r="G2970" s="406"/>
    </row>
    <row r="2971" spans="7:7">
      <c r="G2971" s="406"/>
    </row>
    <row r="2972" spans="7:7">
      <c r="G2972" s="406"/>
    </row>
    <row r="2973" spans="7:7">
      <c r="G2973" s="406"/>
    </row>
    <row r="2974" spans="7:7">
      <c r="G2974" s="406"/>
    </row>
    <row r="2975" spans="7:7">
      <c r="G2975" s="406"/>
    </row>
    <row r="2976" spans="7:7">
      <c r="G2976" s="406"/>
    </row>
    <row r="2977" spans="7:7">
      <c r="G2977" s="406"/>
    </row>
    <row r="2978" spans="7:7">
      <c r="G2978" s="406"/>
    </row>
    <row r="2979" spans="7:7">
      <c r="G2979" s="406"/>
    </row>
    <row r="2980" spans="7:7">
      <c r="G2980" s="406"/>
    </row>
    <row r="2981" spans="7:7">
      <c r="G2981" s="406"/>
    </row>
    <row r="2982" spans="7:7">
      <c r="G2982" s="406"/>
    </row>
    <row r="2983" spans="7:7">
      <c r="G2983" s="406"/>
    </row>
    <row r="2984" spans="7:7">
      <c r="G2984" s="406"/>
    </row>
    <row r="2985" spans="7:7">
      <c r="G2985" s="406"/>
    </row>
    <row r="2986" spans="7:7">
      <c r="G2986" s="406"/>
    </row>
    <row r="2987" spans="7:7">
      <c r="G2987" s="406"/>
    </row>
    <row r="2988" spans="7:7">
      <c r="G2988" s="406"/>
    </row>
    <row r="2989" spans="7:7">
      <c r="G2989" s="406"/>
    </row>
    <row r="2990" spans="7:7">
      <c r="G2990" s="406"/>
    </row>
    <row r="2991" spans="7:7">
      <c r="G2991" s="406"/>
    </row>
    <row r="2992" spans="7:7">
      <c r="G2992" s="406"/>
    </row>
    <row r="2993" spans="7:7">
      <c r="G2993" s="406"/>
    </row>
    <row r="2994" spans="7:7">
      <c r="G2994" s="406"/>
    </row>
    <row r="2995" spans="7:7">
      <c r="G2995" s="406"/>
    </row>
    <row r="2996" spans="7:7">
      <c r="G2996" s="406"/>
    </row>
    <row r="2997" spans="7:7">
      <c r="G2997" s="406"/>
    </row>
    <row r="2998" spans="7:7">
      <c r="G2998" s="406"/>
    </row>
    <row r="2999" spans="7:7">
      <c r="G2999" s="406"/>
    </row>
    <row r="3000" spans="7:7">
      <c r="G3000" s="406"/>
    </row>
    <row r="3001" spans="7:7">
      <c r="G3001" s="406"/>
    </row>
    <row r="3002" spans="7:7">
      <c r="G3002" s="406"/>
    </row>
    <row r="3003" spans="7:7">
      <c r="G3003" s="406"/>
    </row>
    <row r="3004" spans="7:7">
      <c r="G3004" s="406"/>
    </row>
    <row r="3005" spans="7:7">
      <c r="G3005" s="406"/>
    </row>
    <row r="3006" spans="7:7">
      <c r="G3006" s="406"/>
    </row>
    <row r="3007" spans="7:7">
      <c r="G3007" s="406"/>
    </row>
    <row r="3008" spans="7:7">
      <c r="G3008" s="406"/>
    </row>
    <row r="3009" spans="7:7">
      <c r="G3009" s="406"/>
    </row>
    <row r="3010" spans="7:7">
      <c r="G3010" s="406"/>
    </row>
    <row r="3011" spans="7:7">
      <c r="G3011" s="406"/>
    </row>
    <row r="3012" spans="7:7">
      <c r="G3012" s="406"/>
    </row>
    <row r="3013" spans="7:7">
      <c r="G3013" s="406"/>
    </row>
    <row r="3014" spans="7:7">
      <c r="G3014" s="406"/>
    </row>
    <row r="3015" spans="7:7">
      <c r="G3015" s="406"/>
    </row>
    <row r="3016" spans="7:7">
      <c r="G3016" s="406"/>
    </row>
    <row r="3017" spans="7:7">
      <c r="G3017" s="406"/>
    </row>
    <row r="3018" spans="7:7">
      <c r="G3018" s="406"/>
    </row>
    <row r="3019" spans="7:7">
      <c r="G3019" s="406"/>
    </row>
    <row r="3020" spans="7:7">
      <c r="G3020" s="406"/>
    </row>
    <row r="3021" spans="7:7">
      <c r="G3021" s="406"/>
    </row>
    <row r="3022" spans="7:7">
      <c r="G3022" s="406"/>
    </row>
    <row r="3023" spans="7:7">
      <c r="G3023" s="406"/>
    </row>
    <row r="3024" spans="7:7">
      <c r="G3024" s="406"/>
    </row>
    <row r="3025" spans="7:7">
      <c r="G3025" s="406"/>
    </row>
    <row r="3026" spans="7:7">
      <c r="G3026" s="406"/>
    </row>
    <row r="3027" spans="7:7">
      <c r="G3027" s="406"/>
    </row>
    <row r="3028" spans="7:7">
      <c r="G3028" s="406"/>
    </row>
    <row r="3029" spans="7:7">
      <c r="G3029" s="406"/>
    </row>
    <row r="3030" spans="7:7">
      <c r="G3030" s="406"/>
    </row>
    <row r="3031" spans="7:7">
      <c r="G3031" s="406"/>
    </row>
    <row r="3032" spans="7:7">
      <c r="G3032" s="406"/>
    </row>
    <row r="3033" spans="7:7">
      <c r="G3033" s="406"/>
    </row>
    <row r="3034" spans="7:7">
      <c r="G3034" s="406"/>
    </row>
    <row r="3035" spans="7:7">
      <c r="G3035" s="406"/>
    </row>
    <row r="3036" spans="7:7">
      <c r="G3036" s="406"/>
    </row>
    <row r="3037" spans="7:7">
      <c r="G3037" s="406"/>
    </row>
    <row r="3038" spans="7:7">
      <c r="G3038" s="406"/>
    </row>
    <row r="3039" spans="7:7">
      <c r="G3039" s="406"/>
    </row>
    <row r="3040" spans="7:7">
      <c r="G3040" s="406"/>
    </row>
    <row r="3041" spans="7:7">
      <c r="G3041" s="406"/>
    </row>
    <row r="3042" spans="7:7">
      <c r="G3042" s="406"/>
    </row>
    <row r="3043" spans="7:7">
      <c r="G3043" s="406"/>
    </row>
    <row r="3044" spans="7:7">
      <c r="G3044" s="406"/>
    </row>
    <row r="3045" spans="7:7">
      <c r="G3045" s="406"/>
    </row>
    <row r="3046" spans="7:7">
      <c r="G3046" s="406"/>
    </row>
    <row r="3047" spans="7:7">
      <c r="G3047" s="406"/>
    </row>
    <row r="3048" spans="7:7">
      <c r="G3048" s="406"/>
    </row>
    <row r="3049" spans="7:7">
      <c r="G3049" s="406"/>
    </row>
    <row r="3050" spans="7:7">
      <c r="G3050" s="406"/>
    </row>
    <row r="3051" spans="7:7">
      <c r="G3051" s="406"/>
    </row>
    <row r="3052" spans="7:7">
      <c r="G3052" s="406"/>
    </row>
    <row r="3053" spans="7:7">
      <c r="G3053" s="406"/>
    </row>
    <row r="3054" spans="7:7">
      <c r="G3054" s="406"/>
    </row>
    <row r="3055" spans="7:7">
      <c r="G3055" s="406"/>
    </row>
    <row r="3056" spans="7:7">
      <c r="G3056" s="406"/>
    </row>
    <row r="3057" spans="7:7">
      <c r="G3057" s="406"/>
    </row>
    <row r="3058" spans="7:7">
      <c r="G3058" s="406"/>
    </row>
    <row r="3059" spans="7:7">
      <c r="G3059" s="406"/>
    </row>
    <row r="3060" spans="7:7">
      <c r="G3060" s="406"/>
    </row>
    <row r="3061" spans="7:7">
      <c r="G3061" s="406"/>
    </row>
    <row r="3062" spans="7:7">
      <c r="G3062" s="406"/>
    </row>
    <row r="3063" spans="7:7">
      <c r="G3063" s="406"/>
    </row>
    <row r="3064" spans="7:7">
      <c r="G3064" s="406"/>
    </row>
    <row r="3065" spans="7:7">
      <c r="G3065" s="406"/>
    </row>
    <row r="3066" spans="7:7">
      <c r="G3066" s="406"/>
    </row>
    <row r="3067" spans="7:7">
      <c r="G3067" s="406"/>
    </row>
    <row r="3068" spans="7:7">
      <c r="G3068" s="406"/>
    </row>
    <row r="3069" spans="7:7">
      <c r="G3069" s="406"/>
    </row>
    <row r="3070" spans="7:7">
      <c r="G3070" s="406"/>
    </row>
    <row r="3071" spans="7:7">
      <c r="G3071" s="406"/>
    </row>
    <row r="3072" spans="7:7">
      <c r="G3072" s="406"/>
    </row>
    <row r="3073" spans="7:7">
      <c r="G3073" s="406"/>
    </row>
    <row r="3074" spans="7:7">
      <c r="G3074" s="406"/>
    </row>
    <row r="3075" spans="7:7">
      <c r="G3075" s="406"/>
    </row>
    <row r="3076" spans="7:7">
      <c r="G3076" s="406"/>
    </row>
    <row r="3077" spans="7:7">
      <c r="G3077" s="406"/>
    </row>
    <row r="3078" spans="7:7">
      <c r="G3078" s="406"/>
    </row>
    <row r="3079" spans="7:7">
      <c r="G3079" s="406"/>
    </row>
    <row r="3080" spans="7:7">
      <c r="G3080" s="406"/>
    </row>
    <row r="3081" spans="7:7">
      <c r="G3081" s="406"/>
    </row>
    <row r="3082" spans="7:7">
      <c r="G3082" s="406"/>
    </row>
    <row r="3083" spans="7:7">
      <c r="G3083" s="406"/>
    </row>
    <row r="3084" spans="7:7">
      <c r="G3084" s="406"/>
    </row>
    <row r="3085" spans="7:7">
      <c r="G3085" s="406"/>
    </row>
    <row r="3086" spans="7:7">
      <c r="G3086" s="406"/>
    </row>
    <row r="3087" spans="7:7">
      <c r="G3087" s="406"/>
    </row>
    <row r="3088" spans="7:7">
      <c r="G3088" s="406"/>
    </row>
    <row r="3089" spans="7:7">
      <c r="G3089" s="406"/>
    </row>
    <row r="3090" spans="7:7">
      <c r="G3090" s="406"/>
    </row>
    <row r="3091" spans="7:7">
      <c r="G3091" s="406"/>
    </row>
    <row r="3092" spans="7:7">
      <c r="G3092" s="406"/>
    </row>
    <row r="3093" spans="7:7">
      <c r="G3093" s="406"/>
    </row>
    <row r="3094" spans="7:7">
      <c r="G3094" s="406"/>
    </row>
    <row r="3095" spans="7:7">
      <c r="G3095" s="406"/>
    </row>
    <row r="3096" spans="7:7">
      <c r="G3096" s="406"/>
    </row>
    <row r="3097" spans="7:7">
      <c r="G3097" s="406"/>
    </row>
    <row r="3098" spans="7:7">
      <c r="G3098" s="406"/>
    </row>
    <row r="3099" spans="7:7">
      <c r="G3099" s="406"/>
    </row>
    <row r="3100" spans="7:7">
      <c r="G3100" s="406"/>
    </row>
    <row r="3101" spans="7:7">
      <c r="G3101" s="406"/>
    </row>
    <row r="3102" spans="7:7">
      <c r="G3102" s="406"/>
    </row>
    <row r="3103" spans="7:7">
      <c r="G3103" s="406"/>
    </row>
    <row r="3104" spans="7:7">
      <c r="G3104" s="406"/>
    </row>
    <row r="3105" spans="7:7">
      <c r="G3105" s="406"/>
    </row>
    <row r="3106" spans="7:7">
      <c r="G3106" s="406"/>
    </row>
    <row r="3107" spans="7:7">
      <c r="G3107" s="406"/>
    </row>
    <row r="3108" spans="7:7">
      <c r="G3108" s="406"/>
    </row>
    <row r="3109" spans="7:7">
      <c r="G3109" s="406"/>
    </row>
    <row r="3110" spans="7:7">
      <c r="G3110" s="406"/>
    </row>
    <row r="3111" spans="7:7">
      <c r="G3111" s="406"/>
    </row>
    <row r="3112" spans="7:7">
      <c r="G3112" s="406"/>
    </row>
    <row r="3113" spans="7:7">
      <c r="G3113" s="406"/>
    </row>
    <row r="3114" spans="7:7">
      <c r="G3114" s="406"/>
    </row>
    <row r="3115" spans="7:7">
      <c r="G3115" s="406"/>
    </row>
    <row r="3116" spans="7:7">
      <c r="G3116" s="406"/>
    </row>
    <row r="3117" spans="7:7">
      <c r="G3117" s="406"/>
    </row>
    <row r="3118" spans="7:7">
      <c r="G3118" s="406"/>
    </row>
    <row r="3119" spans="7:7">
      <c r="G3119" s="406"/>
    </row>
    <row r="3120" spans="7:7">
      <c r="G3120" s="406"/>
    </row>
    <row r="3121" spans="7:7">
      <c r="G3121" s="406"/>
    </row>
    <row r="3122" spans="7:7">
      <c r="G3122" s="406"/>
    </row>
    <row r="3123" spans="7:7">
      <c r="G3123" s="406"/>
    </row>
    <row r="3124" spans="7:7">
      <c r="G3124" s="406"/>
    </row>
    <row r="3125" spans="7:7">
      <c r="G3125" s="406"/>
    </row>
    <row r="3126" spans="7:7">
      <c r="G3126" s="406"/>
    </row>
    <row r="3127" spans="7:7">
      <c r="G3127" s="406"/>
    </row>
    <row r="3128" spans="7:7">
      <c r="G3128" s="406"/>
    </row>
    <row r="3129" spans="7:7">
      <c r="G3129" s="406"/>
    </row>
    <row r="3130" spans="7:7">
      <c r="G3130" s="406"/>
    </row>
    <row r="3131" spans="7:7">
      <c r="G3131" s="406"/>
    </row>
    <row r="3132" spans="7:7">
      <c r="G3132" s="406"/>
    </row>
    <row r="3133" spans="7:7">
      <c r="G3133" s="406"/>
    </row>
    <row r="3134" spans="7:7">
      <c r="G3134" s="406"/>
    </row>
    <row r="3135" spans="7:7">
      <c r="G3135" s="406"/>
    </row>
    <row r="3136" spans="7:7">
      <c r="G3136" s="406"/>
    </row>
    <row r="3137" spans="7:7">
      <c r="G3137" s="406"/>
    </row>
    <row r="3138" spans="7:7">
      <c r="G3138" s="406"/>
    </row>
    <row r="3139" spans="7:7">
      <c r="G3139" s="406"/>
    </row>
    <row r="3140" spans="7:7">
      <c r="G3140" s="406"/>
    </row>
    <row r="3141" spans="7:7">
      <c r="G3141" s="406"/>
    </row>
    <row r="3142" spans="7:7">
      <c r="G3142" s="406"/>
    </row>
    <row r="3143" spans="7:7">
      <c r="G3143" s="406"/>
    </row>
    <row r="3144" spans="7:7">
      <c r="G3144" s="406"/>
    </row>
    <row r="3145" spans="7:7">
      <c r="G3145" s="406"/>
    </row>
    <row r="3146" spans="7:7">
      <c r="G3146" s="406"/>
    </row>
    <row r="3147" spans="7:7">
      <c r="G3147" s="406"/>
    </row>
    <row r="3148" spans="7:7">
      <c r="G3148" s="406"/>
    </row>
    <row r="3149" spans="7:7">
      <c r="G3149" s="406"/>
    </row>
    <row r="3150" spans="7:7">
      <c r="G3150" s="406"/>
    </row>
    <row r="3151" spans="7:7">
      <c r="G3151" s="406"/>
    </row>
    <row r="3152" spans="7:7">
      <c r="G3152" s="406"/>
    </row>
    <row r="3153" spans="7:7">
      <c r="G3153" s="406"/>
    </row>
    <row r="3154" spans="7:7">
      <c r="G3154" s="406"/>
    </row>
    <row r="3155" spans="7:7">
      <c r="G3155" s="406"/>
    </row>
    <row r="3156" spans="7:7">
      <c r="G3156" s="406"/>
    </row>
    <row r="3157" spans="7:7">
      <c r="G3157" s="406"/>
    </row>
    <row r="3158" spans="7:7">
      <c r="G3158" s="406"/>
    </row>
    <row r="3159" spans="7:7">
      <c r="G3159" s="406"/>
    </row>
    <row r="3160" spans="7:7">
      <c r="G3160" s="406"/>
    </row>
    <row r="3161" spans="7:7">
      <c r="G3161" s="406"/>
    </row>
    <row r="3162" spans="7:7">
      <c r="G3162" s="406"/>
    </row>
    <row r="3163" spans="7:7">
      <c r="G3163" s="406"/>
    </row>
    <row r="3164" spans="7:7">
      <c r="G3164" s="406"/>
    </row>
    <row r="3165" spans="7:7">
      <c r="G3165" s="406"/>
    </row>
    <row r="3166" spans="7:7">
      <c r="G3166" s="406"/>
    </row>
    <row r="3167" spans="7:7">
      <c r="G3167" s="406"/>
    </row>
    <row r="3168" spans="7:7">
      <c r="G3168" s="406"/>
    </row>
    <row r="3169" spans="7:7">
      <c r="G3169" s="406"/>
    </row>
    <row r="3170" spans="7:7">
      <c r="G3170" s="406"/>
    </row>
    <row r="3171" spans="7:7">
      <c r="G3171" s="406"/>
    </row>
    <row r="3172" spans="7:7">
      <c r="G3172" s="406"/>
    </row>
    <row r="3173" spans="7:7">
      <c r="G3173" s="406"/>
    </row>
    <row r="3174" spans="7:7">
      <c r="G3174" s="406"/>
    </row>
    <row r="3175" spans="7:7">
      <c r="G3175" s="406"/>
    </row>
    <row r="3176" spans="7:7">
      <c r="G3176" s="406"/>
    </row>
    <row r="3177" spans="7:7">
      <c r="G3177" s="406"/>
    </row>
    <row r="3178" spans="7:7">
      <c r="G3178" s="406"/>
    </row>
    <row r="3179" spans="7:7">
      <c r="G3179" s="406"/>
    </row>
    <row r="3180" spans="7:7">
      <c r="G3180" s="406"/>
    </row>
    <row r="3181" spans="7:7">
      <c r="G3181" s="406"/>
    </row>
    <row r="3182" spans="7:7">
      <c r="G3182" s="406"/>
    </row>
    <row r="3183" spans="7:7">
      <c r="G3183" s="406"/>
    </row>
    <row r="3184" spans="7:7">
      <c r="G3184" s="406"/>
    </row>
    <row r="3185" spans="7:7">
      <c r="G3185" s="406"/>
    </row>
    <row r="3186" spans="7:7">
      <c r="G3186" s="406"/>
    </row>
    <row r="3187" spans="7:7">
      <c r="G3187" s="406"/>
    </row>
    <row r="3188" spans="7:7">
      <c r="G3188" s="406"/>
    </row>
    <row r="3189" spans="7:7">
      <c r="G3189" s="406"/>
    </row>
    <row r="3190" spans="7:7">
      <c r="G3190" s="406"/>
    </row>
    <row r="3191" spans="7:7">
      <c r="G3191" s="406"/>
    </row>
    <row r="3192" spans="7:7">
      <c r="G3192" s="406"/>
    </row>
    <row r="3193" spans="7:7">
      <c r="G3193" s="406"/>
    </row>
    <row r="3194" spans="7:7">
      <c r="G3194" s="406"/>
    </row>
    <row r="3195" spans="7:7">
      <c r="G3195" s="406"/>
    </row>
    <row r="3196" spans="7:7">
      <c r="G3196" s="406"/>
    </row>
    <row r="3197" spans="7:7">
      <c r="G3197" s="406"/>
    </row>
    <row r="3198" spans="7:7">
      <c r="G3198" s="406"/>
    </row>
    <row r="3199" spans="7:7">
      <c r="G3199" s="406"/>
    </row>
    <row r="3200" spans="7:7">
      <c r="G3200" s="406"/>
    </row>
    <row r="3201" spans="7:7">
      <c r="G3201" s="406"/>
    </row>
    <row r="3202" spans="7:7">
      <c r="G3202" s="406"/>
    </row>
    <row r="3203" spans="7:7">
      <c r="G3203" s="406"/>
    </row>
    <row r="3204" spans="7:7">
      <c r="G3204" s="406"/>
    </row>
    <row r="3205" spans="7:7">
      <c r="G3205" s="406"/>
    </row>
    <row r="3206" spans="7:7">
      <c r="G3206" s="406"/>
    </row>
    <row r="3207" spans="7:7">
      <c r="G3207" s="406"/>
    </row>
    <row r="3208" spans="7:7">
      <c r="G3208" s="406"/>
    </row>
    <row r="3209" spans="7:7">
      <c r="G3209" s="406"/>
    </row>
    <row r="3210" spans="7:7">
      <c r="G3210" s="406"/>
    </row>
    <row r="3211" spans="7:7">
      <c r="G3211" s="406"/>
    </row>
    <row r="3212" spans="7:7">
      <c r="G3212" s="406"/>
    </row>
    <row r="3213" spans="7:7">
      <c r="G3213" s="406"/>
    </row>
    <row r="3214" spans="7:7">
      <c r="G3214" s="406"/>
    </row>
    <row r="3215" spans="7:7">
      <c r="G3215" s="406"/>
    </row>
    <row r="3216" spans="7:7">
      <c r="G3216" s="406"/>
    </row>
    <row r="3217" spans="7:7">
      <c r="G3217" s="406"/>
    </row>
    <row r="3218" spans="7:7">
      <c r="G3218" s="406"/>
    </row>
    <row r="3219" spans="7:7">
      <c r="G3219" s="406"/>
    </row>
    <row r="3220" spans="7:7">
      <c r="G3220" s="406"/>
    </row>
    <row r="3221" spans="7:7">
      <c r="G3221" s="406"/>
    </row>
    <row r="3222" spans="7:7">
      <c r="G3222" s="406"/>
    </row>
    <row r="3223" spans="7:7">
      <c r="G3223" s="406"/>
    </row>
    <row r="3224" spans="7:7">
      <c r="G3224" s="406"/>
    </row>
    <row r="3225" spans="7:7">
      <c r="G3225" s="406"/>
    </row>
    <row r="3226" spans="7:7">
      <c r="G3226" s="406"/>
    </row>
    <row r="3227" spans="7:7">
      <c r="G3227" s="406"/>
    </row>
    <row r="3228" spans="7:7">
      <c r="G3228" s="406"/>
    </row>
    <row r="3229" spans="7:7">
      <c r="G3229" s="406"/>
    </row>
    <row r="3230" spans="7:7">
      <c r="G3230" s="406"/>
    </row>
    <row r="3231" spans="7:7">
      <c r="G3231" s="406"/>
    </row>
    <row r="3232" spans="7:7">
      <c r="G3232" s="406"/>
    </row>
    <row r="3233" spans="7:7">
      <c r="G3233" s="406"/>
    </row>
    <row r="3234" spans="7:7">
      <c r="G3234" s="406"/>
    </row>
    <row r="3235" spans="7:7">
      <c r="G3235" s="406"/>
    </row>
    <row r="3236" spans="7:7">
      <c r="G3236" s="406"/>
    </row>
    <row r="3237" spans="7:7">
      <c r="G3237" s="406"/>
    </row>
    <row r="3238" spans="7:7">
      <c r="G3238" s="406"/>
    </row>
    <row r="3239" spans="7:7">
      <c r="G3239" s="406"/>
    </row>
    <row r="3240" spans="7:7">
      <c r="G3240" s="406"/>
    </row>
    <row r="3241" spans="7:7">
      <c r="G3241" s="406"/>
    </row>
    <row r="3242" spans="7:7">
      <c r="G3242" s="406"/>
    </row>
    <row r="3243" spans="7:7">
      <c r="G3243" s="406"/>
    </row>
    <row r="3244" spans="7:7">
      <c r="G3244" s="406"/>
    </row>
    <row r="3245" spans="7:7">
      <c r="G3245" s="406"/>
    </row>
    <row r="3246" spans="7:7">
      <c r="G3246" s="406"/>
    </row>
    <row r="3247" spans="7:7">
      <c r="G3247" s="406"/>
    </row>
    <row r="3248" spans="7:7">
      <c r="G3248" s="406"/>
    </row>
    <row r="3249" spans="7:7">
      <c r="G3249" s="406"/>
    </row>
    <row r="3250" spans="7:7">
      <c r="G3250" s="406"/>
    </row>
    <row r="3251" spans="7:7">
      <c r="G3251" s="406"/>
    </row>
    <row r="3252" spans="7:7">
      <c r="G3252" s="406"/>
    </row>
    <row r="3253" spans="7:7">
      <c r="G3253" s="406"/>
    </row>
    <row r="3254" spans="7:7">
      <c r="G3254" s="406"/>
    </row>
    <row r="3255" spans="7:7">
      <c r="G3255" s="406"/>
    </row>
    <row r="3256" spans="7:7">
      <c r="G3256" s="406"/>
    </row>
    <row r="3257" spans="7:7">
      <c r="G3257" s="406"/>
    </row>
    <row r="3258" spans="7:7">
      <c r="G3258" s="406"/>
    </row>
    <row r="3259" spans="7:7">
      <c r="G3259" s="406"/>
    </row>
    <row r="3260" spans="7:7">
      <c r="G3260" s="406"/>
    </row>
    <row r="3261" spans="7:7">
      <c r="G3261" s="406"/>
    </row>
    <row r="3262" spans="7:7">
      <c r="G3262" s="406"/>
    </row>
    <row r="3263" spans="7:7">
      <c r="G3263" s="406"/>
    </row>
    <row r="3264" spans="7:7">
      <c r="G3264" s="406"/>
    </row>
    <row r="3265" spans="7:7">
      <c r="G3265" s="406"/>
    </row>
    <row r="3266" spans="7:7">
      <c r="G3266" s="406"/>
    </row>
    <row r="3267" spans="7:7">
      <c r="G3267" s="406"/>
    </row>
    <row r="3268" spans="7:7">
      <c r="G3268" s="406"/>
    </row>
    <row r="3269" spans="7:7">
      <c r="G3269" s="406"/>
    </row>
    <row r="3270" spans="7:7">
      <c r="G3270" s="406"/>
    </row>
    <row r="3271" spans="7:7">
      <c r="G3271" s="406"/>
    </row>
    <row r="3272" spans="7:7">
      <c r="G3272" s="406"/>
    </row>
    <row r="3273" spans="7:7">
      <c r="G3273" s="406"/>
    </row>
    <row r="3274" spans="7:7">
      <c r="G3274" s="406"/>
    </row>
    <row r="3275" spans="7:7">
      <c r="G3275" s="406"/>
    </row>
    <row r="3276" spans="7:7">
      <c r="G3276" s="406"/>
    </row>
    <row r="3277" spans="7:7">
      <c r="G3277" s="406"/>
    </row>
    <row r="3278" spans="7:7">
      <c r="G3278" s="406"/>
    </row>
    <row r="3279" spans="7:7">
      <c r="G3279" s="406"/>
    </row>
    <row r="3280" spans="7:7">
      <c r="G3280" s="406"/>
    </row>
    <row r="3281" spans="7:7">
      <c r="G3281" s="406"/>
    </row>
    <row r="3282" spans="7:7">
      <c r="G3282" s="406"/>
    </row>
    <row r="3283" spans="7:7">
      <c r="G3283" s="406"/>
    </row>
    <row r="3284" spans="7:7">
      <c r="G3284" s="406"/>
    </row>
    <row r="3285" spans="7:7">
      <c r="G3285" s="406"/>
    </row>
    <row r="3286" spans="7:7">
      <c r="G3286" s="406"/>
    </row>
    <row r="3287" spans="7:7">
      <c r="G3287" s="406"/>
    </row>
    <row r="3288" spans="7:7">
      <c r="G3288" s="406"/>
    </row>
    <row r="3289" spans="7:7">
      <c r="G3289" s="406"/>
    </row>
    <row r="3290" spans="7:7">
      <c r="G3290" s="406"/>
    </row>
    <row r="3291" spans="7:7">
      <c r="G3291" s="406"/>
    </row>
    <row r="3292" spans="7:7">
      <c r="G3292" s="406"/>
    </row>
    <row r="3293" spans="7:7">
      <c r="G3293" s="406"/>
    </row>
    <row r="3294" spans="7:7">
      <c r="G3294" s="406"/>
    </row>
    <row r="3295" spans="7:7">
      <c r="G3295" s="406"/>
    </row>
    <row r="3296" spans="7:7">
      <c r="G3296" s="406"/>
    </row>
    <row r="3297" spans="7:7">
      <c r="G3297" s="406"/>
    </row>
    <row r="3298" spans="7:7">
      <c r="G3298" s="406"/>
    </row>
    <row r="3299" spans="7:7">
      <c r="G3299" s="406"/>
    </row>
    <row r="3300" spans="7:7">
      <c r="G3300" s="406"/>
    </row>
    <row r="3301" spans="7:7">
      <c r="G3301" s="406"/>
    </row>
    <row r="3302" spans="7:7">
      <c r="G3302" s="406"/>
    </row>
    <row r="3303" spans="7:7">
      <c r="G3303" s="406"/>
    </row>
    <row r="3304" spans="7:7">
      <c r="G3304" s="406"/>
    </row>
    <row r="3305" spans="7:7">
      <c r="G3305" s="406"/>
    </row>
    <row r="3306" spans="7:7">
      <c r="G3306" s="406"/>
    </row>
    <row r="3307" spans="7:7">
      <c r="G3307" s="406"/>
    </row>
    <row r="3308" spans="7:7">
      <c r="G3308" s="406"/>
    </row>
    <row r="3309" spans="7:7">
      <c r="G3309" s="406"/>
    </row>
    <row r="3310" spans="7:7">
      <c r="G3310" s="406"/>
    </row>
    <row r="3311" spans="7:7">
      <c r="G3311" s="406"/>
    </row>
    <row r="3312" spans="7:7">
      <c r="G3312" s="406"/>
    </row>
    <row r="3313" spans="7:7">
      <c r="G3313" s="406"/>
    </row>
    <row r="3314" spans="7:7">
      <c r="G3314" s="406"/>
    </row>
    <row r="3315" spans="7:7">
      <c r="G3315" s="406"/>
    </row>
    <row r="3316" spans="7:7">
      <c r="G3316" s="406"/>
    </row>
    <row r="3317" spans="7:7">
      <c r="G3317" s="406"/>
    </row>
    <row r="3318" spans="7:7">
      <c r="G3318" s="406"/>
    </row>
    <row r="3319" spans="7:7">
      <c r="G3319" s="406"/>
    </row>
    <row r="3320" spans="7:7">
      <c r="G3320" s="406"/>
    </row>
    <row r="3321" spans="7:7">
      <c r="G3321" s="406"/>
    </row>
    <row r="3322" spans="7:7">
      <c r="G3322" s="406"/>
    </row>
    <row r="3323" spans="7:7">
      <c r="G3323" s="406"/>
    </row>
    <row r="3324" spans="7:7">
      <c r="G3324" s="406"/>
    </row>
    <row r="3325" spans="7:7">
      <c r="G3325" s="406"/>
    </row>
    <row r="3326" spans="7:7">
      <c r="G3326" s="406"/>
    </row>
    <row r="3327" spans="7:7">
      <c r="G3327" s="406"/>
    </row>
    <row r="3328" spans="7:7">
      <c r="G3328" s="406"/>
    </row>
    <row r="3329" spans="7:7">
      <c r="G3329" s="406"/>
    </row>
    <row r="3330" spans="7:7">
      <c r="G3330" s="406"/>
    </row>
    <row r="3331" spans="7:7">
      <c r="G3331" s="406"/>
    </row>
    <row r="3332" spans="7:7">
      <c r="G3332" s="406"/>
    </row>
    <row r="3333" spans="7:7">
      <c r="G3333" s="406"/>
    </row>
    <row r="3334" spans="7:7">
      <c r="G3334" s="406"/>
    </row>
    <row r="3335" spans="7:7">
      <c r="G3335" s="406"/>
    </row>
    <row r="3336" spans="7:7">
      <c r="G3336" s="406"/>
    </row>
    <row r="3337" spans="7:7">
      <c r="G3337" s="406"/>
    </row>
    <row r="3338" spans="7:7">
      <c r="G3338" s="406"/>
    </row>
    <row r="3339" spans="7:7">
      <c r="G3339" s="406"/>
    </row>
    <row r="3340" spans="7:7">
      <c r="G3340" s="406"/>
    </row>
    <row r="3341" spans="7:7">
      <c r="G3341" s="406"/>
    </row>
    <row r="3342" spans="7:7">
      <c r="G3342" s="406"/>
    </row>
    <row r="3343" spans="7:7">
      <c r="G3343" s="406"/>
    </row>
    <row r="3344" spans="7:7">
      <c r="G3344" s="406"/>
    </row>
    <row r="3345" spans="7:7">
      <c r="G3345" s="406"/>
    </row>
    <row r="3346" spans="7:7">
      <c r="G3346" s="406"/>
    </row>
    <row r="3347" spans="7:7">
      <c r="G3347" s="406"/>
    </row>
    <row r="3348" spans="7:7">
      <c r="G3348" s="406"/>
    </row>
    <row r="3349" spans="7:7">
      <c r="G3349" s="406"/>
    </row>
    <row r="3350" spans="7:7">
      <c r="G3350" s="406"/>
    </row>
    <row r="3351" spans="7:7">
      <c r="G3351" s="406"/>
    </row>
    <row r="3352" spans="7:7">
      <c r="G3352" s="406"/>
    </row>
    <row r="3353" spans="7:7">
      <c r="G3353" s="406"/>
    </row>
    <row r="3354" spans="7:7">
      <c r="G3354" s="406"/>
    </row>
    <row r="3355" spans="7:7">
      <c r="G3355" s="406"/>
    </row>
    <row r="3356" spans="7:7">
      <c r="G3356" s="406"/>
    </row>
    <row r="3357" spans="7:7">
      <c r="G3357" s="406"/>
    </row>
    <row r="3358" spans="7:7">
      <c r="G3358" s="406"/>
    </row>
    <row r="3359" spans="7:7">
      <c r="G3359" s="406"/>
    </row>
    <row r="3360" spans="7:7">
      <c r="G3360" s="406"/>
    </row>
    <row r="3361" spans="7:7">
      <c r="G3361" s="406"/>
    </row>
    <row r="3362" spans="7:7">
      <c r="G3362" s="406"/>
    </row>
    <row r="3363" spans="7:7">
      <c r="G3363" s="406"/>
    </row>
    <row r="3364" spans="7:7">
      <c r="G3364" s="406"/>
    </row>
    <row r="3365" spans="7:7">
      <c r="G3365" s="406"/>
    </row>
    <row r="3366" spans="7:7">
      <c r="G3366" s="406"/>
    </row>
    <row r="3367" spans="7:7">
      <c r="G3367" s="406"/>
    </row>
    <row r="3368" spans="7:7">
      <c r="G3368" s="406"/>
    </row>
    <row r="3369" spans="7:7">
      <c r="G3369" s="406"/>
    </row>
    <row r="3370" spans="7:7">
      <c r="G3370" s="406"/>
    </row>
    <row r="3371" spans="7:7">
      <c r="G3371" s="406"/>
    </row>
    <row r="3372" spans="7:7">
      <c r="G3372" s="406"/>
    </row>
    <row r="3373" spans="7:7">
      <c r="G3373" s="406"/>
    </row>
    <row r="3374" spans="7:7">
      <c r="G3374" s="406"/>
    </row>
    <row r="3375" spans="7:7">
      <c r="G3375" s="406"/>
    </row>
    <row r="3376" spans="7:7">
      <c r="G3376" s="406"/>
    </row>
    <row r="3377" spans="7:7">
      <c r="G3377" s="406"/>
    </row>
    <row r="3378" spans="7:7">
      <c r="G3378" s="406"/>
    </row>
    <row r="3379" spans="7:7">
      <c r="G3379" s="406"/>
    </row>
    <row r="3380" spans="7:7">
      <c r="G3380" s="406"/>
    </row>
    <row r="3381" spans="7:7">
      <c r="G3381" s="406"/>
    </row>
    <row r="3382" spans="7:7">
      <c r="G3382" s="406"/>
    </row>
    <row r="3383" spans="7:7">
      <c r="G3383" s="406"/>
    </row>
    <row r="3384" spans="7:7">
      <c r="G3384" s="406"/>
    </row>
    <row r="3385" spans="7:7">
      <c r="G3385" s="406"/>
    </row>
    <row r="3386" spans="7:7">
      <c r="G3386" s="406"/>
    </row>
    <row r="3387" spans="7:7">
      <c r="G3387" s="406"/>
    </row>
    <row r="3388" spans="7:7">
      <c r="G3388" s="406"/>
    </row>
    <row r="3389" spans="7:7">
      <c r="G3389" s="406"/>
    </row>
    <row r="3390" spans="7:7">
      <c r="G3390" s="406"/>
    </row>
    <row r="3391" spans="7:7">
      <c r="G3391" s="406"/>
    </row>
    <row r="3392" spans="7:7">
      <c r="G3392" s="406"/>
    </row>
    <row r="3393" spans="7:7">
      <c r="G3393" s="406"/>
    </row>
    <row r="3394" spans="7:7">
      <c r="G3394" s="406"/>
    </row>
    <row r="3395" spans="7:7">
      <c r="G3395" s="406"/>
    </row>
    <row r="3396" spans="7:7">
      <c r="G3396" s="406"/>
    </row>
    <row r="3397" spans="7:7">
      <c r="G3397" s="406"/>
    </row>
    <row r="3398" spans="7:7">
      <c r="G3398" s="406"/>
    </row>
    <row r="3399" spans="7:7">
      <c r="G3399" s="406"/>
    </row>
    <row r="3400" spans="7:7">
      <c r="G3400" s="406"/>
    </row>
    <row r="3401" spans="7:7">
      <c r="G3401" s="406"/>
    </row>
    <row r="3402" spans="7:7">
      <c r="G3402" s="406"/>
    </row>
    <row r="3403" spans="7:7">
      <c r="G3403" s="406"/>
    </row>
    <row r="3404" spans="7:7">
      <c r="G3404" s="406"/>
    </row>
    <row r="3405" spans="7:7">
      <c r="G3405" s="406"/>
    </row>
    <row r="3406" spans="7:7">
      <c r="G3406" s="406"/>
    </row>
    <row r="3407" spans="7:7">
      <c r="G3407" s="406"/>
    </row>
    <row r="3408" spans="7:7">
      <c r="G3408" s="406"/>
    </row>
    <row r="3409" spans="7:7">
      <c r="G3409" s="406"/>
    </row>
    <row r="3410" spans="7:7">
      <c r="G3410" s="406"/>
    </row>
    <row r="3411" spans="7:7">
      <c r="G3411" s="406"/>
    </row>
    <row r="3412" spans="7:7">
      <c r="G3412" s="406"/>
    </row>
    <row r="3413" spans="7:7">
      <c r="G3413" s="406"/>
    </row>
    <row r="3414" spans="7:7">
      <c r="G3414" s="406"/>
    </row>
    <row r="3415" spans="7:7">
      <c r="G3415" s="406"/>
    </row>
    <row r="3416" spans="7:7">
      <c r="G3416" s="406"/>
    </row>
    <row r="3417" spans="7:7">
      <c r="G3417" s="406"/>
    </row>
    <row r="3418" spans="7:7">
      <c r="G3418" s="406"/>
    </row>
    <row r="3419" spans="7:7">
      <c r="G3419" s="406"/>
    </row>
    <row r="3420" spans="7:7">
      <c r="G3420" s="406"/>
    </row>
    <row r="3421" spans="7:7">
      <c r="G3421" s="406"/>
    </row>
    <row r="3422" spans="7:7">
      <c r="G3422" s="406"/>
    </row>
    <row r="3423" spans="7:7">
      <c r="G3423" s="406"/>
    </row>
    <row r="3424" spans="7:7">
      <c r="G3424" s="406"/>
    </row>
    <row r="3425" spans="7:7">
      <c r="G3425" s="406"/>
    </row>
    <row r="3426" spans="7:7">
      <c r="G3426" s="406"/>
    </row>
    <row r="3427" spans="7:7">
      <c r="G3427" s="406"/>
    </row>
    <row r="3428" spans="7:7">
      <c r="G3428" s="406"/>
    </row>
    <row r="3429" spans="7:7">
      <c r="G3429" s="406"/>
    </row>
    <row r="3430" spans="7:7">
      <c r="G3430" s="406"/>
    </row>
    <row r="3431" spans="7:7">
      <c r="G3431" s="406"/>
    </row>
    <row r="3432" spans="7:7">
      <c r="G3432" s="406"/>
    </row>
    <row r="3433" spans="7:7">
      <c r="G3433" s="406"/>
    </row>
    <row r="3434" spans="7:7">
      <c r="G3434" s="406"/>
    </row>
    <row r="3435" spans="7:7">
      <c r="G3435" s="406"/>
    </row>
    <row r="3436" spans="7:7">
      <c r="G3436" s="406"/>
    </row>
    <row r="3437" spans="7:7">
      <c r="G3437" s="406"/>
    </row>
    <row r="3438" spans="7:7">
      <c r="G3438" s="406"/>
    </row>
    <row r="3439" spans="7:7">
      <c r="G3439" s="406"/>
    </row>
    <row r="3440" spans="7:7">
      <c r="G3440" s="406"/>
    </row>
    <row r="3441" spans="7:7">
      <c r="G3441" s="406"/>
    </row>
    <row r="3442" spans="7:7">
      <c r="G3442" s="406"/>
    </row>
    <row r="3443" spans="7:7">
      <c r="G3443" s="406"/>
    </row>
    <row r="3444" spans="7:7">
      <c r="G3444" s="406"/>
    </row>
    <row r="3445" spans="7:7">
      <c r="G3445" s="406"/>
    </row>
    <row r="3446" spans="7:7">
      <c r="G3446" s="406"/>
    </row>
    <row r="3447" spans="7:7">
      <c r="G3447" s="406"/>
    </row>
    <row r="3448" spans="7:7">
      <c r="G3448" s="406"/>
    </row>
    <row r="3449" spans="7:7">
      <c r="G3449" s="406"/>
    </row>
    <row r="3450" spans="7:7">
      <c r="G3450" s="406"/>
    </row>
    <row r="3451" spans="7:7">
      <c r="G3451" s="406"/>
    </row>
    <row r="3452" spans="7:7">
      <c r="G3452" s="406"/>
    </row>
    <row r="3453" spans="7:7">
      <c r="G3453" s="406"/>
    </row>
    <row r="3454" spans="7:7">
      <c r="G3454" s="406"/>
    </row>
    <row r="3455" spans="7:7">
      <c r="G3455" s="406"/>
    </row>
    <row r="3456" spans="7:7">
      <c r="G3456" s="406"/>
    </row>
    <row r="3457" spans="7:7">
      <c r="G3457" s="406"/>
    </row>
    <row r="3458" spans="7:7">
      <c r="G3458" s="406"/>
    </row>
    <row r="3459" spans="7:7">
      <c r="G3459" s="406"/>
    </row>
    <row r="3460" spans="7:7">
      <c r="G3460" s="406"/>
    </row>
    <row r="3461" spans="7:7">
      <c r="G3461" s="406"/>
    </row>
    <row r="3462" spans="7:7">
      <c r="G3462" s="406"/>
    </row>
    <row r="3463" spans="7:7">
      <c r="G3463" s="406"/>
    </row>
    <row r="3464" spans="7:7">
      <c r="G3464" s="406"/>
    </row>
    <row r="3465" spans="7:7">
      <c r="G3465" s="406"/>
    </row>
    <row r="3466" spans="7:7">
      <c r="G3466" s="406"/>
    </row>
    <row r="3467" spans="7:7">
      <c r="G3467" s="406"/>
    </row>
    <row r="3468" spans="7:7">
      <c r="G3468" s="406"/>
    </row>
    <row r="3469" spans="7:7">
      <c r="G3469" s="406"/>
    </row>
    <row r="3470" spans="7:7">
      <c r="G3470" s="406"/>
    </row>
    <row r="3471" spans="7:7">
      <c r="G3471" s="406"/>
    </row>
    <row r="3472" spans="7:7">
      <c r="G3472" s="406"/>
    </row>
    <row r="3473" spans="7:7">
      <c r="G3473" s="406"/>
    </row>
    <row r="3474" spans="7:7">
      <c r="G3474" s="406"/>
    </row>
    <row r="3475" spans="7:7">
      <c r="G3475" s="406"/>
    </row>
    <row r="3476" spans="7:7">
      <c r="G3476" s="406"/>
    </row>
    <row r="3477" spans="7:7">
      <c r="G3477" s="406"/>
    </row>
    <row r="3478" spans="7:7">
      <c r="G3478" s="406"/>
    </row>
    <row r="3479" spans="7:7">
      <c r="G3479" s="406"/>
    </row>
    <row r="3480" spans="7:7">
      <c r="G3480" s="406"/>
    </row>
    <row r="3481" spans="7:7">
      <c r="G3481" s="406"/>
    </row>
    <row r="3482" spans="7:7">
      <c r="G3482" s="406"/>
    </row>
    <row r="3483" spans="7:7">
      <c r="G3483" s="406"/>
    </row>
    <row r="3484" spans="7:7">
      <c r="G3484" s="406"/>
    </row>
    <row r="3485" spans="7:7">
      <c r="G3485" s="406"/>
    </row>
    <row r="3486" spans="7:7">
      <c r="G3486" s="406"/>
    </row>
    <row r="3487" spans="7:7">
      <c r="G3487" s="406"/>
    </row>
    <row r="3488" spans="7:7">
      <c r="G3488" s="406"/>
    </row>
    <row r="3489" spans="7:7">
      <c r="G3489" s="406"/>
    </row>
    <row r="3490" spans="7:7">
      <c r="G3490" s="406"/>
    </row>
    <row r="3491" spans="7:7">
      <c r="G3491" s="406"/>
    </row>
    <row r="3492" spans="7:7">
      <c r="G3492" s="406"/>
    </row>
    <row r="3493" spans="7:7">
      <c r="G3493" s="406"/>
    </row>
    <row r="3494" spans="7:7">
      <c r="G3494" s="406"/>
    </row>
    <row r="3495" spans="7:7">
      <c r="G3495" s="406"/>
    </row>
    <row r="3496" spans="7:7">
      <c r="G3496" s="406"/>
    </row>
    <row r="3497" spans="7:7">
      <c r="G3497" s="406"/>
    </row>
    <row r="3498" spans="7:7">
      <c r="G3498" s="406"/>
    </row>
    <row r="3499" spans="7:7">
      <c r="G3499" s="406"/>
    </row>
    <row r="3500" spans="7:7">
      <c r="G3500" s="406"/>
    </row>
    <row r="3501" spans="7:7">
      <c r="G3501" s="406"/>
    </row>
    <row r="3502" spans="7:7">
      <c r="G3502" s="406"/>
    </row>
    <row r="3503" spans="7:7">
      <c r="G3503" s="406"/>
    </row>
    <row r="3504" spans="7:7">
      <c r="G3504" s="406"/>
    </row>
    <row r="3505" spans="7:7">
      <c r="G3505" s="406"/>
    </row>
    <row r="3506" spans="7:7">
      <c r="G3506" s="406"/>
    </row>
    <row r="3507" spans="7:7">
      <c r="G3507" s="406"/>
    </row>
    <row r="3508" spans="7:7">
      <c r="G3508" s="406"/>
    </row>
    <row r="3509" spans="7:7">
      <c r="G3509" s="406"/>
    </row>
    <row r="3510" spans="7:7">
      <c r="G3510" s="406"/>
    </row>
    <row r="3511" spans="7:7">
      <c r="G3511" s="406"/>
    </row>
    <row r="3512" spans="7:7">
      <c r="G3512" s="406"/>
    </row>
    <row r="3513" spans="7:7">
      <c r="G3513" s="406"/>
    </row>
    <row r="3514" spans="7:7">
      <c r="G3514" s="406"/>
    </row>
    <row r="3515" spans="7:7">
      <c r="G3515" s="406"/>
    </row>
    <row r="3516" spans="7:7">
      <c r="G3516" s="406"/>
    </row>
    <row r="3517" spans="7:7">
      <c r="G3517" s="406"/>
    </row>
    <row r="3518" spans="7:7">
      <c r="G3518" s="406"/>
    </row>
    <row r="3519" spans="7:7">
      <c r="G3519" s="406"/>
    </row>
    <row r="3520" spans="7:7">
      <c r="G3520" s="406"/>
    </row>
    <row r="3521" spans="7:7">
      <c r="G3521" s="406"/>
    </row>
    <row r="3522" spans="7:7">
      <c r="G3522" s="406"/>
    </row>
    <row r="3523" spans="7:7">
      <c r="G3523" s="406"/>
    </row>
    <row r="3524" spans="7:7">
      <c r="G3524" s="406"/>
    </row>
    <row r="3525" spans="7:7">
      <c r="G3525" s="406"/>
    </row>
    <row r="3526" spans="7:7">
      <c r="G3526" s="406"/>
    </row>
    <row r="3527" spans="7:7">
      <c r="G3527" s="406"/>
    </row>
    <row r="3528" spans="7:7">
      <c r="G3528" s="406"/>
    </row>
    <row r="3529" spans="7:7">
      <c r="G3529" s="406"/>
    </row>
    <row r="3530" spans="7:7">
      <c r="G3530" s="406"/>
    </row>
    <row r="3531" spans="7:7">
      <c r="G3531" s="406"/>
    </row>
    <row r="3532" spans="7:7">
      <c r="G3532" s="406"/>
    </row>
    <row r="3533" spans="7:7">
      <c r="G3533" s="406"/>
    </row>
    <row r="3534" spans="7:7">
      <c r="G3534" s="406"/>
    </row>
    <row r="3535" spans="7:7">
      <c r="G3535" s="406"/>
    </row>
    <row r="3536" spans="7:7">
      <c r="G3536" s="406"/>
    </row>
    <row r="3537" spans="7:7">
      <c r="G3537" s="406"/>
    </row>
    <row r="3538" spans="7:7">
      <c r="G3538" s="406"/>
    </row>
    <row r="3539" spans="7:7">
      <c r="G3539" s="406"/>
    </row>
    <row r="3540" spans="7:7">
      <c r="G3540" s="406"/>
    </row>
    <row r="3541" spans="7:7">
      <c r="G3541" s="406"/>
    </row>
    <row r="3542" spans="7:7">
      <c r="G3542" s="406"/>
    </row>
    <row r="3543" spans="7:7">
      <c r="G3543" s="406"/>
    </row>
    <row r="3544" spans="7:7">
      <c r="G3544" s="406"/>
    </row>
    <row r="3545" spans="7:7">
      <c r="G3545" s="406"/>
    </row>
    <row r="3546" spans="7:7">
      <c r="G3546" s="406"/>
    </row>
    <row r="3547" spans="7:7">
      <c r="G3547" s="406"/>
    </row>
    <row r="3548" spans="7:7">
      <c r="G3548" s="406"/>
    </row>
    <row r="3549" spans="7:7">
      <c r="G3549" s="406"/>
    </row>
    <row r="3550" spans="7:7">
      <c r="G3550" s="406"/>
    </row>
    <row r="3551" spans="7:7">
      <c r="G3551" s="406"/>
    </row>
    <row r="3552" spans="7:7">
      <c r="G3552" s="406"/>
    </row>
    <row r="3553" spans="7:7">
      <c r="G3553" s="406"/>
    </row>
    <row r="3554" spans="7:7">
      <c r="G3554" s="406"/>
    </row>
    <row r="3555" spans="7:7">
      <c r="G3555" s="406"/>
    </row>
    <row r="3556" spans="7:7">
      <c r="G3556" s="406"/>
    </row>
    <row r="3557" spans="7:7">
      <c r="G3557" s="406"/>
    </row>
    <row r="3558" spans="7:7">
      <c r="G3558" s="406"/>
    </row>
    <row r="3559" spans="7:7">
      <c r="G3559" s="406"/>
    </row>
    <row r="3560" spans="7:7">
      <c r="G3560" s="406"/>
    </row>
    <row r="3561" spans="7:7">
      <c r="G3561" s="406"/>
    </row>
    <row r="3562" spans="7:7">
      <c r="G3562" s="406"/>
    </row>
    <row r="3563" spans="7:7">
      <c r="G3563" s="406"/>
    </row>
    <row r="3564" spans="7:7">
      <c r="G3564" s="406"/>
    </row>
    <row r="3565" spans="7:7">
      <c r="G3565" s="406"/>
    </row>
    <row r="3566" spans="7:7">
      <c r="G3566" s="406"/>
    </row>
    <row r="3567" spans="7:7">
      <c r="G3567" s="406"/>
    </row>
    <row r="3568" spans="7:7">
      <c r="G3568" s="406"/>
    </row>
    <row r="3569" spans="7:7">
      <c r="G3569" s="406"/>
    </row>
    <row r="3570" spans="7:7">
      <c r="G3570" s="406"/>
    </row>
    <row r="3571" spans="7:7">
      <c r="G3571" s="406"/>
    </row>
    <row r="3572" spans="7:7">
      <c r="G3572" s="406"/>
    </row>
    <row r="3573" spans="7:7">
      <c r="G3573" s="406"/>
    </row>
    <row r="3574" spans="7:7">
      <c r="G3574" s="406"/>
    </row>
    <row r="3575" spans="7:7">
      <c r="G3575" s="406"/>
    </row>
    <row r="3576" spans="7:7">
      <c r="G3576" s="406"/>
    </row>
    <row r="3577" spans="7:7">
      <c r="G3577" s="406"/>
    </row>
    <row r="3578" spans="7:7">
      <c r="G3578" s="406"/>
    </row>
    <row r="3579" spans="7:7">
      <c r="G3579" s="406"/>
    </row>
    <row r="3580" spans="7:7">
      <c r="G3580" s="406"/>
    </row>
    <row r="3581" spans="7:7">
      <c r="G3581" s="406"/>
    </row>
    <row r="3582" spans="7:7">
      <c r="G3582" s="406"/>
    </row>
    <row r="3583" spans="7:7">
      <c r="G3583" s="406"/>
    </row>
    <row r="3584" spans="7:7">
      <c r="G3584" s="406"/>
    </row>
    <row r="3585" spans="7:7">
      <c r="G3585" s="406"/>
    </row>
    <row r="3586" spans="7:7">
      <c r="G3586" s="406"/>
    </row>
    <row r="3587" spans="7:7">
      <c r="G3587" s="406"/>
    </row>
    <row r="3588" spans="7:7">
      <c r="G3588" s="406"/>
    </row>
    <row r="3589" spans="7:7">
      <c r="G3589" s="406"/>
    </row>
    <row r="3590" spans="7:7">
      <c r="G3590" s="406"/>
    </row>
    <row r="3591" spans="7:7">
      <c r="G3591" s="406"/>
    </row>
    <row r="3592" spans="7:7">
      <c r="G3592" s="406"/>
    </row>
    <row r="3593" spans="7:7">
      <c r="G3593" s="406"/>
    </row>
    <row r="3594" spans="7:7">
      <c r="G3594" s="406"/>
    </row>
    <row r="3595" spans="7:7">
      <c r="G3595" s="406"/>
    </row>
    <row r="3596" spans="7:7">
      <c r="G3596" s="406"/>
    </row>
    <row r="3597" spans="7:7">
      <c r="G3597" s="406"/>
    </row>
    <row r="3598" spans="7:7">
      <c r="G3598" s="406"/>
    </row>
    <row r="3599" spans="7:7">
      <c r="G3599" s="406"/>
    </row>
    <row r="3600" spans="7:7">
      <c r="G3600" s="406"/>
    </row>
    <row r="3601" spans="7:7">
      <c r="G3601" s="406"/>
    </row>
    <row r="3602" spans="7:7">
      <c r="G3602" s="406"/>
    </row>
    <row r="3603" spans="7:7">
      <c r="G3603" s="406"/>
    </row>
    <row r="3604" spans="7:7">
      <c r="G3604" s="406"/>
    </row>
    <row r="3605" spans="7:7">
      <c r="G3605" s="406"/>
    </row>
    <row r="3606" spans="7:7">
      <c r="G3606" s="406"/>
    </row>
    <row r="3607" spans="7:7">
      <c r="G3607" s="406"/>
    </row>
    <row r="3608" spans="7:7">
      <c r="G3608" s="406"/>
    </row>
    <row r="3609" spans="7:7">
      <c r="G3609" s="406"/>
    </row>
    <row r="3610" spans="7:7">
      <c r="G3610" s="406"/>
    </row>
    <row r="3611" spans="7:7">
      <c r="G3611" s="406"/>
    </row>
    <row r="3612" spans="7:7">
      <c r="G3612" s="406"/>
    </row>
    <row r="3613" spans="7:7">
      <c r="G3613" s="406"/>
    </row>
    <row r="3614" spans="7:7">
      <c r="G3614" s="406"/>
    </row>
    <row r="3615" spans="7:7">
      <c r="G3615" s="406"/>
    </row>
    <row r="3616" spans="7:7">
      <c r="G3616" s="406"/>
    </row>
    <row r="3617" spans="7:7">
      <c r="G3617" s="406"/>
    </row>
    <row r="3618" spans="7:7">
      <c r="G3618" s="406"/>
    </row>
    <row r="3619" spans="7:7">
      <c r="G3619" s="406"/>
    </row>
    <row r="3620" spans="7:7">
      <c r="G3620" s="406"/>
    </row>
    <row r="3621" spans="7:7">
      <c r="G3621" s="406"/>
    </row>
    <row r="3622" spans="7:7">
      <c r="G3622" s="406"/>
    </row>
    <row r="3623" spans="7:7">
      <c r="G3623" s="406"/>
    </row>
    <row r="3624" spans="7:7">
      <c r="G3624" s="406"/>
    </row>
    <row r="3625" spans="7:7">
      <c r="G3625" s="406"/>
    </row>
    <row r="3626" spans="7:7">
      <c r="G3626" s="406"/>
    </row>
    <row r="3627" spans="7:7">
      <c r="G3627" s="406"/>
    </row>
    <row r="3628" spans="7:7">
      <c r="G3628" s="406"/>
    </row>
    <row r="3629" spans="7:7">
      <c r="G3629" s="406"/>
    </row>
    <row r="3630" spans="7:7">
      <c r="G3630" s="406"/>
    </row>
    <row r="3631" spans="7:7">
      <c r="G3631" s="406"/>
    </row>
    <row r="3632" spans="7:7">
      <c r="G3632" s="406"/>
    </row>
    <row r="3633" spans="7:7">
      <c r="G3633" s="406"/>
    </row>
    <row r="3634" spans="7:7">
      <c r="G3634" s="406"/>
    </row>
    <row r="3635" spans="7:7">
      <c r="G3635" s="406"/>
    </row>
    <row r="3636" spans="7:7">
      <c r="G3636" s="406"/>
    </row>
    <row r="3637" spans="7:7">
      <c r="G3637" s="406"/>
    </row>
    <row r="3638" spans="7:7">
      <c r="G3638" s="406"/>
    </row>
    <row r="3639" spans="7:7">
      <c r="G3639" s="406"/>
    </row>
    <row r="3640" spans="7:7">
      <c r="G3640" s="406"/>
    </row>
    <row r="3641" spans="7:7">
      <c r="G3641" s="406"/>
    </row>
    <row r="3642" spans="7:7">
      <c r="G3642" s="406"/>
    </row>
    <row r="3643" spans="7:7">
      <c r="G3643" s="406"/>
    </row>
    <row r="3644" spans="7:7">
      <c r="G3644" s="406"/>
    </row>
    <row r="3645" spans="7:7">
      <c r="G3645" s="406"/>
    </row>
    <row r="3646" spans="7:7">
      <c r="G3646" s="406"/>
    </row>
    <row r="3647" spans="7:7">
      <c r="G3647" s="406"/>
    </row>
    <row r="3648" spans="7:7">
      <c r="G3648" s="406"/>
    </row>
    <row r="3649" spans="7:7">
      <c r="G3649" s="406"/>
    </row>
    <row r="3650" spans="7:7">
      <c r="G3650" s="406"/>
    </row>
    <row r="3651" spans="7:7">
      <c r="G3651" s="406"/>
    </row>
    <row r="3652" spans="7:7">
      <c r="G3652" s="406"/>
    </row>
    <row r="3653" spans="7:7">
      <c r="G3653" s="406"/>
    </row>
    <row r="3654" spans="7:7">
      <c r="G3654" s="406"/>
    </row>
    <row r="3655" spans="7:7">
      <c r="G3655" s="406"/>
    </row>
    <row r="3656" spans="7:7">
      <c r="G3656" s="406"/>
    </row>
    <row r="3657" spans="7:7">
      <c r="G3657" s="406"/>
    </row>
    <row r="3658" spans="7:7">
      <c r="G3658" s="406"/>
    </row>
    <row r="3659" spans="7:7">
      <c r="G3659" s="406"/>
    </row>
    <row r="3660" spans="7:7">
      <c r="G3660" s="406"/>
    </row>
    <row r="3661" spans="7:7">
      <c r="G3661" s="406"/>
    </row>
    <row r="3662" spans="7:7">
      <c r="G3662" s="406"/>
    </row>
    <row r="3663" spans="7:7">
      <c r="G3663" s="406"/>
    </row>
    <row r="3664" spans="7:7">
      <c r="G3664" s="406"/>
    </row>
    <row r="3665" spans="7:7">
      <c r="G3665" s="406"/>
    </row>
    <row r="3666" spans="7:7">
      <c r="G3666" s="406"/>
    </row>
    <row r="3667" spans="7:7">
      <c r="G3667" s="406"/>
    </row>
    <row r="3668" spans="7:7">
      <c r="G3668" s="406"/>
    </row>
    <row r="3669" spans="7:7">
      <c r="G3669" s="406"/>
    </row>
    <row r="3670" spans="7:7">
      <c r="G3670" s="406"/>
    </row>
    <row r="3671" spans="7:7">
      <c r="G3671" s="406"/>
    </row>
    <row r="3672" spans="7:7">
      <c r="G3672" s="406"/>
    </row>
    <row r="3673" spans="7:7">
      <c r="G3673" s="406"/>
    </row>
    <row r="3674" spans="7:7">
      <c r="G3674" s="406"/>
    </row>
    <row r="3675" spans="7:7">
      <c r="G3675" s="406"/>
    </row>
    <row r="3676" spans="7:7">
      <c r="G3676" s="406"/>
    </row>
    <row r="3677" spans="7:7">
      <c r="G3677" s="406"/>
    </row>
    <row r="3678" spans="7:7">
      <c r="G3678" s="406"/>
    </row>
    <row r="3679" spans="7:7">
      <c r="G3679" s="406"/>
    </row>
    <row r="3680" spans="7:7">
      <c r="G3680" s="406"/>
    </row>
    <row r="3681" spans="7:7">
      <c r="G3681" s="406"/>
    </row>
    <row r="3682" spans="7:7">
      <c r="G3682" s="406"/>
    </row>
    <row r="3683" spans="7:7">
      <c r="G3683" s="406"/>
    </row>
    <row r="3684" spans="7:7">
      <c r="G3684" s="406"/>
    </row>
    <row r="3685" spans="7:7">
      <c r="G3685" s="406"/>
    </row>
    <row r="3686" spans="7:7">
      <c r="G3686" s="406"/>
    </row>
    <row r="3687" spans="7:7">
      <c r="G3687" s="406"/>
    </row>
    <row r="3688" spans="7:7">
      <c r="G3688" s="406"/>
    </row>
    <row r="3689" spans="7:7">
      <c r="G3689" s="406"/>
    </row>
    <row r="3690" spans="7:7">
      <c r="G3690" s="406"/>
    </row>
    <row r="3691" spans="7:7">
      <c r="G3691" s="406"/>
    </row>
    <row r="3692" spans="7:7">
      <c r="G3692" s="406"/>
    </row>
    <row r="3693" spans="7:7">
      <c r="G3693" s="406"/>
    </row>
    <row r="3694" spans="7:7">
      <c r="G3694" s="406"/>
    </row>
    <row r="3695" spans="7:7">
      <c r="G3695" s="406"/>
    </row>
    <row r="3696" spans="7:7">
      <c r="G3696" s="406"/>
    </row>
    <row r="3697" spans="7:7">
      <c r="G3697" s="406"/>
    </row>
    <row r="3698" spans="7:7">
      <c r="G3698" s="406"/>
    </row>
    <row r="3699" spans="7:7">
      <c r="G3699" s="406"/>
    </row>
    <row r="3700" spans="7:7">
      <c r="G3700" s="406"/>
    </row>
    <row r="3701" spans="7:7">
      <c r="G3701" s="406"/>
    </row>
    <row r="3702" spans="7:7">
      <c r="G3702" s="406"/>
    </row>
    <row r="3703" spans="7:7">
      <c r="G3703" s="406"/>
    </row>
    <row r="3704" spans="7:7">
      <c r="G3704" s="406"/>
    </row>
    <row r="3705" spans="7:7">
      <c r="G3705" s="406"/>
    </row>
    <row r="3706" spans="7:7">
      <c r="G3706" s="406"/>
    </row>
    <row r="3707" spans="7:7">
      <c r="G3707" s="406"/>
    </row>
    <row r="3708" spans="7:7">
      <c r="G3708" s="406"/>
    </row>
    <row r="3709" spans="7:7">
      <c r="G3709" s="406"/>
    </row>
    <row r="3710" spans="7:7">
      <c r="G3710" s="406"/>
    </row>
    <row r="3711" spans="7:7">
      <c r="G3711" s="406"/>
    </row>
    <row r="3712" spans="7:7">
      <c r="G3712" s="406"/>
    </row>
    <row r="3713" spans="7:7">
      <c r="G3713" s="406"/>
    </row>
    <row r="3714" spans="7:7">
      <c r="G3714" s="406"/>
    </row>
    <row r="3715" spans="7:7">
      <c r="G3715" s="406"/>
    </row>
    <row r="3716" spans="7:7">
      <c r="G3716" s="406"/>
    </row>
    <row r="3717" spans="7:7">
      <c r="G3717" s="406"/>
    </row>
    <row r="3718" spans="7:7">
      <c r="G3718" s="406"/>
    </row>
    <row r="3719" spans="7:7">
      <c r="G3719" s="406"/>
    </row>
    <row r="3720" spans="7:7">
      <c r="G3720" s="406"/>
    </row>
    <row r="3721" spans="7:7">
      <c r="G3721" s="406"/>
    </row>
    <row r="3722" spans="7:7">
      <c r="G3722" s="406"/>
    </row>
    <row r="3723" spans="7:7">
      <c r="G3723" s="406"/>
    </row>
    <row r="3724" spans="7:7">
      <c r="G3724" s="406"/>
    </row>
    <row r="3725" spans="7:7">
      <c r="G3725" s="406"/>
    </row>
    <row r="3726" spans="7:7">
      <c r="G3726" s="406"/>
    </row>
    <row r="3727" spans="7:7">
      <c r="G3727" s="406"/>
    </row>
    <row r="3728" spans="7:7">
      <c r="G3728" s="406"/>
    </row>
    <row r="3729" spans="7:7">
      <c r="G3729" s="406"/>
    </row>
    <row r="3730" spans="7:7">
      <c r="G3730" s="406"/>
    </row>
    <row r="3731" spans="7:7">
      <c r="G3731" s="406"/>
    </row>
    <row r="3732" spans="7:7">
      <c r="G3732" s="406"/>
    </row>
    <row r="3733" spans="7:7">
      <c r="G3733" s="406"/>
    </row>
    <row r="3734" spans="7:7">
      <c r="G3734" s="406"/>
    </row>
    <row r="3735" spans="7:7">
      <c r="G3735" s="406"/>
    </row>
    <row r="3736" spans="7:7">
      <c r="G3736" s="406"/>
    </row>
    <row r="3737" spans="7:7">
      <c r="G3737" s="406"/>
    </row>
    <row r="3738" spans="7:7">
      <c r="G3738" s="406"/>
    </row>
    <row r="3739" spans="7:7">
      <c r="G3739" s="406"/>
    </row>
    <row r="3740" spans="7:7">
      <c r="G3740" s="406"/>
    </row>
    <row r="3741" spans="7:7">
      <c r="G3741" s="406"/>
    </row>
    <row r="3742" spans="7:7">
      <c r="G3742" s="406"/>
    </row>
    <row r="3743" spans="7:7">
      <c r="G3743" s="406"/>
    </row>
    <row r="3744" spans="7:7">
      <c r="G3744" s="406"/>
    </row>
    <row r="3745" spans="7:7">
      <c r="G3745" s="406"/>
    </row>
    <row r="3746" spans="7:7">
      <c r="G3746" s="406"/>
    </row>
    <row r="3747" spans="7:7">
      <c r="G3747" s="406"/>
    </row>
    <row r="3748" spans="7:7">
      <c r="G3748" s="406"/>
    </row>
    <row r="3749" spans="7:7">
      <c r="G3749" s="406"/>
    </row>
    <row r="3750" spans="7:7">
      <c r="G3750" s="406"/>
    </row>
    <row r="3751" spans="7:7">
      <c r="G3751" s="406"/>
    </row>
    <row r="3752" spans="7:7">
      <c r="G3752" s="406"/>
    </row>
    <row r="3753" spans="7:7">
      <c r="G3753" s="406"/>
    </row>
    <row r="3754" spans="7:7">
      <c r="G3754" s="406"/>
    </row>
    <row r="3755" spans="7:7">
      <c r="G3755" s="406"/>
    </row>
    <row r="3756" spans="7:7">
      <c r="G3756" s="406"/>
    </row>
    <row r="3757" spans="7:7">
      <c r="G3757" s="406"/>
    </row>
    <row r="3758" spans="7:7">
      <c r="G3758" s="406"/>
    </row>
    <row r="3759" spans="7:7">
      <c r="G3759" s="406"/>
    </row>
    <row r="3760" spans="7:7">
      <c r="G3760" s="406"/>
    </row>
    <row r="3761" spans="7:7">
      <c r="G3761" s="406"/>
    </row>
    <row r="3762" spans="7:7">
      <c r="G3762" s="406"/>
    </row>
    <row r="3763" spans="7:7">
      <c r="G3763" s="406"/>
    </row>
    <row r="3764" spans="7:7">
      <c r="G3764" s="406"/>
    </row>
    <row r="3765" spans="7:7">
      <c r="G3765" s="406"/>
    </row>
    <row r="3766" spans="7:7">
      <c r="G3766" s="406"/>
    </row>
    <row r="3767" spans="7:7">
      <c r="G3767" s="406"/>
    </row>
    <row r="3768" spans="7:7">
      <c r="G3768" s="406"/>
    </row>
    <row r="3769" spans="7:7">
      <c r="G3769" s="406"/>
    </row>
    <row r="3770" spans="7:7">
      <c r="G3770" s="406"/>
    </row>
    <row r="3771" spans="7:7">
      <c r="G3771" s="406"/>
    </row>
    <row r="3772" spans="7:7">
      <c r="G3772" s="406"/>
    </row>
    <row r="3773" spans="7:7">
      <c r="G3773" s="406"/>
    </row>
    <row r="3774" spans="7:7">
      <c r="G3774" s="406"/>
    </row>
    <row r="3775" spans="7:7">
      <c r="G3775" s="406"/>
    </row>
    <row r="3776" spans="7:7">
      <c r="G3776" s="406"/>
    </row>
    <row r="3777" spans="7:7">
      <c r="G3777" s="406"/>
    </row>
    <row r="3778" spans="7:7">
      <c r="G3778" s="406"/>
    </row>
    <row r="3779" spans="7:7">
      <c r="G3779" s="406"/>
    </row>
    <row r="3780" spans="7:7">
      <c r="G3780" s="406"/>
    </row>
    <row r="3781" spans="7:7">
      <c r="G3781" s="406"/>
    </row>
    <row r="3782" spans="7:7">
      <c r="G3782" s="406"/>
    </row>
    <row r="3783" spans="7:7">
      <c r="G3783" s="406"/>
    </row>
    <row r="3784" spans="7:7">
      <c r="G3784" s="406"/>
    </row>
    <row r="3785" spans="7:7">
      <c r="G3785" s="406"/>
    </row>
    <row r="3786" spans="7:7">
      <c r="G3786" s="406"/>
    </row>
    <row r="3787" spans="7:7">
      <c r="G3787" s="406"/>
    </row>
    <row r="3788" spans="7:7">
      <c r="G3788" s="406"/>
    </row>
    <row r="3789" spans="7:7">
      <c r="G3789" s="406"/>
    </row>
    <row r="3790" spans="7:7">
      <c r="G3790" s="406"/>
    </row>
    <row r="3791" spans="7:7">
      <c r="G3791" s="406"/>
    </row>
    <row r="3792" spans="7:7">
      <c r="G3792" s="406"/>
    </row>
    <row r="3793" spans="7:7">
      <c r="G3793" s="406"/>
    </row>
    <row r="3794" spans="7:7">
      <c r="G3794" s="406"/>
    </row>
    <row r="3795" spans="7:7">
      <c r="G3795" s="406"/>
    </row>
    <row r="3796" spans="7:7">
      <c r="G3796" s="406"/>
    </row>
    <row r="3797" spans="7:7">
      <c r="G3797" s="406"/>
    </row>
    <row r="3798" spans="7:7">
      <c r="G3798" s="406"/>
    </row>
    <row r="3799" spans="7:7">
      <c r="G3799" s="406"/>
    </row>
    <row r="3800" spans="7:7">
      <c r="G3800" s="406"/>
    </row>
    <row r="3801" spans="7:7">
      <c r="G3801" s="406"/>
    </row>
    <row r="3802" spans="7:7">
      <c r="G3802" s="406"/>
    </row>
    <row r="3803" spans="7:7">
      <c r="G3803" s="406"/>
    </row>
    <row r="3804" spans="7:7">
      <c r="G3804" s="406"/>
    </row>
    <row r="3805" spans="7:7">
      <c r="G3805" s="406"/>
    </row>
    <row r="3806" spans="7:7">
      <c r="G3806" s="406"/>
    </row>
    <row r="3807" spans="7:7">
      <c r="G3807" s="406"/>
    </row>
    <row r="3808" spans="7:7">
      <c r="G3808" s="406"/>
    </row>
    <row r="3809" spans="7:7">
      <c r="G3809" s="406"/>
    </row>
    <row r="3810" spans="7:7">
      <c r="G3810" s="406"/>
    </row>
    <row r="3811" spans="7:7">
      <c r="G3811" s="406"/>
    </row>
    <row r="3812" spans="7:7">
      <c r="G3812" s="406"/>
    </row>
    <row r="3813" spans="7:7">
      <c r="G3813" s="406"/>
    </row>
    <row r="3814" spans="7:7">
      <c r="G3814" s="406"/>
    </row>
    <row r="3815" spans="7:7">
      <c r="G3815" s="406"/>
    </row>
    <row r="3816" spans="7:7">
      <c r="G3816" s="406"/>
    </row>
    <row r="3817" spans="7:7">
      <c r="G3817" s="406"/>
    </row>
    <row r="3818" spans="7:7">
      <c r="G3818" s="406"/>
    </row>
    <row r="3819" spans="7:7">
      <c r="G3819" s="406"/>
    </row>
    <row r="3820" spans="7:7">
      <c r="G3820" s="406"/>
    </row>
    <row r="3821" spans="7:7">
      <c r="G3821" s="406"/>
    </row>
    <row r="3822" spans="7:7">
      <c r="G3822" s="406"/>
    </row>
    <row r="3823" spans="7:7">
      <c r="G3823" s="406"/>
    </row>
    <row r="3824" spans="7:7">
      <c r="G3824" s="406"/>
    </row>
    <row r="3825" spans="7:7">
      <c r="G3825" s="406"/>
    </row>
    <row r="3826" spans="7:7">
      <c r="G3826" s="406"/>
    </row>
    <row r="3827" spans="7:7">
      <c r="G3827" s="406"/>
    </row>
    <row r="3828" spans="7:7">
      <c r="G3828" s="406"/>
    </row>
    <row r="3829" spans="7:7">
      <c r="G3829" s="406"/>
    </row>
    <row r="3830" spans="7:7">
      <c r="G3830" s="406"/>
    </row>
    <row r="3831" spans="7:7">
      <c r="G3831" s="406"/>
    </row>
    <row r="3832" spans="7:7">
      <c r="G3832" s="406"/>
    </row>
    <row r="3833" spans="7:7">
      <c r="G3833" s="406"/>
    </row>
    <row r="3834" spans="7:7">
      <c r="G3834" s="406"/>
    </row>
    <row r="3835" spans="7:7">
      <c r="G3835" s="406"/>
    </row>
    <row r="3836" spans="7:7">
      <c r="G3836" s="406"/>
    </row>
    <row r="3837" spans="7:7">
      <c r="G3837" s="406"/>
    </row>
    <row r="3838" spans="7:7">
      <c r="G3838" s="406"/>
    </row>
    <row r="3839" spans="7:7">
      <c r="G3839" s="406"/>
    </row>
    <row r="3840" spans="7:7">
      <c r="G3840" s="406"/>
    </row>
    <row r="3841" spans="7:7">
      <c r="G3841" s="406"/>
    </row>
    <row r="3842" spans="7:7">
      <c r="G3842" s="406"/>
    </row>
    <row r="3843" spans="7:7">
      <c r="G3843" s="406"/>
    </row>
    <row r="3844" spans="7:7">
      <c r="G3844" s="406"/>
    </row>
    <row r="3845" spans="7:7">
      <c r="G3845" s="406"/>
    </row>
    <row r="3846" spans="7:7">
      <c r="G3846" s="406"/>
    </row>
    <row r="3847" spans="7:7">
      <c r="G3847" s="406"/>
    </row>
    <row r="3848" spans="7:7">
      <c r="G3848" s="406"/>
    </row>
    <row r="3849" spans="7:7">
      <c r="G3849" s="406"/>
    </row>
    <row r="3850" spans="7:7">
      <c r="G3850" s="406"/>
    </row>
    <row r="3851" spans="7:7">
      <c r="G3851" s="406"/>
    </row>
    <row r="3852" spans="7:7">
      <c r="G3852" s="406"/>
    </row>
    <row r="3853" spans="7:7">
      <c r="G3853" s="406"/>
    </row>
    <row r="3854" spans="7:7">
      <c r="G3854" s="406"/>
    </row>
    <row r="3855" spans="7:7">
      <c r="G3855" s="406"/>
    </row>
    <row r="3856" spans="7:7">
      <c r="G3856" s="406"/>
    </row>
    <row r="3857" spans="7:7">
      <c r="G3857" s="406"/>
    </row>
    <row r="3858" spans="7:7">
      <c r="G3858" s="406"/>
    </row>
    <row r="3859" spans="7:7">
      <c r="G3859" s="406"/>
    </row>
    <row r="3860" spans="7:7">
      <c r="G3860" s="406"/>
    </row>
    <row r="3861" spans="7:7">
      <c r="G3861" s="406"/>
    </row>
    <row r="3862" spans="7:7">
      <c r="G3862" s="406"/>
    </row>
    <row r="3863" spans="7:7">
      <c r="G3863" s="406"/>
    </row>
    <row r="3864" spans="7:7">
      <c r="G3864" s="406"/>
    </row>
    <row r="3865" spans="7:7">
      <c r="G3865" s="406"/>
    </row>
    <row r="3866" spans="7:7">
      <c r="G3866" s="406"/>
    </row>
    <row r="3867" spans="7:7">
      <c r="G3867" s="406"/>
    </row>
    <row r="3868" spans="7:7">
      <c r="G3868" s="406"/>
    </row>
    <row r="3869" spans="7:7">
      <c r="G3869" s="406"/>
    </row>
    <row r="3870" spans="7:7">
      <c r="G3870" s="406"/>
    </row>
    <row r="3871" spans="7:7">
      <c r="G3871" s="406"/>
    </row>
    <row r="3872" spans="7:7">
      <c r="G3872" s="406"/>
    </row>
    <row r="3873" spans="7:7">
      <c r="G3873" s="406"/>
    </row>
    <row r="3874" spans="7:7">
      <c r="G3874" s="406"/>
    </row>
    <row r="3875" spans="7:7">
      <c r="G3875" s="406"/>
    </row>
    <row r="3876" spans="7:7">
      <c r="G3876" s="406"/>
    </row>
    <row r="3877" spans="7:7">
      <c r="G3877" s="406"/>
    </row>
    <row r="3878" spans="7:7">
      <c r="G3878" s="406"/>
    </row>
    <row r="3879" spans="7:7">
      <c r="G3879" s="406"/>
    </row>
    <row r="3880" spans="7:7">
      <c r="G3880" s="406"/>
    </row>
    <row r="3881" spans="7:7">
      <c r="G3881" s="406"/>
    </row>
    <row r="3882" spans="7:7">
      <c r="G3882" s="406"/>
    </row>
    <row r="3883" spans="7:7">
      <c r="G3883" s="406"/>
    </row>
    <row r="3884" spans="7:7">
      <c r="G3884" s="406"/>
    </row>
    <row r="3885" spans="7:7">
      <c r="G3885" s="406"/>
    </row>
    <row r="3886" spans="7:7">
      <c r="G3886" s="406"/>
    </row>
    <row r="3887" spans="7:7">
      <c r="G3887" s="406"/>
    </row>
    <row r="3888" spans="7:7">
      <c r="G3888" s="406"/>
    </row>
    <row r="3889" spans="7:7">
      <c r="G3889" s="406"/>
    </row>
    <row r="3890" spans="7:7">
      <c r="G3890" s="406"/>
    </row>
    <row r="3891" spans="7:7">
      <c r="G3891" s="406"/>
    </row>
    <row r="3892" spans="7:7">
      <c r="G3892" s="406"/>
    </row>
    <row r="3893" spans="7:7">
      <c r="G3893" s="406"/>
    </row>
    <row r="3894" spans="7:7">
      <c r="G3894" s="406"/>
    </row>
    <row r="3895" spans="7:7">
      <c r="G3895" s="406"/>
    </row>
    <row r="3896" spans="7:7">
      <c r="G3896" s="406"/>
    </row>
    <row r="3897" spans="7:7">
      <c r="G3897" s="406"/>
    </row>
    <row r="3898" spans="7:7">
      <c r="G3898" s="406"/>
    </row>
    <row r="3899" spans="7:7">
      <c r="G3899" s="406"/>
    </row>
    <row r="3900" spans="7:7">
      <c r="G3900" s="406"/>
    </row>
    <row r="3901" spans="7:7">
      <c r="G3901" s="406"/>
    </row>
    <row r="3902" spans="7:7">
      <c r="G3902" s="406"/>
    </row>
    <row r="3903" spans="7:7">
      <c r="G3903" s="406"/>
    </row>
    <row r="3904" spans="7:7">
      <c r="G3904" s="406"/>
    </row>
    <row r="3905" spans="7:7">
      <c r="G3905" s="406"/>
    </row>
    <row r="3906" spans="7:7">
      <c r="G3906" s="406"/>
    </row>
    <row r="3907" spans="7:7">
      <c r="G3907" s="406"/>
    </row>
    <row r="3908" spans="7:7">
      <c r="G3908" s="406"/>
    </row>
    <row r="3909" spans="7:7">
      <c r="G3909" s="406"/>
    </row>
    <row r="3910" spans="7:7">
      <c r="G3910" s="406"/>
    </row>
    <row r="3911" spans="7:7">
      <c r="G3911" s="406"/>
    </row>
    <row r="3912" spans="7:7">
      <c r="G3912" s="406"/>
    </row>
    <row r="3913" spans="7:7">
      <c r="G3913" s="406"/>
    </row>
    <row r="3914" spans="7:7">
      <c r="G3914" s="406"/>
    </row>
    <row r="3915" spans="7:7">
      <c r="G3915" s="406"/>
    </row>
    <row r="3916" spans="7:7">
      <c r="G3916" s="406"/>
    </row>
    <row r="3917" spans="7:7">
      <c r="G3917" s="406"/>
    </row>
    <row r="3918" spans="7:7">
      <c r="G3918" s="406"/>
    </row>
    <row r="3919" spans="7:7">
      <c r="G3919" s="406"/>
    </row>
    <row r="3920" spans="7:7">
      <c r="G3920" s="406"/>
    </row>
    <row r="3921" spans="7:7">
      <c r="G3921" s="406"/>
    </row>
    <row r="3922" spans="7:7">
      <c r="G3922" s="406"/>
    </row>
    <row r="3923" spans="7:7">
      <c r="G3923" s="406"/>
    </row>
    <row r="3924" spans="7:7">
      <c r="G3924" s="406"/>
    </row>
    <row r="3925" spans="7:7">
      <c r="G3925" s="406"/>
    </row>
    <row r="3926" spans="7:7">
      <c r="G3926" s="406"/>
    </row>
    <row r="3927" spans="7:7">
      <c r="G3927" s="406"/>
    </row>
    <row r="3928" spans="7:7">
      <c r="G3928" s="406"/>
    </row>
    <row r="3929" spans="7:7">
      <c r="G3929" s="406"/>
    </row>
    <row r="3930" spans="7:7">
      <c r="G3930" s="406"/>
    </row>
    <row r="3931" spans="7:7">
      <c r="G3931" s="406"/>
    </row>
    <row r="3932" spans="7:7">
      <c r="G3932" s="406"/>
    </row>
    <row r="3933" spans="7:7">
      <c r="G3933" s="406"/>
    </row>
    <row r="3934" spans="7:7">
      <c r="G3934" s="406"/>
    </row>
    <row r="3935" spans="7:7">
      <c r="G3935" s="406"/>
    </row>
    <row r="3936" spans="7:7">
      <c r="G3936" s="406"/>
    </row>
    <row r="3937" spans="7:7">
      <c r="G3937" s="406"/>
    </row>
    <row r="3938" spans="7:7">
      <c r="G3938" s="406"/>
    </row>
    <row r="3939" spans="7:7">
      <c r="G3939" s="406"/>
    </row>
    <row r="3940" spans="7:7">
      <c r="G3940" s="406"/>
    </row>
    <row r="3941" spans="7:7">
      <c r="G3941" s="406"/>
    </row>
    <row r="3942" spans="7:7">
      <c r="G3942" s="406"/>
    </row>
    <row r="3943" spans="7:7">
      <c r="G3943" s="406"/>
    </row>
    <row r="3944" spans="7:7">
      <c r="G3944" s="406"/>
    </row>
    <row r="3945" spans="7:7">
      <c r="G3945" s="406"/>
    </row>
    <row r="3946" spans="7:7">
      <c r="G3946" s="406"/>
    </row>
    <row r="3947" spans="7:7">
      <c r="G3947" s="406"/>
    </row>
    <row r="3948" spans="7:7">
      <c r="G3948" s="406"/>
    </row>
    <row r="3949" spans="7:7">
      <c r="G3949" s="406"/>
    </row>
    <row r="3950" spans="7:7">
      <c r="G3950" s="406"/>
    </row>
    <row r="3951" spans="7:7">
      <c r="G3951" s="406"/>
    </row>
    <row r="3952" spans="7:7">
      <c r="G3952" s="406"/>
    </row>
    <row r="3953" spans="7:7">
      <c r="G3953" s="406"/>
    </row>
    <row r="3954" spans="7:7">
      <c r="G3954" s="406"/>
    </row>
    <row r="3955" spans="7:7">
      <c r="G3955" s="406"/>
    </row>
    <row r="3956" spans="7:7">
      <c r="G3956" s="406"/>
    </row>
    <row r="3957" spans="7:7">
      <c r="G3957" s="406"/>
    </row>
    <row r="3958" spans="7:7">
      <c r="G3958" s="406"/>
    </row>
    <row r="3959" spans="7:7">
      <c r="G3959" s="406"/>
    </row>
    <row r="3960" spans="7:7">
      <c r="G3960" s="406"/>
    </row>
    <row r="3961" spans="7:7">
      <c r="G3961" s="406"/>
    </row>
    <row r="3962" spans="7:7">
      <c r="G3962" s="406"/>
    </row>
    <row r="3963" spans="7:7">
      <c r="G3963" s="406"/>
    </row>
    <row r="3964" spans="7:7">
      <c r="G3964" s="406"/>
    </row>
    <row r="3965" spans="7:7">
      <c r="G3965" s="406"/>
    </row>
    <row r="3966" spans="7:7">
      <c r="G3966" s="406"/>
    </row>
    <row r="3967" spans="7:7">
      <c r="G3967" s="406"/>
    </row>
    <row r="3968" spans="7:7">
      <c r="G3968" s="406"/>
    </row>
    <row r="3969" spans="7:7">
      <c r="G3969" s="406"/>
    </row>
    <row r="3970" spans="7:7">
      <c r="G3970" s="406"/>
    </row>
    <row r="3971" spans="7:7">
      <c r="G3971" s="406"/>
    </row>
    <row r="3972" spans="7:7">
      <c r="G3972" s="406"/>
    </row>
    <row r="3973" spans="7:7">
      <c r="G3973" s="406"/>
    </row>
    <row r="3974" spans="7:7">
      <c r="G3974" s="406"/>
    </row>
    <row r="3975" spans="7:7">
      <c r="G3975" s="406"/>
    </row>
    <row r="3976" spans="7:7">
      <c r="G3976" s="406"/>
    </row>
    <row r="3977" spans="7:7">
      <c r="G3977" s="406"/>
    </row>
    <row r="3978" spans="7:7">
      <c r="G3978" s="406"/>
    </row>
    <row r="3979" spans="7:7">
      <c r="G3979" s="406"/>
    </row>
    <row r="3980" spans="7:7">
      <c r="G3980" s="406"/>
    </row>
    <row r="3981" spans="7:7">
      <c r="G3981" s="406"/>
    </row>
    <row r="3982" spans="7:7">
      <c r="G3982" s="406"/>
    </row>
    <row r="3983" spans="7:7">
      <c r="G3983" s="406"/>
    </row>
    <row r="3984" spans="7:7">
      <c r="G3984" s="406"/>
    </row>
    <row r="3985" spans="7:7">
      <c r="G3985" s="406"/>
    </row>
    <row r="3986" spans="7:7">
      <c r="G3986" s="406"/>
    </row>
    <row r="3987" spans="7:7">
      <c r="G3987" s="406"/>
    </row>
    <row r="3988" spans="7:7">
      <c r="G3988" s="406"/>
    </row>
    <row r="3989" spans="7:7">
      <c r="G3989" s="406"/>
    </row>
    <row r="3990" spans="7:7">
      <c r="G3990" s="406"/>
    </row>
    <row r="3991" spans="7:7">
      <c r="G3991" s="406"/>
    </row>
    <row r="3992" spans="7:7">
      <c r="G3992" s="406"/>
    </row>
    <row r="3993" spans="7:7">
      <c r="G3993" s="406"/>
    </row>
    <row r="3994" spans="7:7">
      <c r="G3994" s="406"/>
    </row>
    <row r="3995" spans="7:7">
      <c r="G3995" s="406"/>
    </row>
    <row r="3996" spans="7:7">
      <c r="G3996" s="406"/>
    </row>
    <row r="3997" spans="7:7">
      <c r="G3997" s="406"/>
    </row>
    <row r="3998" spans="7:7">
      <c r="G3998" s="406"/>
    </row>
    <row r="3999" spans="7:7">
      <c r="G3999" s="406"/>
    </row>
    <row r="4000" spans="7:7">
      <c r="G4000" s="406"/>
    </row>
    <row r="4001" spans="7:7">
      <c r="G4001" s="406"/>
    </row>
    <row r="4002" spans="7:7">
      <c r="G4002" s="406"/>
    </row>
    <row r="4003" spans="7:7">
      <c r="G4003" s="406"/>
    </row>
    <row r="4004" spans="7:7">
      <c r="G4004" s="406"/>
    </row>
    <row r="4005" spans="7:7">
      <c r="G4005" s="406"/>
    </row>
    <row r="4006" spans="7:7">
      <c r="G4006" s="406"/>
    </row>
    <row r="4007" spans="7:7">
      <c r="G4007" s="406"/>
    </row>
    <row r="4008" spans="7:7">
      <c r="G4008" s="406"/>
    </row>
    <row r="4009" spans="7:7">
      <c r="G4009" s="406"/>
    </row>
    <row r="4010" spans="7:7">
      <c r="G4010" s="406"/>
    </row>
    <row r="4011" spans="7:7">
      <c r="G4011" s="406"/>
    </row>
    <row r="4012" spans="7:7">
      <c r="G4012" s="406"/>
    </row>
    <row r="4013" spans="7:7">
      <c r="G4013" s="406"/>
    </row>
    <row r="4014" spans="7:7">
      <c r="G4014" s="406"/>
    </row>
    <row r="4015" spans="7:7">
      <c r="G4015" s="406"/>
    </row>
    <row r="4016" spans="7:7">
      <c r="G4016" s="406"/>
    </row>
    <row r="4017" spans="7:7">
      <c r="G4017" s="406"/>
    </row>
    <row r="4018" spans="7:7">
      <c r="G4018" s="406"/>
    </row>
    <row r="4019" spans="7:7">
      <c r="G4019" s="406"/>
    </row>
    <row r="4020" spans="7:7">
      <c r="G4020" s="406"/>
    </row>
    <row r="4021" spans="7:7">
      <c r="G4021" s="406"/>
    </row>
    <row r="4022" spans="7:7">
      <c r="G4022" s="406"/>
    </row>
    <row r="4023" spans="7:7">
      <c r="G4023" s="406"/>
    </row>
    <row r="4024" spans="7:7">
      <c r="G4024" s="406"/>
    </row>
    <row r="4025" spans="7:7">
      <c r="G4025" s="406"/>
    </row>
    <row r="4026" spans="7:7">
      <c r="G4026" s="406"/>
    </row>
    <row r="4027" spans="7:7">
      <c r="G4027" s="406"/>
    </row>
    <row r="4028" spans="7:7">
      <c r="G4028" s="406"/>
    </row>
    <row r="4029" spans="7:7">
      <c r="G4029" s="406"/>
    </row>
    <row r="4030" spans="7:7">
      <c r="G4030" s="406"/>
    </row>
    <row r="4031" spans="7:7">
      <c r="G4031" s="406"/>
    </row>
    <row r="4032" spans="7:7">
      <c r="G4032" s="406"/>
    </row>
    <row r="4033" spans="7:7">
      <c r="G4033" s="406"/>
    </row>
    <row r="4034" spans="7:7">
      <c r="G4034" s="406"/>
    </row>
    <row r="4035" spans="7:7">
      <c r="G4035" s="406"/>
    </row>
    <row r="4036" spans="7:7">
      <c r="G4036" s="406"/>
    </row>
    <row r="4037" spans="7:7">
      <c r="G4037" s="406"/>
    </row>
    <row r="4038" spans="7:7">
      <c r="G4038" s="406"/>
    </row>
    <row r="4039" spans="7:7">
      <c r="G4039" s="406"/>
    </row>
    <row r="4040" spans="7:7">
      <c r="G4040" s="406"/>
    </row>
    <row r="4041" spans="7:7">
      <c r="G4041" s="406"/>
    </row>
    <row r="4042" spans="7:7">
      <c r="G4042" s="406"/>
    </row>
    <row r="4043" spans="7:7">
      <c r="G4043" s="406"/>
    </row>
    <row r="4044" spans="7:7">
      <c r="G4044" s="406"/>
    </row>
    <row r="4045" spans="7:7">
      <c r="G4045" s="406"/>
    </row>
    <row r="4046" spans="7:7">
      <c r="G4046" s="406"/>
    </row>
    <row r="4047" spans="7:7">
      <c r="G4047" s="406"/>
    </row>
    <row r="4048" spans="7:7">
      <c r="G4048" s="406"/>
    </row>
    <row r="4049" spans="7:7">
      <c r="G4049" s="406"/>
    </row>
    <row r="4050" spans="7:7">
      <c r="G4050" s="406"/>
    </row>
    <row r="4051" spans="7:7">
      <c r="G4051" s="406"/>
    </row>
    <row r="4052" spans="7:7">
      <c r="G4052" s="406"/>
    </row>
    <row r="4053" spans="7:7">
      <c r="G4053" s="406"/>
    </row>
    <row r="4054" spans="7:7">
      <c r="G4054" s="406"/>
    </row>
    <row r="4055" spans="7:7">
      <c r="G4055" s="406"/>
    </row>
    <row r="4056" spans="7:7">
      <c r="G4056" s="406"/>
    </row>
    <row r="4057" spans="7:7">
      <c r="G4057" s="406"/>
    </row>
    <row r="4058" spans="7:7">
      <c r="G4058" s="406"/>
    </row>
    <row r="4059" spans="7:7">
      <c r="G4059" s="406"/>
    </row>
    <row r="4060" spans="7:7">
      <c r="G4060" s="406"/>
    </row>
    <row r="4061" spans="7:7">
      <c r="G4061" s="406"/>
    </row>
    <row r="4062" spans="7:7">
      <c r="G4062" s="406"/>
    </row>
    <row r="4063" spans="7:7">
      <c r="G4063" s="406"/>
    </row>
    <row r="4064" spans="7:7">
      <c r="G4064" s="406"/>
    </row>
    <row r="4065" spans="7:7">
      <c r="G4065" s="406"/>
    </row>
    <row r="4066" spans="7:7">
      <c r="G4066" s="406"/>
    </row>
    <row r="4067" spans="7:7">
      <c r="G4067" s="406"/>
    </row>
    <row r="4068" spans="7:7">
      <c r="G4068" s="406"/>
    </row>
    <row r="4069" spans="7:7">
      <c r="G4069" s="406"/>
    </row>
    <row r="4070" spans="7:7">
      <c r="G4070" s="406"/>
    </row>
    <row r="4071" spans="7:7">
      <c r="G4071" s="406"/>
    </row>
    <row r="4072" spans="7:7">
      <c r="G4072" s="406"/>
    </row>
    <row r="4073" spans="7:7">
      <c r="G4073" s="406"/>
    </row>
    <row r="4074" spans="7:7">
      <c r="G4074" s="406"/>
    </row>
    <row r="4075" spans="7:7">
      <c r="G4075" s="406"/>
    </row>
    <row r="4076" spans="7:7">
      <c r="G4076" s="406"/>
    </row>
    <row r="4077" spans="7:7">
      <c r="G4077" s="406"/>
    </row>
    <row r="4078" spans="7:7">
      <c r="G4078" s="406"/>
    </row>
    <row r="4079" spans="7:7">
      <c r="G4079" s="406"/>
    </row>
    <row r="4080" spans="7:7">
      <c r="G4080" s="406"/>
    </row>
    <row r="4081" spans="7:7">
      <c r="G4081" s="406"/>
    </row>
    <row r="4082" spans="7:7">
      <c r="G4082" s="406"/>
    </row>
    <row r="4083" spans="7:7">
      <c r="G4083" s="406"/>
    </row>
    <row r="4084" spans="7:7">
      <c r="G4084" s="406"/>
    </row>
    <row r="4085" spans="7:7">
      <c r="G4085" s="406"/>
    </row>
    <row r="4086" spans="7:7">
      <c r="G4086" s="406"/>
    </row>
    <row r="4087" spans="7:7">
      <c r="G4087" s="406"/>
    </row>
    <row r="4088" spans="7:7">
      <c r="G4088" s="406"/>
    </row>
    <row r="4089" spans="7:7">
      <c r="G4089" s="406"/>
    </row>
    <row r="4090" spans="7:7">
      <c r="G4090" s="406"/>
    </row>
    <row r="4091" spans="7:7">
      <c r="G4091" s="406"/>
    </row>
    <row r="4092" spans="7:7">
      <c r="G4092" s="406"/>
    </row>
    <row r="4093" spans="7:7">
      <c r="G4093" s="406"/>
    </row>
    <row r="4094" spans="7:7">
      <c r="G4094" s="406"/>
    </row>
    <row r="4095" spans="7:7">
      <c r="G4095" s="406"/>
    </row>
    <row r="4096" spans="7:7">
      <c r="G4096" s="406"/>
    </row>
    <row r="4097" spans="7:7">
      <c r="G4097" s="406"/>
    </row>
    <row r="4098" spans="7:7">
      <c r="G4098" s="406"/>
    </row>
    <row r="4099" spans="7:7">
      <c r="G4099" s="406"/>
    </row>
    <row r="4100" spans="7:7">
      <c r="G4100" s="406"/>
    </row>
    <row r="4101" spans="7:7">
      <c r="G4101" s="406"/>
    </row>
    <row r="4102" spans="7:7">
      <c r="G4102" s="406"/>
    </row>
    <row r="4103" spans="7:7">
      <c r="G4103" s="406"/>
    </row>
    <row r="4104" spans="7:7">
      <c r="G4104" s="406"/>
    </row>
    <row r="4105" spans="7:7">
      <c r="G4105" s="406"/>
    </row>
    <row r="4106" spans="7:7">
      <c r="G4106" s="406"/>
    </row>
    <row r="4107" spans="7:7">
      <c r="G4107" s="406"/>
    </row>
    <row r="4108" spans="7:7">
      <c r="G4108" s="406"/>
    </row>
    <row r="4109" spans="7:7">
      <c r="G4109" s="406"/>
    </row>
    <row r="4110" spans="7:7">
      <c r="G4110" s="406"/>
    </row>
    <row r="4111" spans="7:7">
      <c r="G4111" s="406"/>
    </row>
    <row r="4112" spans="7:7">
      <c r="G4112" s="406"/>
    </row>
    <row r="4113" spans="7:7">
      <c r="G4113" s="406"/>
    </row>
    <row r="4114" spans="7:7">
      <c r="G4114" s="406"/>
    </row>
    <row r="4115" spans="7:7">
      <c r="G4115" s="406"/>
    </row>
    <row r="4116" spans="7:7">
      <c r="G4116" s="406"/>
    </row>
    <row r="4117" spans="7:7">
      <c r="G4117" s="406"/>
    </row>
    <row r="4118" spans="7:7">
      <c r="G4118" s="406"/>
    </row>
    <row r="4119" spans="7:7">
      <c r="G4119" s="406"/>
    </row>
    <row r="4120" spans="7:7">
      <c r="G4120" s="406"/>
    </row>
    <row r="4121" spans="7:7">
      <c r="G4121" s="406"/>
    </row>
    <row r="4122" spans="7:7">
      <c r="G4122" s="406"/>
    </row>
    <row r="4123" spans="7:7">
      <c r="G4123" s="406"/>
    </row>
    <row r="4124" spans="7:7">
      <c r="G4124" s="406"/>
    </row>
    <row r="4125" spans="7:7">
      <c r="G4125" s="406"/>
    </row>
    <row r="4126" spans="7:7">
      <c r="G4126" s="406"/>
    </row>
    <row r="4127" spans="7:7">
      <c r="G4127" s="406"/>
    </row>
    <row r="4128" spans="7:7">
      <c r="G4128" s="406"/>
    </row>
    <row r="4129" spans="7:7">
      <c r="G4129" s="406"/>
    </row>
    <row r="4130" spans="7:7">
      <c r="G4130" s="406"/>
    </row>
    <row r="4131" spans="7:7">
      <c r="G4131" s="406"/>
    </row>
    <row r="4132" spans="7:7">
      <c r="G4132" s="406"/>
    </row>
    <row r="4133" spans="7:7">
      <c r="G4133" s="406"/>
    </row>
    <row r="4134" spans="7:7">
      <c r="G4134" s="406"/>
    </row>
    <row r="4135" spans="7:7">
      <c r="G4135" s="406"/>
    </row>
    <row r="4136" spans="7:7">
      <c r="G4136" s="406"/>
    </row>
    <row r="4137" spans="7:7">
      <c r="G4137" s="406"/>
    </row>
    <row r="4138" spans="7:7">
      <c r="G4138" s="406"/>
    </row>
    <row r="4139" spans="7:7">
      <c r="G4139" s="406"/>
    </row>
    <row r="4140" spans="7:7">
      <c r="G4140" s="406"/>
    </row>
    <row r="4141" spans="7:7">
      <c r="G4141" s="406"/>
    </row>
    <row r="4142" spans="7:7">
      <c r="G4142" s="406"/>
    </row>
    <row r="4143" spans="7:7">
      <c r="G4143" s="406"/>
    </row>
    <row r="4144" spans="7:7">
      <c r="G4144" s="406"/>
    </row>
    <row r="4145" spans="7:7">
      <c r="G4145" s="406"/>
    </row>
    <row r="4146" spans="7:7">
      <c r="G4146" s="406"/>
    </row>
    <row r="4147" spans="7:7">
      <c r="G4147" s="406"/>
    </row>
    <row r="4148" spans="7:7">
      <c r="G4148" s="406"/>
    </row>
    <row r="4149" spans="7:7">
      <c r="G4149" s="406"/>
    </row>
    <row r="4150" spans="7:7">
      <c r="G4150" s="406"/>
    </row>
    <row r="4151" spans="7:7">
      <c r="G4151" s="406"/>
    </row>
    <row r="4152" spans="7:7">
      <c r="G4152" s="406"/>
    </row>
    <row r="4153" spans="7:7">
      <c r="G4153" s="406"/>
    </row>
    <row r="4154" spans="7:7">
      <c r="G4154" s="406"/>
    </row>
    <row r="4155" spans="7:7">
      <c r="G4155" s="406"/>
    </row>
    <row r="4156" spans="7:7">
      <c r="G4156" s="406"/>
    </row>
    <row r="4157" spans="7:7">
      <c r="G4157" s="406"/>
    </row>
    <row r="4158" spans="7:7">
      <c r="G4158" s="406"/>
    </row>
    <row r="4159" spans="7:7">
      <c r="G4159" s="406"/>
    </row>
    <row r="4160" spans="7:7">
      <c r="G4160" s="406"/>
    </row>
    <row r="4161" spans="7:7">
      <c r="G4161" s="406"/>
    </row>
    <row r="4162" spans="7:7">
      <c r="G4162" s="406"/>
    </row>
    <row r="4163" spans="7:7">
      <c r="G4163" s="406"/>
    </row>
    <row r="4164" spans="7:7">
      <c r="G4164" s="406"/>
    </row>
    <row r="4165" spans="7:7">
      <c r="G4165" s="406"/>
    </row>
    <row r="4166" spans="7:7">
      <c r="G4166" s="406"/>
    </row>
    <row r="4167" spans="7:7">
      <c r="G4167" s="406"/>
    </row>
    <row r="4168" spans="7:7">
      <c r="G4168" s="406"/>
    </row>
    <row r="4169" spans="7:7">
      <c r="G4169" s="406"/>
    </row>
    <row r="4170" spans="7:7">
      <c r="G4170" s="406"/>
    </row>
    <row r="4171" spans="7:7">
      <c r="G4171" s="406"/>
    </row>
    <row r="4172" spans="7:7">
      <c r="G4172" s="406"/>
    </row>
    <row r="4173" spans="7:7">
      <c r="G4173" s="406"/>
    </row>
    <row r="4174" spans="7:7">
      <c r="G4174" s="406"/>
    </row>
    <row r="4175" spans="7:7">
      <c r="G4175" s="406"/>
    </row>
    <row r="4176" spans="7:7">
      <c r="G4176" s="406"/>
    </row>
    <row r="4177" spans="7:7">
      <c r="G4177" s="406"/>
    </row>
    <row r="4178" spans="7:7">
      <c r="G4178" s="406"/>
    </row>
    <row r="4179" spans="7:7">
      <c r="G4179" s="406"/>
    </row>
    <row r="4180" spans="7:7">
      <c r="G4180" s="406"/>
    </row>
    <row r="4181" spans="7:7">
      <c r="G4181" s="406"/>
    </row>
    <row r="4182" spans="7:7">
      <c r="G4182" s="406"/>
    </row>
    <row r="4183" spans="7:7">
      <c r="G4183" s="406"/>
    </row>
    <row r="4184" spans="7:7">
      <c r="G4184" s="406"/>
    </row>
    <row r="4185" spans="7:7">
      <c r="G4185" s="406"/>
    </row>
    <row r="4186" spans="7:7">
      <c r="G4186" s="406"/>
    </row>
    <row r="4187" spans="7:7">
      <c r="G4187" s="406"/>
    </row>
    <row r="4188" spans="7:7">
      <c r="G4188" s="406"/>
    </row>
    <row r="4189" spans="7:7">
      <c r="G4189" s="406"/>
    </row>
    <row r="4190" spans="7:7">
      <c r="G4190" s="406"/>
    </row>
    <row r="4191" spans="7:7">
      <c r="G4191" s="406"/>
    </row>
    <row r="4192" spans="7:7">
      <c r="G4192" s="406"/>
    </row>
    <row r="4193" spans="7:7">
      <c r="G4193" s="406"/>
    </row>
    <row r="4194" spans="7:7">
      <c r="G4194" s="406"/>
    </row>
    <row r="4195" spans="7:7">
      <c r="G4195" s="406"/>
    </row>
    <row r="4196" spans="7:7">
      <c r="G4196" s="406"/>
    </row>
    <row r="4197" spans="7:7">
      <c r="G4197" s="406"/>
    </row>
    <row r="4198" spans="7:7">
      <c r="G4198" s="406"/>
    </row>
    <row r="4199" spans="7:7">
      <c r="G4199" s="406"/>
    </row>
    <row r="4200" spans="7:7">
      <c r="G4200" s="406"/>
    </row>
    <row r="4201" spans="7:7">
      <c r="G4201" s="406"/>
    </row>
    <row r="4202" spans="7:7">
      <c r="G4202" s="406"/>
    </row>
    <row r="4203" spans="7:7">
      <c r="G4203" s="406"/>
    </row>
    <row r="4204" spans="7:7">
      <c r="G4204" s="406"/>
    </row>
    <row r="4205" spans="7:7">
      <c r="G4205" s="406"/>
    </row>
    <row r="4206" spans="7:7">
      <c r="G4206" s="406"/>
    </row>
    <row r="4207" spans="7:7">
      <c r="G4207" s="406"/>
    </row>
    <row r="4208" spans="7:7">
      <c r="G4208" s="406"/>
    </row>
    <row r="4209" spans="7:7">
      <c r="G4209" s="406"/>
    </row>
    <row r="4210" spans="7:7">
      <c r="G4210" s="406"/>
    </row>
    <row r="4211" spans="7:7">
      <c r="G4211" s="406"/>
    </row>
    <row r="4212" spans="7:7">
      <c r="G4212" s="406"/>
    </row>
    <row r="4213" spans="7:7">
      <c r="G4213" s="406"/>
    </row>
    <row r="4214" spans="7:7">
      <c r="G4214" s="406"/>
    </row>
    <row r="4215" spans="7:7">
      <c r="G4215" s="406"/>
    </row>
    <row r="4216" spans="7:7">
      <c r="G4216" s="406"/>
    </row>
    <row r="4217" spans="7:7">
      <c r="G4217" s="406"/>
    </row>
    <row r="4218" spans="7:7">
      <c r="G4218" s="406"/>
    </row>
    <row r="4219" spans="7:7">
      <c r="G4219" s="406"/>
    </row>
    <row r="4220" spans="7:7">
      <c r="G4220" s="406"/>
    </row>
    <row r="4221" spans="7:7">
      <c r="G4221" s="406"/>
    </row>
    <row r="4222" spans="7:7">
      <c r="G4222" s="406"/>
    </row>
    <row r="4223" spans="7:7">
      <c r="G4223" s="406"/>
    </row>
    <row r="4224" spans="7:7">
      <c r="G4224" s="406"/>
    </row>
    <row r="4225" spans="7:7">
      <c r="G4225" s="406"/>
    </row>
    <row r="4226" spans="7:7">
      <c r="G4226" s="406"/>
    </row>
    <row r="4227" spans="7:7">
      <c r="G4227" s="406"/>
    </row>
    <row r="4228" spans="7:7">
      <c r="G4228" s="406"/>
    </row>
    <row r="4229" spans="7:7">
      <c r="G4229" s="406"/>
    </row>
    <row r="4230" spans="7:7">
      <c r="G4230" s="406"/>
    </row>
    <row r="4231" spans="7:7">
      <c r="G4231" s="406"/>
    </row>
    <row r="4232" spans="7:7">
      <c r="G4232" s="406"/>
    </row>
    <row r="4233" spans="7:7">
      <c r="G4233" s="406"/>
    </row>
    <row r="4234" spans="7:7">
      <c r="G4234" s="406"/>
    </row>
    <row r="4235" spans="7:7">
      <c r="G4235" s="406"/>
    </row>
    <row r="4236" spans="7:7">
      <c r="G4236" s="406"/>
    </row>
    <row r="4237" spans="7:7">
      <c r="G4237" s="406"/>
    </row>
    <row r="4238" spans="7:7">
      <c r="G4238" s="406"/>
    </row>
    <row r="4239" spans="7:7">
      <c r="G4239" s="406"/>
    </row>
    <row r="4240" spans="7:7">
      <c r="G4240" s="406"/>
    </row>
    <row r="4241" spans="7:7">
      <c r="G4241" s="406"/>
    </row>
    <row r="4242" spans="7:7">
      <c r="G4242" s="406"/>
    </row>
    <row r="4243" spans="7:7">
      <c r="G4243" s="406"/>
    </row>
    <row r="4244" spans="7:7">
      <c r="G4244" s="406"/>
    </row>
    <row r="4245" spans="7:7">
      <c r="G4245" s="406"/>
    </row>
    <row r="4246" spans="7:7">
      <c r="G4246" s="406"/>
    </row>
    <row r="4247" spans="7:7">
      <c r="G4247" s="406"/>
    </row>
    <row r="4248" spans="7:7">
      <c r="G4248" s="406"/>
    </row>
    <row r="4249" spans="7:7">
      <c r="G4249" s="406"/>
    </row>
    <row r="4250" spans="7:7">
      <c r="G4250" s="406"/>
    </row>
    <row r="4251" spans="7:7">
      <c r="G4251" s="406"/>
    </row>
    <row r="4252" spans="7:7">
      <c r="G4252" s="406"/>
    </row>
    <row r="4253" spans="7:7">
      <c r="G4253" s="406"/>
    </row>
    <row r="4254" spans="7:7">
      <c r="G4254" s="406"/>
    </row>
    <row r="4255" spans="7:7">
      <c r="G4255" s="406"/>
    </row>
    <row r="4256" spans="7:7">
      <c r="G4256" s="406"/>
    </row>
    <row r="4257" spans="7:7">
      <c r="G4257" s="406"/>
    </row>
    <row r="4258" spans="7:7">
      <c r="G4258" s="406"/>
    </row>
    <row r="4259" spans="7:7">
      <c r="G4259" s="406"/>
    </row>
    <row r="4260" spans="7:7">
      <c r="G4260" s="406"/>
    </row>
    <row r="4261" spans="7:7">
      <c r="G4261" s="406"/>
    </row>
    <row r="4262" spans="7:7">
      <c r="G4262" s="406"/>
    </row>
    <row r="4263" spans="7:7">
      <c r="G4263" s="406"/>
    </row>
    <row r="4264" spans="7:7">
      <c r="G4264" s="406"/>
    </row>
    <row r="4265" spans="7:7">
      <c r="G4265" s="406"/>
    </row>
    <row r="4266" spans="7:7">
      <c r="G4266" s="406"/>
    </row>
    <row r="4267" spans="7:7">
      <c r="G4267" s="406"/>
    </row>
    <row r="4268" spans="7:7">
      <c r="G4268" s="406"/>
    </row>
    <row r="4269" spans="7:7">
      <c r="G4269" s="406"/>
    </row>
    <row r="4270" spans="7:7">
      <c r="G4270" s="406"/>
    </row>
    <row r="4271" spans="7:7">
      <c r="G4271" s="406"/>
    </row>
    <row r="4272" spans="7:7">
      <c r="G4272" s="406"/>
    </row>
    <row r="4273" spans="7:7">
      <c r="G4273" s="406"/>
    </row>
    <row r="4274" spans="7:7">
      <c r="G4274" s="406"/>
    </row>
    <row r="4275" spans="7:7">
      <c r="G4275" s="406"/>
    </row>
    <row r="4276" spans="7:7">
      <c r="G4276" s="406"/>
    </row>
    <row r="4277" spans="7:7">
      <c r="G4277" s="406"/>
    </row>
    <row r="4278" spans="7:7">
      <c r="G4278" s="406"/>
    </row>
    <row r="4279" spans="7:7">
      <c r="G4279" s="406"/>
    </row>
    <row r="4280" spans="7:7">
      <c r="G4280" s="406"/>
    </row>
    <row r="4281" spans="7:7">
      <c r="G4281" s="406"/>
    </row>
    <row r="4282" spans="7:7">
      <c r="G4282" s="406"/>
    </row>
    <row r="4283" spans="7:7">
      <c r="G4283" s="406"/>
    </row>
    <row r="4284" spans="7:7">
      <c r="G4284" s="406"/>
    </row>
    <row r="4285" spans="7:7">
      <c r="G4285" s="406"/>
    </row>
    <row r="4286" spans="7:7">
      <c r="G4286" s="406"/>
    </row>
    <row r="4287" spans="7:7">
      <c r="G4287" s="406"/>
    </row>
    <row r="4288" spans="7:7">
      <c r="G4288" s="406"/>
    </row>
    <row r="4289" spans="7:7">
      <c r="G4289" s="406"/>
    </row>
    <row r="4290" spans="7:7">
      <c r="G4290" s="406"/>
    </row>
    <row r="4291" spans="7:7">
      <c r="G4291" s="406"/>
    </row>
    <row r="4292" spans="7:7">
      <c r="G4292" s="406"/>
    </row>
    <row r="4293" spans="7:7">
      <c r="G4293" s="406"/>
    </row>
    <row r="4294" spans="7:7">
      <c r="G4294" s="406"/>
    </row>
    <row r="4295" spans="7:7">
      <c r="G4295" s="406"/>
    </row>
    <row r="4296" spans="7:7">
      <c r="G4296" s="406"/>
    </row>
    <row r="4297" spans="7:7">
      <c r="G4297" s="406"/>
    </row>
    <row r="4298" spans="7:7">
      <c r="G4298" s="406"/>
    </row>
    <row r="4299" spans="7:7">
      <c r="G4299" s="406"/>
    </row>
    <row r="4300" spans="7:7">
      <c r="G4300" s="406"/>
    </row>
    <row r="4301" spans="7:7">
      <c r="G4301" s="406"/>
    </row>
    <row r="4302" spans="7:7">
      <c r="G4302" s="406"/>
    </row>
    <row r="4303" spans="7:7">
      <c r="G4303" s="406"/>
    </row>
    <row r="4304" spans="7:7">
      <c r="G4304" s="406"/>
    </row>
    <row r="4305" spans="7:7">
      <c r="G4305" s="406"/>
    </row>
    <row r="4306" spans="7:7">
      <c r="G4306" s="406"/>
    </row>
    <row r="4307" spans="7:7">
      <c r="G4307" s="406"/>
    </row>
    <row r="4308" spans="7:7">
      <c r="G4308" s="406"/>
    </row>
    <row r="4309" spans="7:7">
      <c r="G4309" s="406"/>
    </row>
    <row r="4310" spans="7:7">
      <c r="G4310" s="406"/>
    </row>
    <row r="4311" spans="7:7">
      <c r="G4311" s="406"/>
    </row>
    <row r="4312" spans="7:7">
      <c r="G4312" s="406"/>
    </row>
    <row r="4313" spans="7:7">
      <c r="G4313" s="406"/>
    </row>
    <row r="4314" spans="7:7">
      <c r="G4314" s="406"/>
    </row>
    <row r="4315" spans="7:7">
      <c r="G4315" s="406"/>
    </row>
    <row r="4316" spans="7:7">
      <c r="G4316" s="406"/>
    </row>
    <row r="4317" spans="7:7">
      <c r="G4317" s="406"/>
    </row>
    <row r="4318" spans="7:7">
      <c r="G4318" s="406"/>
    </row>
    <row r="4319" spans="7:7">
      <c r="G4319" s="406"/>
    </row>
    <row r="4320" spans="7:7">
      <c r="G4320" s="406"/>
    </row>
    <row r="4321" spans="7:7">
      <c r="G4321" s="406"/>
    </row>
    <row r="4322" spans="7:7">
      <c r="G4322" s="406"/>
    </row>
    <row r="4323" spans="7:7">
      <c r="G4323" s="406"/>
    </row>
    <row r="4324" spans="7:7">
      <c r="G4324" s="406"/>
    </row>
    <row r="4325" spans="7:7">
      <c r="G4325" s="406"/>
    </row>
    <row r="4326" spans="7:7">
      <c r="G4326" s="406"/>
    </row>
    <row r="4327" spans="7:7">
      <c r="G4327" s="406"/>
    </row>
    <row r="4328" spans="7:7">
      <c r="G4328" s="406"/>
    </row>
    <row r="4329" spans="7:7">
      <c r="G4329" s="406"/>
    </row>
    <row r="4330" spans="7:7">
      <c r="G4330" s="406"/>
    </row>
    <row r="4331" spans="7:7">
      <c r="G4331" s="406"/>
    </row>
    <row r="4332" spans="7:7">
      <c r="G4332" s="406"/>
    </row>
    <row r="4333" spans="7:7">
      <c r="G4333" s="406"/>
    </row>
    <row r="4334" spans="7:7">
      <c r="G4334" s="406"/>
    </row>
    <row r="4335" spans="7:7">
      <c r="G4335" s="406"/>
    </row>
    <row r="4336" spans="7:7">
      <c r="G4336" s="406"/>
    </row>
    <row r="4337" spans="7:7">
      <c r="G4337" s="406"/>
    </row>
    <row r="4338" spans="7:7">
      <c r="G4338" s="406"/>
    </row>
    <row r="4339" spans="7:7">
      <c r="G4339" s="406"/>
    </row>
    <row r="4340" spans="7:7">
      <c r="G4340" s="406"/>
    </row>
    <row r="4341" spans="7:7">
      <c r="G4341" s="406"/>
    </row>
    <row r="4342" spans="7:7">
      <c r="G4342" s="406"/>
    </row>
    <row r="4343" spans="7:7">
      <c r="G4343" s="406"/>
    </row>
    <row r="4344" spans="7:7">
      <c r="G4344" s="406"/>
    </row>
    <row r="4345" spans="7:7">
      <c r="G4345" s="406"/>
    </row>
    <row r="4346" spans="7:7">
      <c r="G4346" s="406"/>
    </row>
    <row r="4347" spans="7:7">
      <c r="G4347" s="406"/>
    </row>
    <row r="4348" spans="7:7">
      <c r="G4348" s="406"/>
    </row>
    <row r="4349" spans="7:7">
      <c r="G4349" s="406"/>
    </row>
    <row r="4350" spans="7:7">
      <c r="G4350" s="406"/>
    </row>
    <row r="4351" spans="7:7">
      <c r="G4351" s="406"/>
    </row>
    <row r="4352" spans="7:7">
      <c r="G4352" s="406"/>
    </row>
    <row r="4353" spans="7:7">
      <c r="G4353" s="406"/>
    </row>
    <row r="4354" spans="7:7">
      <c r="G4354" s="406"/>
    </row>
    <row r="4355" spans="7:7">
      <c r="G4355" s="406"/>
    </row>
    <row r="4356" spans="7:7">
      <c r="G4356" s="406"/>
    </row>
    <row r="4357" spans="7:7">
      <c r="G4357" s="406"/>
    </row>
    <row r="4358" spans="7:7">
      <c r="G4358" s="406"/>
    </row>
    <row r="4359" spans="7:7">
      <c r="G4359" s="406"/>
    </row>
    <row r="4360" spans="7:7">
      <c r="G4360" s="406"/>
    </row>
    <row r="4361" spans="7:7">
      <c r="G4361" s="406"/>
    </row>
    <row r="4362" spans="7:7">
      <c r="G4362" s="406"/>
    </row>
    <row r="4363" spans="7:7">
      <c r="G4363" s="406"/>
    </row>
    <row r="4364" spans="7:7">
      <c r="G4364" s="406"/>
    </row>
    <row r="4365" spans="7:7">
      <c r="G4365" s="406"/>
    </row>
    <row r="4366" spans="7:7">
      <c r="G4366" s="406"/>
    </row>
    <row r="4367" spans="7:7">
      <c r="G4367" s="406"/>
    </row>
    <row r="4368" spans="7:7">
      <c r="G4368" s="406"/>
    </row>
    <row r="4369" spans="7:7">
      <c r="G4369" s="406"/>
    </row>
    <row r="4370" spans="7:7">
      <c r="G4370" s="406"/>
    </row>
    <row r="4371" spans="7:7">
      <c r="G4371" s="406"/>
    </row>
    <row r="4372" spans="7:7">
      <c r="G4372" s="406"/>
    </row>
    <row r="4373" spans="7:7">
      <c r="G4373" s="406"/>
    </row>
    <row r="4374" spans="7:7">
      <c r="G4374" s="406"/>
    </row>
    <row r="4375" spans="7:7">
      <c r="G4375" s="406"/>
    </row>
    <row r="4376" spans="7:7">
      <c r="G4376" s="406"/>
    </row>
    <row r="4377" spans="7:7">
      <c r="G4377" s="406"/>
    </row>
    <row r="4378" spans="7:7">
      <c r="G4378" s="406"/>
    </row>
    <row r="4379" spans="7:7">
      <c r="G4379" s="406"/>
    </row>
    <row r="4380" spans="7:7">
      <c r="G4380" s="406"/>
    </row>
    <row r="4381" spans="7:7">
      <c r="G4381" s="406"/>
    </row>
    <row r="4382" spans="7:7">
      <c r="G4382" s="406"/>
    </row>
    <row r="4383" spans="7:7">
      <c r="G4383" s="406"/>
    </row>
    <row r="4384" spans="7:7">
      <c r="G4384" s="406"/>
    </row>
    <row r="4385" spans="7:7">
      <c r="G4385" s="406"/>
    </row>
    <row r="4386" spans="7:7">
      <c r="G4386" s="406"/>
    </row>
    <row r="4387" spans="7:7">
      <c r="G4387" s="406"/>
    </row>
    <row r="4388" spans="7:7">
      <c r="G4388" s="406"/>
    </row>
    <row r="4389" spans="7:7">
      <c r="G4389" s="406"/>
    </row>
    <row r="4390" spans="7:7">
      <c r="G4390" s="406"/>
    </row>
    <row r="4391" spans="7:7">
      <c r="G4391" s="406"/>
    </row>
    <row r="4392" spans="7:7">
      <c r="G4392" s="406"/>
    </row>
    <row r="4393" spans="7:7">
      <c r="G4393" s="406"/>
    </row>
    <row r="4394" spans="7:7">
      <c r="G4394" s="406"/>
    </row>
    <row r="4395" spans="7:7">
      <c r="G4395" s="406"/>
    </row>
    <row r="4396" spans="7:7">
      <c r="G4396" s="406"/>
    </row>
    <row r="4397" spans="7:7">
      <c r="G4397" s="406"/>
    </row>
    <row r="4398" spans="7:7">
      <c r="G4398" s="406"/>
    </row>
    <row r="4399" spans="7:7">
      <c r="G4399" s="406"/>
    </row>
    <row r="4400" spans="7:7">
      <c r="G4400" s="406"/>
    </row>
    <row r="4401" spans="7:7">
      <c r="G4401" s="406"/>
    </row>
    <row r="4402" spans="7:7">
      <c r="G4402" s="406"/>
    </row>
    <row r="4403" spans="7:7">
      <c r="G4403" s="406"/>
    </row>
    <row r="4404" spans="7:7">
      <c r="G4404" s="406"/>
    </row>
    <row r="4405" spans="7:7">
      <c r="G4405" s="406"/>
    </row>
    <row r="4406" spans="7:7">
      <c r="G4406" s="406"/>
    </row>
    <row r="4407" spans="7:7">
      <c r="G4407" s="406"/>
    </row>
    <row r="4408" spans="7:7">
      <c r="G4408" s="406"/>
    </row>
    <row r="4409" spans="7:7">
      <c r="G4409" s="406"/>
    </row>
    <row r="4410" spans="7:7">
      <c r="G4410" s="406"/>
    </row>
    <row r="4411" spans="7:7">
      <c r="G4411" s="406"/>
    </row>
    <row r="4412" spans="7:7">
      <c r="G4412" s="406"/>
    </row>
    <row r="4413" spans="7:7">
      <c r="G4413" s="406"/>
    </row>
    <row r="4414" spans="7:7">
      <c r="G4414" s="406"/>
    </row>
    <row r="4415" spans="7:7">
      <c r="G4415" s="406"/>
    </row>
    <row r="4416" spans="7:7">
      <c r="G4416" s="406"/>
    </row>
    <row r="4417" spans="7:7">
      <c r="G4417" s="406"/>
    </row>
    <row r="4418" spans="7:7">
      <c r="G4418" s="406"/>
    </row>
    <row r="4419" spans="7:7">
      <c r="G4419" s="406"/>
    </row>
    <row r="4420" spans="7:7">
      <c r="G4420" s="406"/>
    </row>
    <row r="4421" spans="7:7">
      <c r="G4421" s="406"/>
    </row>
    <row r="4422" spans="7:7">
      <c r="G4422" s="406"/>
    </row>
    <row r="4423" spans="7:7">
      <c r="G4423" s="406"/>
    </row>
    <row r="4424" spans="7:7">
      <c r="G4424" s="406"/>
    </row>
    <row r="4425" spans="7:7">
      <c r="G4425" s="406"/>
    </row>
    <row r="4426" spans="7:7">
      <c r="G4426" s="406"/>
    </row>
    <row r="4427" spans="7:7">
      <c r="G4427" s="406"/>
    </row>
    <row r="4428" spans="7:7">
      <c r="G4428" s="406"/>
    </row>
    <row r="4429" spans="7:7">
      <c r="G4429" s="406"/>
    </row>
    <row r="4430" spans="7:7">
      <c r="G4430" s="406"/>
    </row>
    <row r="4431" spans="7:7">
      <c r="G4431" s="406"/>
    </row>
    <row r="4432" spans="7:7">
      <c r="G4432" s="406"/>
    </row>
    <row r="4433" spans="7:7">
      <c r="G4433" s="406"/>
    </row>
    <row r="4434" spans="7:7">
      <c r="G4434" s="406"/>
    </row>
    <row r="4435" spans="7:7">
      <c r="G4435" s="406"/>
    </row>
    <row r="4436" spans="7:7">
      <c r="G4436" s="406"/>
    </row>
    <row r="4437" spans="7:7">
      <c r="G4437" s="406"/>
    </row>
    <row r="4438" spans="7:7">
      <c r="G4438" s="406"/>
    </row>
    <row r="4439" spans="7:7">
      <c r="G4439" s="406"/>
    </row>
    <row r="4440" spans="7:7">
      <c r="G4440" s="406"/>
    </row>
    <row r="4441" spans="7:7">
      <c r="G4441" s="406"/>
    </row>
    <row r="4442" spans="7:7">
      <c r="G4442" s="406"/>
    </row>
    <row r="4443" spans="7:7">
      <c r="G4443" s="406"/>
    </row>
    <row r="4444" spans="7:7">
      <c r="G4444" s="406"/>
    </row>
    <row r="4445" spans="7:7">
      <c r="G4445" s="406"/>
    </row>
    <row r="4446" spans="7:7">
      <c r="G4446" s="406"/>
    </row>
    <row r="4447" spans="7:7">
      <c r="G4447" s="406"/>
    </row>
    <row r="4448" spans="7:7">
      <c r="G4448" s="406"/>
    </row>
    <row r="4449" spans="7:7">
      <c r="G4449" s="406"/>
    </row>
    <row r="4450" spans="7:7">
      <c r="G4450" s="406"/>
    </row>
    <row r="4451" spans="7:7">
      <c r="G4451" s="406"/>
    </row>
    <row r="4452" spans="7:7">
      <c r="G4452" s="406"/>
    </row>
    <row r="4453" spans="7:7">
      <c r="G4453" s="406"/>
    </row>
    <row r="4454" spans="7:7">
      <c r="G4454" s="406"/>
    </row>
    <row r="4455" spans="7:7">
      <c r="G4455" s="406"/>
    </row>
    <row r="4456" spans="7:7">
      <c r="G4456" s="406"/>
    </row>
    <row r="4457" spans="7:7">
      <c r="G4457" s="406"/>
    </row>
    <row r="4458" spans="7:7">
      <c r="G4458" s="406"/>
    </row>
    <row r="4459" spans="7:7">
      <c r="G4459" s="406"/>
    </row>
    <row r="4460" spans="7:7">
      <c r="G4460" s="406"/>
    </row>
    <row r="4461" spans="7:7">
      <c r="G4461" s="406"/>
    </row>
    <row r="4462" spans="7:7">
      <c r="G4462" s="406"/>
    </row>
    <row r="4463" spans="7:7">
      <c r="G4463" s="406"/>
    </row>
    <row r="4464" spans="7:7">
      <c r="G4464" s="406"/>
    </row>
    <row r="4465" spans="7:7">
      <c r="G4465" s="406"/>
    </row>
    <row r="4466" spans="7:7">
      <c r="G4466" s="406"/>
    </row>
    <row r="4467" spans="7:7">
      <c r="G4467" s="406"/>
    </row>
    <row r="4468" spans="7:7">
      <c r="G4468" s="406"/>
    </row>
    <row r="4469" spans="7:7">
      <c r="G4469" s="406"/>
    </row>
    <row r="4470" spans="7:7">
      <c r="G4470" s="406"/>
    </row>
    <row r="4471" spans="7:7">
      <c r="G4471" s="406"/>
    </row>
    <row r="4472" spans="7:7">
      <c r="G4472" s="406"/>
    </row>
    <row r="4473" spans="7:7">
      <c r="G4473" s="406"/>
    </row>
    <row r="4474" spans="7:7">
      <c r="G4474" s="406"/>
    </row>
    <row r="4475" spans="7:7">
      <c r="G4475" s="406"/>
    </row>
    <row r="4476" spans="7:7">
      <c r="G4476" s="406"/>
    </row>
    <row r="4477" spans="7:7">
      <c r="G4477" s="406"/>
    </row>
    <row r="4478" spans="7:7">
      <c r="G4478" s="406"/>
    </row>
    <row r="4479" spans="7:7">
      <c r="G4479" s="406"/>
    </row>
    <row r="4480" spans="7:7">
      <c r="G4480" s="406"/>
    </row>
    <row r="4481" spans="7:7">
      <c r="G4481" s="406"/>
    </row>
    <row r="4482" spans="7:7">
      <c r="G4482" s="406"/>
    </row>
    <row r="4483" spans="7:7">
      <c r="G4483" s="406"/>
    </row>
    <row r="4484" spans="7:7">
      <c r="G4484" s="406"/>
    </row>
    <row r="4485" spans="7:7">
      <c r="G4485" s="406"/>
    </row>
    <row r="4486" spans="7:7">
      <c r="G4486" s="406"/>
    </row>
    <row r="4487" spans="7:7">
      <c r="G4487" s="406"/>
    </row>
    <row r="4488" spans="7:7">
      <c r="G4488" s="406"/>
    </row>
    <row r="4489" spans="7:7">
      <c r="G4489" s="406"/>
    </row>
    <row r="4490" spans="7:7">
      <c r="G4490" s="406"/>
    </row>
    <row r="4491" spans="7:7">
      <c r="G4491" s="406"/>
    </row>
    <row r="4492" spans="7:7">
      <c r="G4492" s="406"/>
    </row>
    <row r="4493" spans="7:7">
      <c r="G4493" s="406"/>
    </row>
    <row r="4494" spans="7:7">
      <c r="G4494" s="406"/>
    </row>
    <row r="4495" spans="7:7">
      <c r="G4495" s="406"/>
    </row>
    <row r="4496" spans="7:7">
      <c r="G4496" s="406"/>
    </row>
    <row r="4497" spans="7:7">
      <c r="G4497" s="406"/>
    </row>
    <row r="4498" spans="7:7">
      <c r="G4498" s="406"/>
    </row>
    <row r="4499" spans="7:7">
      <c r="G4499" s="406"/>
    </row>
    <row r="4500" spans="7:7">
      <c r="G4500" s="406"/>
    </row>
    <row r="4501" spans="7:7">
      <c r="G4501" s="406"/>
    </row>
    <row r="4502" spans="7:7">
      <c r="G4502" s="406"/>
    </row>
    <row r="4503" spans="7:7">
      <c r="G4503" s="406"/>
    </row>
    <row r="4504" spans="7:7">
      <c r="G4504" s="406"/>
    </row>
    <row r="4505" spans="7:7">
      <c r="G4505" s="406"/>
    </row>
    <row r="4506" spans="7:7">
      <c r="G4506" s="406"/>
    </row>
    <row r="4507" spans="7:7">
      <c r="G4507" s="406"/>
    </row>
    <row r="4508" spans="7:7">
      <c r="G4508" s="406"/>
    </row>
    <row r="4509" spans="7:7">
      <c r="G4509" s="406"/>
    </row>
    <row r="4510" spans="7:7">
      <c r="G4510" s="406"/>
    </row>
    <row r="4511" spans="7:7">
      <c r="G4511" s="406"/>
    </row>
    <row r="4512" spans="7:7">
      <c r="G4512" s="406"/>
    </row>
    <row r="4513" spans="7:7">
      <c r="G4513" s="406"/>
    </row>
    <row r="4514" spans="7:7">
      <c r="G4514" s="406"/>
    </row>
    <row r="4515" spans="7:7">
      <c r="G4515" s="406"/>
    </row>
    <row r="4516" spans="7:7">
      <c r="G4516" s="406"/>
    </row>
    <row r="4517" spans="7:7">
      <c r="G4517" s="406"/>
    </row>
    <row r="4518" spans="7:7">
      <c r="G4518" s="406"/>
    </row>
    <row r="4519" spans="7:7">
      <c r="G4519" s="406"/>
    </row>
    <row r="4520" spans="7:7">
      <c r="G4520" s="406"/>
    </row>
    <row r="4521" spans="7:7">
      <c r="G4521" s="406"/>
    </row>
    <row r="4522" spans="7:7">
      <c r="G4522" s="406"/>
    </row>
    <row r="4523" spans="7:7">
      <c r="G4523" s="406"/>
    </row>
    <row r="4524" spans="7:7">
      <c r="G4524" s="406"/>
    </row>
    <row r="4525" spans="7:7">
      <c r="G4525" s="406"/>
    </row>
    <row r="4526" spans="7:7">
      <c r="G4526" s="406"/>
    </row>
    <row r="4527" spans="7:7">
      <c r="G4527" s="406"/>
    </row>
    <row r="4528" spans="7:7">
      <c r="G4528" s="406"/>
    </row>
    <row r="4529" spans="7:7">
      <c r="G4529" s="406"/>
    </row>
    <row r="4530" spans="7:7">
      <c r="G4530" s="406"/>
    </row>
    <row r="4531" spans="7:7">
      <c r="G4531" s="406"/>
    </row>
    <row r="4532" spans="7:7">
      <c r="G4532" s="406"/>
    </row>
    <row r="4533" spans="7:7">
      <c r="G4533" s="406"/>
    </row>
    <row r="4534" spans="7:7">
      <c r="G4534" s="406"/>
    </row>
    <row r="4535" spans="7:7">
      <c r="G4535" s="406"/>
    </row>
    <row r="4536" spans="7:7">
      <c r="G4536" s="406"/>
    </row>
    <row r="4537" spans="7:7">
      <c r="G4537" s="406"/>
    </row>
    <row r="4538" spans="7:7">
      <c r="G4538" s="406"/>
    </row>
    <row r="4539" spans="7:7">
      <c r="G4539" s="406"/>
    </row>
    <row r="4540" spans="7:7">
      <c r="G4540" s="406"/>
    </row>
    <row r="4541" spans="7:7">
      <c r="G4541" s="406"/>
    </row>
    <row r="4542" spans="7:7">
      <c r="G4542" s="406"/>
    </row>
    <row r="4543" spans="7:7">
      <c r="G4543" s="406"/>
    </row>
    <row r="4544" spans="7:7">
      <c r="G4544" s="406"/>
    </row>
    <row r="4545" spans="7:7">
      <c r="G4545" s="406"/>
    </row>
    <row r="4546" spans="7:7">
      <c r="G4546" s="406"/>
    </row>
    <row r="4547" spans="7:7">
      <c r="G4547" s="406"/>
    </row>
    <row r="4548" spans="7:7">
      <c r="G4548" s="406"/>
    </row>
    <row r="4549" spans="7:7">
      <c r="G4549" s="406"/>
    </row>
    <row r="4550" spans="7:7">
      <c r="G4550" s="406"/>
    </row>
    <row r="4551" spans="7:7">
      <c r="G4551" s="406"/>
    </row>
    <row r="4552" spans="7:7">
      <c r="G4552" s="406"/>
    </row>
    <row r="4553" spans="7:7">
      <c r="G4553" s="406"/>
    </row>
    <row r="4554" spans="7:7">
      <c r="G4554" s="406"/>
    </row>
    <row r="4555" spans="7:7">
      <c r="G4555" s="406"/>
    </row>
    <row r="4556" spans="7:7">
      <c r="G4556" s="406"/>
    </row>
    <row r="4557" spans="7:7">
      <c r="G4557" s="406"/>
    </row>
    <row r="4558" spans="7:7">
      <c r="G4558" s="406"/>
    </row>
    <row r="4559" spans="7:7">
      <c r="G4559" s="406"/>
    </row>
    <row r="4560" spans="7:7">
      <c r="G4560" s="406"/>
    </row>
    <row r="4561" spans="7:7">
      <c r="G4561" s="406"/>
    </row>
    <row r="4562" spans="7:7">
      <c r="G4562" s="406"/>
    </row>
    <row r="4563" spans="7:7">
      <c r="G4563" s="406"/>
    </row>
    <row r="4564" spans="7:7">
      <c r="G4564" s="406"/>
    </row>
    <row r="4565" spans="7:7">
      <c r="G4565" s="406"/>
    </row>
    <row r="4566" spans="7:7">
      <c r="G4566" s="406"/>
    </row>
    <row r="4567" spans="7:7">
      <c r="G4567" s="406"/>
    </row>
    <row r="4568" spans="7:7">
      <c r="G4568" s="406"/>
    </row>
    <row r="4569" spans="7:7">
      <c r="G4569" s="406"/>
    </row>
    <row r="4570" spans="7:7">
      <c r="G4570" s="406"/>
    </row>
    <row r="4571" spans="7:7">
      <c r="G4571" s="406"/>
    </row>
    <row r="4572" spans="7:7">
      <c r="G4572" s="406"/>
    </row>
    <row r="4573" spans="7:7">
      <c r="G4573" s="406"/>
    </row>
    <row r="4574" spans="7:7">
      <c r="G4574" s="406"/>
    </row>
    <row r="4575" spans="7:7">
      <c r="G4575" s="406"/>
    </row>
    <row r="4576" spans="7:7">
      <c r="G4576" s="406"/>
    </row>
    <row r="4577" spans="7:7">
      <c r="G4577" s="406"/>
    </row>
    <row r="4578" spans="7:7">
      <c r="G4578" s="406"/>
    </row>
    <row r="4579" spans="7:7">
      <c r="G4579" s="406"/>
    </row>
    <row r="4580" spans="7:7">
      <c r="G4580" s="406"/>
    </row>
    <row r="4581" spans="7:7">
      <c r="G4581" s="406"/>
    </row>
    <row r="4582" spans="7:7">
      <c r="G4582" s="406"/>
    </row>
    <row r="4583" spans="7:7">
      <c r="G4583" s="406"/>
    </row>
    <row r="4584" spans="7:7">
      <c r="G4584" s="406"/>
    </row>
    <row r="4585" spans="7:7">
      <c r="G4585" s="406"/>
    </row>
    <row r="4586" spans="7:7">
      <c r="G4586" s="406"/>
    </row>
    <row r="4587" spans="7:7">
      <c r="G4587" s="406"/>
    </row>
    <row r="4588" spans="7:7">
      <c r="G4588" s="406"/>
    </row>
    <row r="4589" spans="7:7">
      <c r="G4589" s="406"/>
    </row>
    <row r="4590" spans="7:7">
      <c r="G4590" s="406"/>
    </row>
    <row r="4591" spans="7:7">
      <c r="G4591" s="406"/>
    </row>
    <row r="4592" spans="7:7">
      <c r="G4592" s="406"/>
    </row>
    <row r="4593" spans="7:7">
      <c r="G4593" s="406"/>
    </row>
    <row r="4594" spans="7:7">
      <c r="G4594" s="406"/>
    </row>
    <row r="4595" spans="7:7">
      <c r="G4595" s="406"/>
    </row>
    <row r="4596" spans="7:7">
      <c r="G4596" s="406"/>
    </row>
    <row r="4597" spans="7:7">
      <c r="G4597" s="406"/>
    </row>
    <row r="4598" spans="7:7">
      <c r="G4598" s="406"/>
    </row>
    <row r="4599" spans="7:7">
      <c r="G4599" s="406"/>
    </row>
    <row r="4600" spans="7:7">
      <c r="G4600" s="406"/>
    </row>
    <row r="4601" spans="7:7">
      <c r="G4601" s="406"/>
    </row>
    <row r="4602" spans="7:7">
      <c r="G4602" s="406"/>
    </row>
    <row r="4603" spans="7:7">
      <c r="G4603" s="406"/>
    </row>
    <row r="4604" spans="7:7">
      <c r="G4604" s="406"/>
    </row>
    <row r="4605" spans="7:7">
      <c r="G4605" s="406"/>
    </row>
    <row r="4606" spans="7:7">
      <c r="G4606" s="406"/>
    </row>
    <row r="4607" spans="7:7">
      <c r="G4607" s="406"/>
    </row>
    <row r="4608" spans="7:7">
      <c r="G4608" s="406"/>
    </row>
    <row r="4609" spans="7:7">
      <c r="G4609" s="406"/>
    </row>
    <row r="4610" spans="7:7">
      <c r="G4610" s="406"/>
    </row>
    <row r="4611" spans="7:7">
      <c r="G4611" s="406"/>
    </row>
    <row r="4612" spans="7:7">
      <c r="G4612" s="406"/>
    </row>
    <row r="4613" spans="7:7">
      <c r="G4613" s="406"/>
    </row>
    <row r="4614" spans="7:7">
      <c r="G4614" s="406"/>
    </row>
    <row r="4615" spans="7:7">
      <c r="G4615" s="406"/>
    </row>
    <row r="4616" spans="7:7">
      <c r="G4616" s="406"/>
    </row>
    <row r="4617" spans="7:7">
      <c r="G4617" s="406"/>
    </row>
    <row r="4618" spans="7:7">
      <c r="G4618" s="406"/>
    </row>
    <row r="4619" spans="7:7">
      <c r="G4619" s="406"/>
    </row>
    <row r="4620" spans="7:7">
      <c r="G4620" s="406"/>
    </row>
    <row r="4621" spans="7:7">
      <c r="G4621" s="406"/>
    </row>
    <row r="4622" spans="7:7">
      <c r="G4622" s="406"/>
    </row>
    <row r="4623" spans="7:7">
      <c r="G4623" s="406"/>
    </row>
    <row r="4624" spans="7:7">
      <c r="G4624" s="406"/>
    </row>
    <row r="4625" spans="7:7">
      <c r="G4625" s="406"/>
    </row>
    <row r="4626" spans="7:7">
      <c r="G4626" s="406"/>
    </row>
    <row r="4627" spans="7:7">
      <c r="G4627" s="406"/>
    </row>
    <row r="4628" spans="7:7">
      <c r="G4628" s="406"/>
    </row>
    <row r="4629" spans="7:7">
      <c r="G4629" s="406"/>
    </row>
    <row r="4630" spans="7:7">
      <c r="G4630" s="406"/>
    </row>
    <row r="4631" spans="7:7">
      <c r="G4631" s="406"/>
    </row>
    <row r="4632" spans="7:7">
      <c r="G4632" s="406"/>
    </row>
    <row r="4633" spans="7:7">
      <c r="G4633" s="406"/>
    </row>
    <row r="4634" spans="7:7">
      <c r="G4634" s="406"/>
    </row>
    <row r="4635" spans="7:7">
      <c r="G4635" s="406"/>
    </row>
    <row r="4636" spans="7:7">
      <c r="G4636" s="406"/>
    </row>
    <row r="4637" spans="7:7">
      <c r="G4637" s="406"/>
    </row>
    <row r="4638" spans="7:7">
      <c r="G4638" s="406"/>
    </row>
    <row r="4639" spans="7:7">
      <c r="G4639" s="406"/>
    </row>
    <row r="4640" spans="7:7">
      <c r="G4640" s="406"/>
    </row>
    <row r="4641" spans="7:7">
      <c r="G4641" s="406"/>
    </row>
    <row r="4642" spans="7:7">
      <c r="G4642" s="406"/>
    </row>
    <row r="4643" spans="7:7">
      <c r="G4643" s="406"/>
    </row>
    <row r="4644" spans="7:7">
      <c r="G4644" s="406"/>
    </row>
    <row r="4645" spans="7:7">
      <c r="G4645" s="406"/>
    </row>
    <row r="4646" spans="7:7">
      <c r="G4646" s="406"/>
    </row>
    <row r="4647" spans="7:7">
      <c r="G4647" s="406"/>
    </row>
    <row r="4648" spans="7:7">
      <c r="G4648" s="406"/>
    </row>
    <row r="4649" spans="7:7">
      <c r="G4649" s="406"/>
    </row>
    <row r="4650" spans="7:7">
      <c r="G4650" s="406"/>
    </row>
    <row r="4651" spans="7:7">
      <c r="G4651" s="406"/>
    </row>
    <row r="4652" spans="7:7">
      <c r="G4652" s="406"/>
    </row>
    <row r="4653" spans="7:7">
      <c r="G4653" s="406"/>
    </row>
    <row r="4654" spans="7:7">
      <c r="G4654" s="406"/>
    </row>
    <row r="4655" spans="7:7">
      <c r="G4655" s="406"/>
    </row>
    <row r="4656" spans="7:7">
      <c r="G4656" s="406"/>
    </row>
    <row r="4657" spans="7:7">
      <c r="G4657" s="406"/>
    </row>
    <row r="4658" spans="7:7">
      <c r="G4658" s="406"/>
    </row>
    <row r="4659" spans="7:7">
      <c r="G4659" s="406"/>
    </row>
    <row r="4660" spans="7:7">
      <c r="G4660" s="406"/>
    </row>
    <row r="4661" spans="7:7">
      <c r="G4661" s="406"/>
    </row>
    <row r="4662" spans="7:7">
      <c r="G4662" s="406"/>
    </row>
    <row r="4663" spans="7:7">
      <c r="G4663" s="406"/>
    </row>
    <row r="4664" spans="7:7">
      <c r="G4664" s="406"/>
    </row>
    <row r="4665" spans="7:7">
      <c r="G4665" s="406"/>
    </row>
    <row r="4666" spans="7:7">
      <c r="G4666" s="406"/>
    </row>
    <row r="4667" spans="7:7">
      <c r="G4667" s="406"/>
    </row>
    <row r="4668" spans="7:7">
      <c r="G4668" s="406"/>
    </row>
    <row r="4669" spans="7:7">
      <c r="G4669" s="406"/>
    </row>
    <row r="4670" spans="7:7">
      <c r="G4670" s="406"/>
    </row>
    <row r="4671" spans="7:7">
      <c r="G4671" s="406"/>
    </row>
    <row r="4672" spans="7:7">
      <c r="G4672" s="406"/>
    </row>
    <row r="4673" spans="7:7">
      <c r="G4673" s="406"/>
    </row>
    <row r="4674" spans="7:7">
      <c r="G4674" s="406"/>
    </row>
    <row r="4675" spans="7:7">
      <c r="G4675" s="406"/>
    </row>
    <row r="4676" spans="7:7">
      <c r="G4676" s="406"/>
    </row>
    <row r="4677" spans="7:7">
      <c r="G4677" s="406"/>
    </row>
    <row r="4678" spans="7:7">
      <c r="G4678" s="406"/>
    </row>
    <row r="4679" spans="7:7">
      <c r="G4679" s="406"/>
    </row>
    <row r="4680" spans="7:7">
      <c r="G4680" s="406"/>
    </row>
    <row r="4681" spans="7:7">
      <c r="G4681" s="406"/>
    </row>
    <row r="4682" spans="7:7">
      <c r="G4682" s="406"/>
    </row>
    <row r="4683" spans="7:7">
      <c r="G4683" s="406"/>
    </row>
    <row r="4684" spans="7:7">
      <c r="G4684" s="406"/>
    </row>
    <row r="4685" spans="7:7">
      <c r="G4685" s="406"/>
    </row>
    <row r="4686" spans="7:7">
      <c r="G4686" s="406"/>
    </row>
    <row r="4687" spans="7:7">
      <c r="G4687" s="406"/>
    </row>
    <row r="4688" spans="7:7">
      <c r="G4688" s="406"/>
    </row>
    <row r="4689" spans="7:7">
      <c r="G4689" s="406"/>
    </row>
    <row r="4690" spans="7:7">
      <c r="G4690" s="406"/>
    </row>
    <row r="4691" spans="7:7">
      <c r="G4691" s="406"/>
    </row>
    <row r="4692" spans="7:7">
      <c r="G4692" s="406"/>
    </row>
    <row r="4693" spans="7:7">
      <c r="G4693" s="406"/>
    </row>
    <row r="4694" spans="7:7">
      <c r="G4694" s="406"/>
    </row>
    <row r="4695" spans="7:7">
      <c r="G4695" s="406"/>
    </row>
    <row r="4696" spans="7:7">
      <c r="G4696" s="406"/>
    </row>
    <row r="4697" spans="7:7">
      <c r="G4697" s="406"/>
    </row>
    <row r="4698" spans="7:7">
      <c r="G4698" s="406"/>
    </row>
    <row r="4699" spans="7:7">
      <c r="G4699" s="406"/>
    </row>
    <row r="4700" spans="7:7">
      <c r="G4700" s="406"/>
    </row>
    <row r="4701" spans="7:7">
      <c r="G4701" s="406"/>
    </row>
    <row r="4702" spans="7:7">
      <c r="G4702" s="406"/>
    </row>
    <row r="4703" spans="7:7">
      <c r="G4703" s="406"/>
    </row>
    <row r="4704" spans="7:7">
      <c r="G4704" s="406"/>
    </row>
    <row r="4705" spans="7:7">
      <c r="G4705" s="406"/>
    </row>
    <row r="4706" spans="7:7">
      <c r="G4706" s="406"/>
    </row>
    <row r="4707" spans="7:7">
      <c r="G4707" s="406"/>
    </row>
    <row r="4708" spans="7:7">
      <c r="G4708" s="406"/>
    </row>
    <row r="4709" spans="7:7">
      <c r="G4709" s="406"/>
    </row>
    <row r="4710" spans="7:7">
      <c r="G4710" s="406"/>
    </row>
    <row r="4711" spans="7:7">
      <c r="G4711" s="406"/>
    </row>
    <row r="4712" spans="7:7">
      <c r="G4712" s="406"/>
    </row>
    <row r="4713" spans="7:7">
      <c r="G4713" s="406"/>
    </row>
    <row r="4714" spans="7:7">
      <c r="G4714" s="406"/>
    </row>
    <row r="4715" spans="7:7">
      <c r="G4715" s="406"/>
    </row>
    <row r="4716" spans="7:7">
      <c r="G4716" s="406"/>
    </row>
    <row r="4717" spans="7:7">
      <c r="G4717" s="406"/>
    </row>
    <row r="4718" spans="7:7">
      <c r="G4718" s="406"/>
    </row>
    <row r="4719" spans="7:7">
      <c r="G4719" s="406"/>
    </row>
    <row r="4720" spans="7:7">
      <c r="G4720" s="406"/>
    </row>
    <row r="4721" spans="7:7">
      <c r="G4721" s="406"/>
    </row>
    <row r="4722" spans="7:7">
      <c r="G4722" s="406"/>
    </row>
    <row r="4723" spans="7:7">
      <c r="G4723" s="406"/>
    </row>
    <row r="4724" spans="7:7">
      <c r="G4724" s="406"/>
    </row>
    <row r="4725" spans="7:7">
      <c r="G4725" s="406"/>
    </row>
    <row r="4726" spans="7:7">
      <c r="G4726" s="406"/>
    </row>
    <row r="4727" spans="7:7">
      <c r="G4727" s="406"/>
    </row>
    <row r="4728" spans="7:7">
      <c r="G4728" s="406"/>
    </row>
    <row r="4729" spans="7:7">
      <c r="G4729" s="406"/>
    </row>
    <row r="4730" spans="7:7">
      <c r="G4730" s="406"/>
    </row>
    <row r="4731" spans="7:7">
      <c r="G4731" s="406"/>
    </row>
    <row r="4732" spans="7:7">
      <c r="G4732" s="406"/>
    </row>
    <row r="4733" spans="7:7">
      <c r="G4733" s="406"/>
    </row>
    <row r="4734" spans="7:7">
      <c r="G4734" s="406"/>
    </row>
    <row r="4735" spans="7:7">
      <c r="G4735" s="406"/>
    </row>
    <row r="4736" spans="7:7">
      <c r="G4736" s="406"/>
    </row>
    <row r="4737" spans="7:7">
      <c r="G4737" s="406"/>
    </row>
    <row r="4738" spans="7:7">
      <c r="G4738" s="406"/>
    </row>
    <row r="4739" spans="7:7">
      <c r="G4739" s="406"/>
    </row>
    <row r="4740" spans="7:7">
      <c r="G4740" s="406"/>
    </row>
    <row r="4741" spans="7:7">
      <c r="G4741" s="406"/>
    </row>
    <row r="4742" spans="7:7">
      <c r="G4742" s="406"/>
    </row>
    <row r="4743" spans="7:7">
      <c r="G4743" s="406"/>
    </row>
    <row r="4744" spans="7:7">
      <c r="G4744" s="406"/>
    </row>
    <row r="4745" spans="7:7">
      <c r="G4745" s="406"/>
    </row>
    <row r="4746" spans="7:7">
      <c r="G4746" s="406"/>
    </row>
    <row r="4747" spans="7:7">
      <c r="G4747" s="406"/>
    </row>
    <row r="4748" spans="7:7">
      <c r="G4748" s="406"/>
    </row>
    <row r="4749" spans="7:7">
      <c r="G4749" s="406"/>
    </row>
    <row r="4750" spans="7:7">
      <c r="G4750" s="406"/>
    </row>
    <row r="4751" spans="7:7">
      <c r="G4751" s="406"/>
    </row>
    <row r="4752" spans="7:7">
      <c r="G4752" s="406"/>
    </row>
    <row r="4753" spans="7:7">
      <c r="G4753" s="406"/>
    </row>
    <row r="4754" spans="7:7">
      <c r="G4754" s="406"/>
    </row>
    <row r="4755" spans="7:7">
      <c r="G4755" s="406"/>
    </row>
    <row r="4756" spans="7:7">
      <c r="G4756" s="406"/>
    </row>
    <row r="4757" spans="7:7">
      <c r="G4757" s="406"/>
    </row>
    <row r="4758" spans="7:7">
      <c r="G4758" s="406"/>
    </row>
    <row r="4759" spans="7:7">
      <c r="G4759" s="406"/>
    </row>
    <row r="4760" spans="7:7">
      <c r="G4760" s="406"/>
    </row>
    <row r="4761" spans="7:7">
      <c r="G4761" s="406"/>
    </row>
    <row r="4762" spans="7:7">
      <c r="G4762" s="406"/>
    </row>
    <row r="4763" spans="7:7">
      <c r="G4763" s="406"/>
    </row>
    <row r="4764" spans="7:7">
      <c r="G4764" s="406"/>
    </row>
    <row r="4765" spans="7:7">
      <c r="G4765" s="406"/>
    </row>
    <row r="4766" spans="7:7">
      <c r="G4766" s="406"/>
    </row>
    <row r="4767" spans="7:7">
      <c r="G4767" s="406"/>
    </row>
    <row r="4768" spans="7:7">
      <c r="G4768" s="406"/>
    </row>
    <row r="4769" spans="7:7">
      <c r="G4769" s="406"/>
    </row>
    <row r="4770" spans="7:7">
      <c r="G4770" s="406"/>
    </row>
    <row r="4771" spans="7:7">
      <c r="G4771" s="406"/>
    </row>
    <row r="4772" spans="7:7">
      <c r="G4772" s="406"/>
    </row>
    <row r="4773" spans="7:7">
      <c r="G4773" s="406"/>
    </row>
    <row r="4774" spans="7:7">
      <c r="G4774" s="406"/>
    </row>
    <row r="4775" spans="7:7">
      <c r="G4775" s="406"/>
    </row>
    <row r="4776" spans="7:7">
      <c r="G4776" s="406"/>
    </row>
    <row r="4777" spans="7:7">
      <c r="G4777" s="406"/>
    </row>
    <row r="4778" spans="7:7">
      <c r="G4778" s="406"/>
    </row>
    <row r="4779" spans="7:7">
      <c r="G4779" s="406"/>
    </row>
    <row r="4780" spans="7:7">
      <c r="G4780" s="406"/>
    </row>
    <row r="4781" spans="7:7">
      <c r="G4781" s="406"/>
    </row>
    <row r="4782" spans="7:7">
      <c r="G4782" s="406"/>
    </row>
    <row r="4783" spans="7:7">
      <c r="G4783" s="406"/>
    </row>
    <row r="4784" spans="7:7">
      <c r="G4784" s="406"/>
    </row>
    <row r="4785" spans="7:7">
      <c r="G4785" s="406"/>
    </row>
    <row r="4786" spans="7:7">
      <c r="G4786" s="406"/>
    </row>
    <row r="4787" spans="7:7">
      <c r="G4787" s="406"/>
    </row>
    <row r="4788" spans="7:7">
      <c r="G4788" s="406"/>
    </row>
    <row r="4789" spans="7:7">
      <c r="G4789" s="406"/>
    </row>
    <row r="4790" spans="7:7">
      <c r="G4790" s="406"/>
    </row>
    <row r="4791" spans="7:7">
      <c r="G4791" s="406"/>
    </row>
    <row r="4792" spans="7:7">
      <c r="G4792" s="406"/>
    </row>
    <row r="4793" spans="7:7">
      <c r="G4793" s="406"/>
    </row>
    <row r="4794" spans="7:7">
      <c r="G4794" s="406"/>
    </row>
    <row r="4795" spans="7:7">
      <c r="G4795" s="406"/>
    </row>
    <row r="4796" spans="7:7">
      <c r="G4796" s="406"/>
    </row>
    <row r="4797" spans="7:7">
      <c r="G4797" s="406"/>
    </row>
    <row r="4798" spans="7:7">
      <c r="G4798" s="406"/>
    </row>
    <row r="4799" spans="7:7">
      <c r="G4799" s="406"/>
    </row>
    <row r="4800" spans="7:7">
      <c r="G4800" s="406"/>
    </row>
    <row r="4801" spans="7:7">
      <c r="G4801" s="406"/>
    </row>
    <row r="4802" spans="7:7">
      <c r="G4802" s="406"/>
    </row>
    <row r="4803" spans="7:7">
      <c r="G4803" s="406"/>
    </row>
    <row r="4804" spans="7:7">
      <c r="G4804" s="406"/>
    </row>
    <row r="4805" spans="7:7">
      <c r="G4805" s="406"/>
    </row>
    <row r="4806" spans="7:7">
      <c r="G4806" s="406"/>
    </row>
    <row r="4807" spans="7:7">
      <c r="G4807" s="406"/>
    </row>
    <row r="4808" spans="7:7">
      <c r="G4808" s="406"/>
    </row>
    <row r="4809" spans="7:7">
      <c r="G4809" s="406"/>
    </row>
    <row r="4810" spans="7:7">
      <c r="G4810" s="406"/>
    </row>
    <row r="4811" spans="7:7">
      <c r="G4811" s="406"/>
    </row>
    <row r="4812" spans="7:7">
      <c r="G4812" s="406"/>
    </row>
    <row r="4813" spans="7:7">
      <c r="G4813" s="406"/>
    </row>
    <row r="4814" spans="7:7">
      <c r="G4814" s="406"/>
    </row>
    <row r="4815" spans="7:7">
      <c r="G4815" s="406"/>
    </row>
    <row r="4816" spans="7:7">
      <c r="G4816" s="406"/>
    </row>
    <row r="4817" spans="7:7">
      <c r="G4817" s="406"/>
    </row>
    <row r="4818" spans="7:7">
      <c r="G4818" s="406"/>
    </row>
    <row r="4819" spans="7:7">
      <c r="G4819" s="406"/>
    </row>
    <row r="4820" spans="7:7">
      <c r="G4820" s="406"/>
    </row>
    <row r="4821" spans="7:7">
      <c r="G4821" s="406"/>
    </row>
    <row r="4822" spans="7:7">
      <c r="G4822" s="406"/>
    </row>
    <row r="4823" spans="7:7">
      <c r="G4823" s="406"/>
    </row>
    <row r="4824" spans="7:7">
      <c r="G4824" s="406"/>
    </row>
    <row r="4825" spans="7:7">
      <c r="G4825" s="406"/>
    </row>
    <row r="4826" spans="7:7">
      <c r="G4826" s="406"/>
    </row>
    <row r="4827" spans="7:7">
      <c r="G4827" s="406"/>
    </row>
    <row r="4828" spans="7:7">
      <c r="G4828" s="406"/>
    </row>
    <row r="4829" spans="7:7">
      <c r="G4829" s="406"/>
    </row>
    <row r="4830" spans="7:7">
      <c r="G4830" s="406"/>
    </row>
    <row r="4831" spans="7:7">
      <c r="G4831" s="406"/>
    </row>
    <row r="4832" spans="7:7">
      <c r="G4832" s="406"/>
    </row>
    <row r="4833" spans="7:7">
      <c r="G4833" s="406"/>
    </row>
    <row r="4834" spans="7:7">
      <c r="G4834" s="406"/>
    </row>
    <row r="4835" spans="7:7">
      <c r="G4835" s="406"/>
    </row>
    <row r="4836" spans="7:7">
      <c r="G4836" s="406"/>
    </row>
    <row r="4837" spans="7:7">
      <c r="G4837" s="406"/>
    </row>
    <row r="4838" spans="7:7">
      <c r="G4838" s="406"/>
    </row>
    <row r="4839" spans="7:7">
      <c r="G4839" s="406"/>
    </row>
    <row r="4840" spans="7:7">
      <c r="G4840" s="406"/>
    </row>
    <row r="4841" spans="7:7">
      <c r="G4841" s="406"/>
    </row>
    <row r="4842" spans="7:7">
      <c r="G4842" s="406"/>
    </row>
    <row r="4843" spans="7:7">
      <c r="G4843" s="406"/>
    </row>
    <row r="4844" spans="7:7">
      <c r="G4844" s="406"/>
    </row>
    <row r="4845" spans="7:7">
      <c r="G4845" s="406"/>
    </row>
    <row r="4846" spans="7:7">
      <c r="G4846" s="406"/>
    </row>
    <row r="4847" spans="7:7">
      <c r="G4847" s="406"/>
    </row>
    <row r="4848" spans="7:7">
      <c r="G4848" s="406"/>
    </row>
    <row r="4849" spans="7:7">
      <c r="G4849" s="406"/>
    </row>
    <row r="4850" spans="7:7">
      <c r="G4850" s="406"/>
    </row>
    <row r="4851" spans="7:7">
      <c r="G4851" s="406"/>
    </row>
    <row r="4852" spans="7:7">
      <c r="G4852" s="406"/>
    </row>
    <row r="4853" spans="7:7">
      <c r="G4853" s="406"/>
    </row>
    <row r="4854" spans="7:7">
      <c r="G4854" s="406"/>
    </row>
    <row r="4855" spans="7:7">
      <c r="G4855" s="406"/>
    </row>
    <row r="4856" spans="7:7">
      <c r="G4856" s="406"/>
    </row>
    <row r="4857" spans="7:7">
      <c r="G4857" s="406"/>
    </row>
    <row r="4858" spans="7:7">
      <c r="G4858" s="406"/>
    </row>
    <row r="4859" spans="7:7">
      <c r="G4859" s="406"/>
    </row>
    <row r="4860" spans="7:7">
      <c r="G4860" s="406"/>
    </row>
    <row r="4861" spans="7:7">
      <c r="G4861" s="406"/>
    </row>
    <row r="4862" spans="7:7">
      <c r="G4862" s="406"/>
    </row>
    <row r="4863" spans="7:7">
      <c r="G4863" s="406"/>
    </row>
    <row r="4864" spans="7:7">
      <c r="G4864" s="406"/>
    </row>
    <row r="4865" spans="7:7">
      <c r="G4865" s="406"/>
    </row>
    <row r="4866" spans="7:7">
      <c r="G4866" s="406"/>
    </row>
    <row r="4867" spans="7:7">
      <c r="G4867" s="406"/>
    </row>
    <row r="4868" spans="7:7">
      <c r="G4868" s="406"/>
    </row>
    <row r="4869" spans="7:7">
      <c r="G4869" s="406"/>
    </row>
    <row r="4870" spans="7:7">
      <c r="G4870" s="406"/>
    </row>
    <row r="4871" spans="7:7">
      <c r="G4871" s="406"/>
    </row>
    <row r="4872" spans="7:7">
      <c r="G4872" s="406"/>
    </row>
    <row r="4873" spans="7:7">
      <c r="G4873" s="406"/>
    </row>
    <row r="4874" spans="7:7">
      <c r="G4874" s="406"/>
    </row>
    <row r="4875" spans="7:7">
      <c r="G4875" s="406"/>
    </row>
    <row r="4876" spans="7:7">
      <c r="G4876" s="406"/>
    </row>
    <row r="4877" spans="7:7">
      <c r="G4877" s="406"/>
    </row>
    <row r="4878" spans="7:7">
      <c r="G4878" s="406"/>
    </row>
    <row r="4879" spans="7:7">
      <c r="G4879" s="406"/>
    </row>
    <row r="4880" spans="7:7">
      <c r="G4880" s="406"/>
    </row>
    <row r="4881" spans="7:7">
      <c r="G4881" s="406"/>
    </row>
    <row r="4882" spans="7:7">
      <c r="G4882" s="406"/>
    </row>
    <row r="4883" spans="7:7">
      <c r="G4883" s="406"/>
    </row>
    <row r="4884" spans="7:7">
      <c r="G4884" s="406"/>
    </row>
    <row r="4885" spans="7:7">
      <c r="G4885" s="406"/>
    </row>
    <row r="4886" spans="7:7">
      <c r="G4886" s="406"/>
    </row>
    <row r="4887" spans="7:7">
      <c r="G4887" s="406"/>
    </row>
    <row r="4888" spans="7:7">
      <c r="G4888" s="406"/>
    </row>
    <row r="4889" spans="7:7">
      <c r="G4889" s="406"/>
    </row>
    <row r="4890" spans="7:7">
      <c r="G4890" s="406"/>
    </row>
    <row r="4891" spans="7:7">
      <c r="G4891" s="406"/>
    </row>
    <row r="4892" spans="7:7">
      <c r="G4892" s="406"/>
    </row>
    <row r="4893" spans="7:7">
      <c r="G4893" s="406"/>
    </row>
    <row r="4894" spans="7:7">
      <c r="G4894" s="406"/>
    </row>
    <row r="4895" spans="7:7">
      <c r="G4895" s="406"/>
    </row>
    <row r="4896" spans="7:7">
      <c r="G4896" s="406"/>
    </row>
    <row r="4897" spans="7:7">
      <c r="G4897" s="406"/>
    </row>
    <row r="4898" spans="7:7">
      <c r="G4898" s="406"/>
    </row>
    <row r="4899" spans="7:7">
      <c r="G4899" s="406"/>
    </row>
    <row r="4900" spans="7:7">
      <c r="G4900" s="406"/>
    </row>
    <row r="4901" spans="7:7">
      <c r="G4901" s="406"/>
    </row>
    <row r="4902" spans="7:7">
      <c r="G4902" s="406"/>
    </row>
    <row r="4903" spans="7:7">
      <c r="G4903" s="406"/>
    </row>
    <row r="4904" spans="7:7">
      <c r="G4904" s="406"/>
    </row>
    <row r="4905" spans="7:7">
      <c r="G4905" s="406"/>
    </row>
    <row r="4906" spans="7:7">
      <c r="G4906" s="406"/>
    </row>
    <row r="4907" spans="7:7">
      <c r="G4907" s="406"/>
    </row>
    <row r="4908" spans="7:7">
      <c r="G4908" s="406"/>
    </row>
    <row r="4909" spans="7:7">
      <c r="G4909" s="406"/>
    </row>
    <row r="4910" spans="7:7">
      <c r="G4910" s="406"/>
    </row>
    <row r="4911" spans="7:7">
      <c r="G4911" s="406"/>
    </row>
    <row r="4912" spans="7:7">
      <c r="G4912" s="406"/>
    </row>
    <row r="4913" spans="7:7">
      <c r="G4913" s="406"/>
    </row>
    <row r="4914" spans="7:7">
      <c r="G4914" s="406"/>
    </row>
    <row r="4915" spans="7:7">
      <c r="G4915" s="406"/>
    </row>
    <row r="4916" spans="7:7">
      <c r="G4916" s="406"/>
    </row>
    <row r="4917" spans="7:7">
      <c r="G4917" s="406"/>
    </row>
    <row r="4918" spans="7:7">
      <c r="G4918" s="406"/>
    </row>
    <row r="4919" spans="7:7">
      <c r="G4919" s="406"/>
    </row>
    <row r="4920" spans="7:7">
      <c r="G4920" s="406"/>
    </row>
    <row r="4921" spans="7:7">
      <c r="G4921" s="406"/>
    </row>
    <row r="4922" spans="7:7">
      <c r="G4922" s="406"/>
    </row>
    <row r="4923" spans="7:7">
      <c r="G4923" s="406"/>
    </row>
    <row r="4924" spans="7:7">
      <c r="G4924" s="406"/>
    </row>
    <row r="4925" spans="7:7">
      <c r="G4925" s="406"/>
    </row>
    <row r="4926" spans="7:7">
      <c r="G4926" s="406"/>
    </row>
    <row r="4927" spans="7:7">
      <c r="G4927" s="406"/>
    </row>
    <row r="4928" spans="7:7">
      <c r="G4928" s="406"/>
    </row>
    <row r="4929" spans="7:7">
      <c r="G4929" s="406"/>
    </row>
    <row r="4930" spans="7:7">
      <c r="G4930" s="406"/>
    </row>
    <row r="4931" spans="7:7">
      <c r="G4931" s="406"/>
    </row>
    <row r="4932" spans="7:7">
      <c r="G4932" s="406"/>
    </row>
    <row r="4933" spans="7:7">
      <c r="G4933" s="406"/>
    </row>
    <row r="4934" spans="7:7">
      <c r="G4934" s="406"/>
    </row>
    <row r="4935" spans="7:7">
      <c r="G4935" s="406"/>
    </row>
    <row r="4936" spans="7:7">
      <c r="G4936" s="406"/>
    </row>
    <row r="4937" spans="7:7">
      <c r="G4937" s="406"/>
    </row>
    <row r="4938" spans="7:7">
      <c r="G4938" s="406"/>
    </row>
    <row r="4939" spans="7:7">
      <c r="G4939" s="406"/>
    </row>
    <row r="4940" spans="7:7">
      <c r="G4940" s="406"/>
    </row>
    <row r="4941" spans="7:7">
      <c r="G4941" s="406"/>
    </row>
    <row r="4942" spans="7:7">
      <c r="G4942" s="406"/>
    </row>
    <row r="4943" spans="7:7">
      <c r="G4943" s="406"/>
    </row>
    <row r="4944" spans="7:7">
      <c r="G4944" s="406"/>
    </row>
    <row r="4945" spans="7:7">
      <c r="G4945" s="406"/>
    </row>
    <row r="4946" spans="7:7">
      <c r="G4946" s="406"/>
    </row>
    <row r="4947" spans="7:7">
      <c r="G4947" s="406"/>
    </row>
    <row r="4948" spans="7:7">
      <c r="G4948" s="406"/>
    </row>
    <row r="4949" spans="7:7">
      <c r="G4949" s="406"/>
    </row>
    <row r="4950" spans="7:7">
      <c r="G4950" s="406"/>
    </row>
    <row r="4951" spans="7:7">
      <c r="G4951" s="406"/>
    </row>
    <row r="4952" spans="7:7">
      <c r="G4952" s="406"/>
    </row>
    <row r="4953" spans="7:7">
      <c r="G4953" s="406"/>
    </row>
    <row r="4954" spans="7:7">
      <c r="G4954" s="406"/>
    </row>
    <row r="4955" spans="7:7">
      <c r="G4955" s="406"/>
    </row>
    <row r="4956" spans="7:7">
      <c r="G4956" s="406"/>
    </row>
    <row r="4957" spans="7:7">
      <c r="G4957" s="406"/>
    </row>
    <row r="4958" spans="7:7">
      <c r="G4958" s="406"/>
    </row>
    <row r="4959" spans="7:7">
      <c r="G4959" s="406"/>
    </row>
    <row r="4960" spans="7:7">
      <c r="G4960" s="406"/>
    </row>
    <row r="4961" spans="7:7">
      <c r="G4961" s="406"/>
    </row>
    <row r="4962" spans="7:7">
      <c r="G4962" s="406"/>
    </row>
    <row r="4963" spans="7:7">
      <c r="G4963" s="406"/>
    </row>
    <row r="4964" spans="7:7">
      <c r="G4964" s="406"/>
    </row>
    <row r="4965" spans="7:7">
      <c r="G4965" s="406"/>
    </row>
    <row r="4966" spans="7:7">
      <c r="G4966" s="406"/>
    </row>
    <row r="4967" spans="7:7">
      <c r="G4967" s="406"/>
    </row>
    <row r="4968" spans="7:7">
      <c r="G4968" s="406"/>
    </row>
    <row r="4969" spans="7:7">
      <c r="G4969" s="406"/>
    </row>
    <row r="4970" spans="7:7">
      <c r="G4970" s="406"/>
    </row>
    <row r="4971" spans="7:7">
      <c r="G4971" s="406"/>
    </row>
    <row r="4972" spans="7:7">
      <c r="G4972" s="406"/>
    </row>
    <row r="4973" spans="7:7">
      <c r="G4973" s="406"/>
    </row>
    <row r="4974" spans="7:7">
      <c r="G4974" s="406"/>
    </row>
    <row r="4975" spans="7:7">
      <c r="G4975" s="406"/>
    </row>
    <row r="4976" spans="7:7">
      <c r="G4976" s="406"/>
    </row>
    <row r="4977" spans="7:7">
      <c r="G4977" s="406"/>
    </row>
    <row r="4978" spans="7:7">
      <c r="G4978" s="406"/>
    </row>
    <row r="4979" spans="7:7">
      <c r="G4979" s="406"/>
    </row>
    <row r="4980" spans="7:7">
      <c r="G4980" s="406"/>
    </row>
    <row r="4981" spans="7:7">
      <c r="G4981" s="406"/>
    </row>
    <row r="4982" spans="7:7">
      <c r="G4982" s="406"/>
    </row>
    <row r="4983" spans="7:7">
      <c r="G4983" s="406"/>
    </row>
    <row r="4984" spans="7:7">
      <c r="G4984" s="406"/>
    </row>
    <row r="4985" spans="7:7">
      <c r="G4985" s="406"/>
    </row>
    <row r="4986" spans="7:7">
      <c r="G4986" s="406"/>
    </row>
    <row r="4987" spans="7:7">
      <c r="G4987" s="406"/>
    </row>
    <row r="4988" spans="7:7">
      <c r="G4988" s="406"/>
    </row>
    <row r="4989" spans="7:7">
      <c r="G4989" s="406"/>
    </row>
    <row r="4990" spans="7:7">
      <c r="G4990" s="406"/>
    </row>
    <row r="4991" spans="7:7">
      <c r="G4991" s="406"/>
    </row>
    <row r="4992" spans="7:7">
      <c r="G4992" s="406"/>
    </row>
    <row r="4993" spans="7:7">
      <c r="G4993" s="406"/>
    </row>
    <row r="4994" spans="7:7">
      <c r="G4994" s="406"/>
    </row>
    <row r="4995" spans="7:7">
      <c r="G4995" s="406"/>
    </row>
    <row r="4996" spans="7:7">
      <c r="G4996" s="406"/>
    </row>
    <row r="4997" spans="7:7">
      <c r="G4997" s="406"/>
    </row>
    <row r="4998" spans="7:7">
      <c r="G4998" s="406"/>
    </row>
    <row r="4999" spans="7:7">
      <c r="G4999" s="406"/>
    </row>
    <row r="5000" spans="7:7">
      <c r="G5000" s="406"/>
    </row>
    <row r="5001" spans="7:7">
      <c r="G5001" s="406"/>
    </row>
    <row r="5002" spans="7:7">
      <c r="G5002" s="406"/>
    </row>
    <row r="5003" spans="7:7">
      <c r="G5003" s="406"/>
    </row>
    <row r="5004" spans="7:7">
      <c r="G5004" s="406"/>
    </row>
    <row r="5005" spans="7:7">
      <c r="G5005" s="406"/>
    </row>
    <row r="5006" spans="7:7">
      <c r="G5006" s="406"/>
    </row>
    <row r="5007" spans="7:7">
      <c r="G5007" s="406"/>
    </row>
    <row r="5008" spans="7:7">
      <c r="G5008" s="406"/>
    </row>
    <row r="5009" spans="7:7">
      <c r="G5009" s="406"/>
    </row>
    <row r="5010" spans="7:7">
      <c r="G5010" s="406"/>
    </row>
    <row r="5011" spans="7:7">
      <c r="G5011" s="406"/>
    </row>
    <row r="5012" spans="7:7">
      <c r="G5012" s="406"/>
    </row>
    <row r="5013" spans="7:7">
      <c r="G5013" s="406"/>
    </row>
    <row r="5014" spans="7:7">
      <c r="G5014" s="406"/>
    </row>
    <row r="5015" spans="7:7">
      <c r="G5015" s="406"/>
    </row>
    <row r="5016" spans="7:7">
      <c r="G5016" s="406"/>
    </row>
    <row r="5017" spans="7:7">
      <c r="G5017" s="406"/>
    </row>
    <row r="5018" spans="7:7">
      <c r="G5018" s="406"/>
    </row>
    <row r="5019" spans="7:7">
      <c r="G5019" s="406"/>
    </row>
    <row r="5020" spans="7:7">
      <c r="G5020" s="406"/>
    </row>
    <row r="5021" spans="7:7">
      <c r="G5021" s="406"/>
    </row>
    <row r="5022" spans="7:7">
      <c r="G5022" s="406"/>
    </row>
    <row r="5023" spans="7:7">
      <c r="G5023" s="406"/>
    </row>
    <row r="5024" spans="7:7">
      <c r="G5024" s="406"/>
    </row>
    <row r="5025" spans="7:7">
      <c r="G5025" s="406"/>
    </row>
    <row r="5026" spans="7:7">
      <c r="G5026" s="406"/>
    </row>
    <row r="5027" spans="7:7">
      <c r="G5027" s="406"/>
    </row>
    <row r="5028" spans="7:7">
      <c r="G5028" s="406"/>
    </row>
    <row r="5029" spans="7:7">
      <c r="G5029" s="406"/>
    </row>
    <row r="5030" spans="7:7">
      <c r="G5030" s="406"/>
    </row>
    <row r="5031" spans="7:7">
      <c r="G5031" s="406"/>
    </row>
    <row r="5032" spans="7:7">
      <c r="G5032" s="406"/>
    </row>
    <row r="5033" spans="7:7">
      <c r="G5033" s="406"/>
    </row>
    <row r="5034" spans="7:7">
      <c r="G5034" s="406"/>
    </row>
    <row r="5035" spans="7:7">
      <c r="G5035" s="406"/>
    </row>
    <row r="5036" spans="7:7">
      <c r="G5036" s="406"/>
    </row>
    <row r="5037" spans="7:7">
      <c r="G5037" s="406"/>
    </row>
    <row r="5038" spans="7:7">
      <c r="G5038" s="406"/>
    </row>
    <row r="5039" spans="7:7">
      <c r="G5039" s="406"/>
    </row>
    <row r="5040" spans="7:7">
      <c r="G5040" s="406"/>
    </row>
    <row r="5041" spans="7:7">
      <c r="G5041" s="406"/>
    </row>
    <row r="5042" spans="7:7">
      <c r="G5042" s="406"/>
    </row>
    <row r="5043" spans="7:7">
      <c r="G5043" s="406"/>
    </row>
    <row r="5044" spans="7:7">
      <c r="G5044" s="406"/>
    </row>
    <row r="5045" spans="7:7">
      <c r="G5045" s="406"/>
    </row>
    <row r="5046" spans="7:7">
      <c r="G5046" s="406"/>
    </row>
    <row r="5047" spans="7:7">
      <c r="G5047" s="406"/>
    </row>
    <row r="5048" spans="7:7">
      <c r="G5048" s="406"/>
    </row>
    <row r="5049" spans="7:7">
      <c r="G5049" s="406"/>
    </row>
    <row r="5050" spans="7:7">
      <c r="G5050" s="406"/>
    </row>
    <row r="5051" spans="7:7">
      <c r="G5051" s="406"/>
    </row>
    <row r="5052" spans="7:7">
      <c r="G5052" s="406"/>
    </row>
    <row r="5053" spans="7:7">
      <c r="G5053" s="406"/>
    </row>
    <row r="5054" spans="7:7">
      <c r="G5054" s="406"/>
    </row>
    <row r="5055" spans="7:7">
      <c r="G5055" s="406"/>
    </row>
    <row r="5056" spans="7:7">
      <c r="G5056" s="406"/>
    </row>
    <row r="5057" spans="7:7">
      <c r="G5057" s="406"/>
    </row>
    <row r="5058" spans="7:7">
      <c r="G5058" s="406"/>
    </row>
    <row r="5059" spans="7:7">
      <c r="G5059" s="406"/>
    </row>
    <row r="5060" spans="7:7">
      <c r="G5060" s="406"/>
    </row>
    <row r="5061" spans="7:7">
      <c r="G5061" s="406"/>
    </row>
    <row r="5062" spans="7:7">
      <c r="G5062" s="406"/>
    </row>
    <row r="5063" spans="7:7">
      <c r="G5063" s="406"/>
    </row>
    <row r="5064" spans="7:7">
      <c r="G5064" s="406"/>
    </row>
    <row r="5065" spans="7:7">
      <c r="G5065" s="406"/>
    </row>
    <row r="5066" spans="7:7">
      <c r="G5066" s="406"/>
    </row>
    <row r="5067" spans="7:7">
      <c r="G5067" s="406"/>
    </row>
    <row r="5068" spans="7:7">
      <c r="G5068" s="406"/>
    </row>
    <row r="5069" spans="7:7">
      <c r="G5069" s="406"/>
    </row>
    <row r="5070" spans="7:7">
      <c r="G5070" s="406"/>
    </row>
    <row r="5071" spans="7:7">
      <c r="G5071" s="406"/>
    </row>
    <row r="5072" spans="7:7">
      <c r="G5072" s="406"/>
    </row>
    <row r="5073" spans="7:7">
      <c r="G5073" s="406"/>
    </row>
    <row r="5074" spans="7:7">
      <c r="G5074" s="406"/>
    </row>
    <row r="5075" spans="7:7">
      <c r="G5075" s="406"/>
    </row>
    <row r="5076" spans="7:7">
      <c r="G5076" s="406"/>
    </row>
    <row r="5077" spans="7:7">
      <c r="G5077" s="406"/>
    </row>
    <row r="5078" spans="7:7">
      <c r="G5078" s="406"/>
    </row>
    <row r="5079" spans="7:7">
      <c r="G5079" s="406"/>
    </row>
    <row r="5080" spans="7:7">
      <c r="G5080" s="406"/>
    </row>
    <row r="5081" spans="7:7">
      <c r="G5081" s="406"/>
    </row>
    <row r="5082" spans="7:7">
      <c r="G5082" s="406"/>
    </row>
    <row r="5083" spans="7:7">
      <c r="G5083" s="406"/>
    </row>
    <row r="5084" spans="7:7">
      <c r="G5084" s="406"/>
    </row>
    <row r="5085" spans="7:7">
      <c r="G5085" s="406"/>
    </row>
    <row r="5086" spans="7:7">
      <c r="G5086" s="406"/>
    </row>
    <row r="5087" spans="7:7">
      <c r="G5087" s="406"/>
    </row>
    <row r="5088" spans="7:7">
      <c r="G5088" s="406"/>
    </row>
    <row r="5089" spans="7:7">
      <c r="G5089" s="406"/>
    </row>
    <row r="5090" spans="7:7">
      <c r="G5090" s="406"/>
    </row>
    <row r="5091" spans="7:7">
      <c r="G5091" s="406"/>
    </row>
    <row r="5092" spans="7:7">
      <c r="G5092" s="406"/>
    </row>
    <row r="5093" spans="7:7">
      <c r="G5093" s="406"/>
    </row>
    <row r="5094" spans="7:7">
      <c r="G5094" s="406"/>
    </row>
    <row r="5095" spans="7:7">
      <c r="G5095" s="406"/>
    </row>
    <row r="5096" spans="7:7">
      <c r="G5096" s="406"/>
    </row>
    <row r="5097" spans="7:7">
      <c r="G5097" s="406"/>
    </row>
    <row r="5098" spans="7:7">
      <c r="G5098" s="406"/>
    </row>
    <row r="5099" spans="7:7">
      <c r="G5099" s="406"/>
    </row>
    <row r="5100" spans="7:7">
      <c r="G5100" s="406"/>
    </row>
    <row r="5101" spans="7:7">
      <c r="G5101" s="406"/>
    </row>
    <row r="5102" spans="7:7">
      <c r="G5102" s="406"/>
    </row>
    <row r="5103" spans="7:7">
      <c r="G5103" s="406"/>
    </row>
    <row r="5104" spans="7:7">
      <c r="G5104" s="406"/>
    </row>
    <row r="5105" spans="7:7">
      <c r="G5105" s="406"/>
    </row>
    <row r="5106" spans="7:7">
      <c r="G5106" s="406"/>
    </row>
    <row r="5107" spans="7:7">
      <c r="G5107" s="406"/>
    </row>
    <row r="5108" spans="7:7">
      <c r="G5108" s="406"/>
    </row>
    <row r="5109" spans="7:7">
      <c r="G5109" s="406"/>
    </row>
    <row r="5110" spans="7:7">
      <c r="G5110" s="406"/>
    </row>
    <row r="5111" spans="7:7">
      <c r="G5111" s="406"/>
    </row>
    <row r="5112" spans="7:7">
      <c r="G5112" s="406"/>
    </row>
    <row r="5113" spans="7:7">
      <c r="G5113" s="406"/>
    </row>
    <row r="5114" spans="7:7">
      <c r="G5114" s="406"/>
    </row>
    <row r="5115" spans="7:7">
      <c r="G5115" s="406"/>
    </row>
    <row r="5116" spans="7:7">
      <c r="G5116" s="406"/>
    </row>
    <row r="5117" spans="7:7">
      <c r="G5117" s="406"/>
    </row>
    <row r="5118" spans="7:7">
      <c r="G5118" s="406"/>
    </row>
    <row r="5119" spans="7:7">
      <c r="G5119" s="406"/>
    </row>
    <row r="5120" spans="7:7">
      <c r="G5120" s="406"/>
    </row>
    <row r="5121" spans="7:7">
      <c r="G5121" s="406"/>
    </row>
    <row r="5122" spans="7:7">
      <c r="G5122" s="406"/>
    </row>
    <row r="5123" spans="7:7">
      <c r="G5123" s="406"/>
    </row>
    <row r="5124" spans="7:7">
      <c r="G5124" s="406"/>
    </row>
    <row r="5125" spans="7:7">
      <c r="G5125" s="406"/>
    </row>
    <row r="5126" spans="7:7">
      <c r="G5126" s="406"/>
    </row>
    <row r="5127" spans="7:7">
      <c r="G5127" s="406"/>
    </row>
    <row r="5128" spans="7:7">
      <c r="G5128" s="406"/>
    </row>
    <row r="5129" spans="7:7">
      <c r="G5129" s="406"/>
    </row>
    <row r="5130" spans="7:7">
      <c r="G5130" s="406"/>
    </row>
    <row r="5131" spans="7:7">
      <c r="G5131" s="406"/>
    </row>
    <row r="5132" spans="7:7">
      <c r="G5132" s="406"/>
    </row>
    <row r="5133" spans="7:7">
      <c r="G5133" s="406"/>
    </row>
    <row r="5134" spans="7:7">
      <c r="G5134" s="406"/>
    </row>
    <row r="5135" spans="7:7">
      <c r="G5135" s="406"/>
    </row>
    <row r="5136" spans="7:7">
      <c r="G5136" s="406"/>
    </row>
    <row r="5137" spans="7:7">
      <c r="G5137" s="406"/>
    </row>
    <row r="5138" spans="7:7">
      <c r="G5138" s="406"/>
    </row>
    <row r="5139" spans="7:7">
      <c r="G5139" s="406"/>
    </row>
    <row r="5140" spans="7:7">
      <c r="G5140" s="406"/>
    </row>
    <row r="5141" spans="7:7">
      <c r="G5141" s="406"/>
    </row>
    <row r="5142" spans="7:7">
      <c r="G5142" s="406"/>
    </row>
    <row r="5143" spans="7:7">
      <c r="G5143" s="406"/>
    </row>
    <row r="5144" spans="7:7">
      <c r="G5144" s="406"/>
    </row>
    <row r="5145" spans="7:7">
      <c r="G5145" s="406"/>
    </row>
    <row r="5146" spans="7:7">
      <c r="G5146" s="406"/>
    </row>
    <row r="5147" spans="7:7">
      <c r="G5147" s="406"/>
    </row>
    <row r="5148" spans="7:7">
      <c r="G5148" s="406"/>
    </row>
    <row r="5149" spans="7:7">
      <c r="G5149" s="406"/>
    </row>
    <row r="5150" spans="7:7">
      <c r="G5150" s="406"/>
    </row>
    <row r="5151" spans="7:7">
      <c r="G5151" s="406"/>
    </row>
    <row r="5152" spans="7:7">
      <c r="G5152" s="406"/>
    </row>
    <row r="5153" spans="7:7">
      <c r="G5153" s="406"/>
    </row>
    <row r="5154" spans="7:7">
      <c r="G5154" s="406"/>
    </row>
    <row r="5155" spans="7:7">
      <c r="G5155" s="406"/>
    </row>
    <row r="5156" spans="7:7">
      <c r="G5156" s="406"/>
    </row>
    <row r="5157" spans="7:7">
      <c r="G5157" s="406"/>
    </row>
    <row r="5158" spans="7:7">
      <c r="G5158" s="406"/>
    </row>
    <row r="5159" spans="7:7">
      <c r="G5159" s="406"/>
    </row>
    <row r="5160" spans="7:7">
      <c r="G5160" s="406"/>
    </row>
    <row r="5161" spans="7:7">
      <c r="G5161" s="406"/>
    </row>
    <row r="5162" spans="7:7">
      <c r="G5162" s="406"/>
    </row>
    <row r="5163" spans="7:7">
      <c r="G5163" s="406"/>
    </row>
    <row r="5164" spans="7:7">
      <c r="G5164" s="406"/>
    </row>
    <row r="5165" spans="7:7">
      <c r="G5165" s="406"/>
    </row>
    <row r="5166" spans="7:7">
      <c r="G5166" s="406"/>
    </row>
    <row r="5167" spans="7:7">
      <c r="G5167" s="406"/>
    </row>
    <row r="5168" spans="7:7">
      <c r="G5168" s="406"/>
    </row>
    <row r="5169" spans="7:7">
      <c r="G5169" s="406"/>
    </row>
    <row r="5170" spans="7:7">
      <c r="G5170" s="406"/>
    </row>
    <row r="5171" spans="7:7">
      <c r="G5171" s="406"/>
    </row>
    <row r="5172" spans="7:7">
      <c r="G5172" s="406"/>
    </row>
    <row r="5173" spans="7:7">
      <c r="G5173" s="406"/>
    </row>
    <row r="5174" spans="7:7">
      <c r="G5174" s="406"/>
    </row>
    <row r="5175" spans="7:7">
      <c r="G5175" s="406"/>
    </row>
    <row r="5176" spans="7:7">
      <c r="G5176" s="406"/>
    </row>
    <row r="5177" spans="7:7">
      <c r="G5177" s="406"/>
    </row>
    <row r="5178" spans="7:7">
      <c r="G5178" s="406"/>
    </row>
    <row r="5179" spans="7:7">
      <c r="G5179" s="406"/>
    </row>
    <row r="5180" spans="7:7">
      <c r="G5180" s="406"/>
    </row>
    <row r="5181" spans="7:7">
      <c r="G5181" s="406"/>
    </row>
    <row r="5182" spans="7:7">
      <c r="G5182" s="406"/>
    </row>
    <row r="5183" spans="7:7">
      <c r="G5183" s="406"/>
    </row>
    <row r="5184" spans="7:7">
      <c r="G5184" s="406"/>
    </row>
    <row r="5185" spans="7:7">
      <c r="G5185" s="406"/>
    </row>
    <row r="5186" spans="7:7">
      <c r="G5186" s="406"/>
    </row>
    <row r="5187" spans="7:7">
      <c r="G5187" s="406"/>
    </row>
    <row r="5188" spans="7:7">
      <c r="G5188" s="406"/>
    </row>
    <row r="5189" spans="7:7">
      <c r="G5189" s="406"/>
    </row>
    <row r="5190" spans="7:7">
      <c r="G5190" s="406"/>
    </row>
    <row r="5191" spans="7:7">
      <c r="G5191" s="406"/>
    </row>
    <row r="5192" spans="7:7">
      <c r="G5192" s="406"/>
    </row>
    <row r="5193" spans="7:7">
      <c r="G5193" s="406"/>
    </row>
    <row r="5194" spans="7:7">
      <c r="G5194" s="406"/>
    </row>
    <row r="5195" spans="7:7">
      <c r="G5195" s="406"/>
    </row>
    <row r="5196" spans="7:7">
      <c r="G5196" s="406"/>
    </row>
    <row r="5197" spans="7:7">
      <c r="G5197" s="406"/>
    </row>
    <row r="5198" spans="7:7">
      <c r="G5198" s="406"/>
    </row>
    <row r="5199" spans="7:7">
      <c r="G5199" s="406"/>
    </row>
    <row r="5200" spans="7:7">
      <c r="G5200" s="406"/>
    </row>
    <row r="5201" spans="7:7">
      <c r="G5201" s="406"/>
    </row>
    <row r="5202" spans="7:7">
      <c r="G5202" s="406"/>
    </row>
    <row r="5203" spans="7:7">
      <c r="G5203" s="406"/>
    </row>
    <row r="5204" spans="7:7">
      <c r="G5204" s="406"/>
    </row>
    <row r="5205" spans="7:7">
      <c r="G5205" s="406"/>
    </row>
    <row r="5206" spans="7:7">
      <c r="G5206" s="406"/>
    </row>
    <row r="5207" spans="7:7">
      <c r="G5207" s="406"/>
    </row>
    <row r="5208" spans="7:7">
      <c r="G5208" s="406"/>
    </row>
    <row r="5209" spans="7:7">
      <c r="G5209" s="406"/>
    </row>
    <row r="5210" spans="7:7">
      <c r="G5210" s="406"/>
    </row>
    <row r="5211" spans="7:7">
      <c r="G5211" s="406"/>
    </row>
    <row r="5212" spans="7:7">
      <c r="G5212" s="406"/>
    </row>
    <row r="5213" spans="7:7">
      <c r="G5213" s="406"/>
    </row>
    <row r="5214" spans="7:7">
      <c r="G5214" s="406"/>
    </row>
    <row r="5215" spans="7:7">
      <c r="G5215" s="406"/>
    </row>
    <row r="5216" spans="7:7">
      <c r="G5216" s="406"/>
    </row>
    <row r="5217" spans="7:7">
      <c r="G5217" s="406"/>
    </row>
    <row r="5218" spans="7:7">
      <c r="G5218" s="406"/>
    </row>
    <row r="5219" spans="7:7">
      <c r="G5219" s="406"/>
    </row>
    <row r="5220" spans="7:7">
      <c r="G5220" s="406"/>
    </row>
    <row r="5221" spans="7:7">
      <c r="G5221" s="406"/>
    </row>
    <row r="5222" spans="7:7">
      <c r="G5222" s="406"/>
    </row>
    <row r="5223" spans="7:7">
      <c r="G5223" s="406"/>
    </row>
    <row r="5224" spans="7:7">
      <c r="G5224" s="406"/>
    </row>
    <row r="5225" spans="7:7">
      <c r="G5225" s="406"/>
    </row>
    <row r="5226" spans="7:7">
      <c r="G5226" s="406"/>
    </row>
    <row r="5227" spans="7:7">
      <c r="G5227" s="406"/>
    </row>
    <row r="5228" spans="7:7">
      <c r="G5228" s="406"/>
    </row>
    <row r="5229" spans="7:7">
      <c r="G5229" s="406"/>
    </row>
    <row r="5230" spans="7:7">
      <c r="G5230" s="406"/>
    </row>
    <row r="5231" spans="7:7">
      <c r="G5231" s="406"/>
    </row>
    <row r="5232" spans="7:7">
      <c r="G5232" s="406"/>
    </row>
    <row r="5233" spans="7:7">
      <c r="G5233" s="406"/>
    </row>
    <row r="5234" spans="7:7">
      <c r="G5234" s="406"/>
    </row>
    <row r="5235" spans="7:7">
      <c r="G5235" s="406"/>
    </row>
    <row r="5236" spans="7:7">
      <c r="G5236" s="406"/>
    </row>
    <row r="5237" spans="7:7">
      <c r="G5237" s="406"/>
    </row>
    <row r="5238" spans="7:7">
      <c r="G5238" s="406"/>
    </row>
    <row r="5239" spans="7:7">
      <c r="G5239" s="406"/>
    </row>
    <row r="5240" spans="7:7">
      <c r="G5240" s="406"/>
    </row>
    <row r="5241" spans="7:7">
      <c r="G5241" s="406"/>
    </row>
    <row r="5242" spans="7:7">
      <c r="G5242" s="406"/>
    </row>
    <row r="5243" spans="7:7">
      <c r="G5243" s="406"/>
    </row>
    <row r="5244" spans="7:7">
      <c r="G5244" s="406"/>
    </row>
    <row r="5245" spans="7:7">
      <c r="G5245" s="406"/>
    </row>
    <row r="5246" spans="7:7">
      <c r="G5246" s="406"/>
    </row>
    <row r="5247" spans="7:7">
      <c r="G5247" s="406"/>
    </row>
    <row r="5248" spans="7:7">
      <c r="G5248" s="406"/>
    </row>
    <row r="5249" spans="7:7">
      <c r="G5249" s="406"/>
    </row>
    <row r="5250" spans="7:7">
      <c r="G5250" s="406"/>
    </row>
    <row r="5251" spans="7:7">
      <c r="G5251" s="406"/>
    </row>
    <row r="5252" spans="7:7">
      <c r="G5252" s="406"/>
    </row>
    <row r="5253" spans="7:7">
      <c r="G5253" s="406"/>
    </row>
    <row r="5254" spans="7:7">
      <c r="G5254" s="406"/>
    </row>
    <row r="5255" spans="7:7">
      <c r="G5255" s="406"/>
    </row>
    <row r="5256" spans="7:7">
      <c r="G5256" s="406"/>
    </row>
    <row r="5257" spans="7:7">
      <c r="G5257" s="406"/>
    </row>
    <row r="5258" spans="7:7">
      <c r="G5258" s="406"/>
    </row>
    <row r="5259" spans="7:7">
      <c r="G5259" s="406"/>
    </row>
    <row r="5260" spans="7:7">
      <c r="G5260" s="406"/>
    </row>
    <row r="5261" spans="7:7">
      <c r="G5261" s="406"/>
    </row>
    <row r="5262" spans="7:7">
      <c r="G5262" s="406"/>
    </row>
    <row r="5263" spans="7:7">
      <c r="G5263" s="406"/>
    </row>
    <row r="5264" spans="7:7">
      <c r="G5264" s="406"/>
    </row>
    <row r="5265" spans="7:7">
      <c r="G5265" s="406"/>
    </row>
    <row r="5266" spans="7:7">
      <c r="G5266" s="406"/>
    </row>
    <row r="5267" spans="7:7">
      <c r="G5267" s="406"/>
    </row>
    <row r="5268" spans="7:7">
      <c r="G5268" s="406"/>
    </row>
    <row r="5269" spans="7:7">
      <c r="G5269" s="406"/>
    </row>
    <row r="5270" spans="7:7">
      <c r="G5270" s="406"/>
    </row>
    <row r="5271" spans="7:7">
      <c r="G5271" s="406"/>
    </row>
    <row r="5272" spans="7:7">
      <c r="G5272" s="406"/>
    </row>
    <row r="5273" spans="7:7">
      <c r="G5273" s="406"/>
    </row>
    <row r="5274" spans="7:7">
      <c r="G5274" s="406"/>
    </row>
    <row r="5275" spans="7:7">
      <c r="G5275" s="406"/>
    </row>
    <row r="5276" spans="7:7">
      <c r="G5276" s="406"/>
    </row>
    <row r="5277" spans="7:7">
      <c r="G5277" s="406"/>
    </row>
    <row r="5278" spans="7:7">
      <c r="G5278" s="406"/>
    </row>
    <row r="5279" spans="7:7">
      <c r="G5279" s="406"/>
    </row>
    <row r="5280" spans="7:7">
      <c r="G5280" s="406"/>
    </row>
    <row r="5281" spans="7:7">
      <c r="G5281" s="406"/>
    </row>
    <row r="5282" spans="7:7">
      <c r="G5282" s="406"/>
    </row>
    <row r="5283" spans="7:7">
      <c r="G5283" s="406"/>
    </row>
    <row r="5284" spans="7:7">
      <c r="G5284" s="406"/>
    </row>
    <row r="5285" spans="7:7">
      <c r="G5285" s="406"/>
    </row>
    <row r="5286" spans="7:7">
      <c r="G5286" s="406"/>
    </row>
    <row r="5287" spans="7:7">
      <c r="G5287" s="406"/>
    </row>
    <row r="5288" spans="7:7">
      <c r="G5288" s="406"/>
    </row>
    <row r="5289" spans="7:7">
      <c r="G5289" s="406"/>
    </row>
    <row r="5290" spans="7:7">
      <c r="G5290" s="406"/>
    </row>
    <row r="5291" spans="7:7">
      <c r="G5291" s="406"/>
    </row>
    <row r="5292" spans="7:7">
      <c r="G5292" s="406"/>
    </row>
    <row r="5293" spans="7:7">
      <c r="G5293" s="406"/>
    </row>
    <row r="5294" spans="7:7">
      <c r="G5294" s="406"/>
    </row>
    <row r="5295" spans="7:7">
      <c r="G5295" s="406"/>
    </row>
    <row r="5296" spans="7:7">
      <c r="G5296" s="406"/>
    </row>
    <row r="5297" spans="7:7">
      <c r="G5297" s="406"/>
    </row>
    <row r="5298" spans="7:7">
      <c r="G5298" s="406"/>
    </row>
    <row r="5299" spans="7:7">
      <c r="G5299" s="406"/>
    </row>
    <row r="5300" spans="7:7">
      <c r="G5300" s="406"/>
    </row>
    <row r="5301" spans="7:7">
      <c r="G5301" s="406"/>
    </row>
    <row r="5302" spans="7:7">
      <c r="G5302" s="406"/>
    </row>
    <row r="5303" spans="7:7">
      <c r="G5303" s="406"/>
    </row>
    <row r="5304" spans="7:7">
      <c r="G5304" s="406"/>
    </row>
    <row r="5305" spans="7:7">
      <c r="G5305" s="406"/>
    </row>
    <row r="5306" spans="7:7">
      <c r="G5306" s="406"/>
    </row>
    <row r="5307" spans="7:7">
      <c r="G5307" s="406"/>
    </row>
    <row r="5308" spans="7:7">
      <c r="G5308" s="406"/>
    </row>
    <row r="5309" spans="7:7">
      <c r="G5309" s="406"/>
    </row>
    <row r="5310" spans="7:7">
      <c r="G5310" s="406"/>
    </row>
    <row r="5311" spans="7:7">
      <c r="G5311" s="406"/>
    </row>
    <row r="5312" spans="7:7">
      <c r="G5312" s="406"/>
    </row>
    <row r="5313" spans="7:7">
      <c r="G5313" s="406"/>
    </row>
    <row r="5314" spans="7:7">
      <c r="G5314" s="406"/>
    </row>
    <row r="5315" spans="7:7">
      <c r="G5315" s="406"/>
    </row>
    <row r="5316" spans="7:7">
      <c r="G5316" s="406"/>
    </row>
    <row r="5317" spans="7:7">
      <c r="G5317" s="406"/>
    </row>
    <row r="5318" spans="7:7">
      <c r="G5318" s="406"/>
    </row>
    <row r="5319" spans="7:7">
      <c r="G5319" s="406"/>
    </row>
    <row r="5320" spans="7:7">
      <c r="G5320" s="406"/>
    </row>
    <row r="5321" spans="7:7">
      <c r="G5321" s="406"/>
    </row>
    <row r="5322" spans="7:7">
      <c r="G5322" s="406"/>
    </row>
    <row r="5323" spans="7:7">
      <c r="G5323" s="406"/>
    </row>
    <row r="5324" spans="7:7">
      <c r="G5324" s="406"/>
    </row>
    <row r="5325" spans="7:7">
      <c r="G5325" s="406"/>
    </row>
    <row r="5326" spans="7:7">
      <c r="G5326" s="406"/>
    </row>
    <row r="5327" spans="7:7">
      <c r="G5327" s="406"/>
    </row>
    <row r="5328" spans="7:7">
      <c r="G5328" s="406"/>
    </row>
    <row r="5329" spans="7:7">
      <c r="G5329" s="406"/>
    </row>
    <row r="5330" spans="7:7">
      <c r="G5330" s="406"/>
    </row>
    <row r="5331" spans="7:7">
      <c r="G5331" s="406"/>
    </row>
    <row r="5332" spans="7:7">
      <c r="G5332" s="406"/>
    </row>
    <row r="5333" spans="7:7">
      <c r="G5333" s="406"/>
    </row>
    <row r="5334" spans="7:7">
      <c r="G5334" s="406"/>
    </row>
    <row r="5335" spans="7:7">
      <c r="G5335" s="406"/>
    </row>
    <row r="5336" spans="7:7">
      <c r="G5336" s="406"/>
    </row>
    <row r="5337" spans="7:7">
      <c r="G5337" s="406"/>
    </row>
    <row r="5338" spans="7:7">
      <c r="G5338" s="406"/>
    </row>
    <row r="5339" spans="7:7">
      <c r="G5339" s="406"/>
    </row>
    <row r="5340" spans="7:7">
      <c r="G5340" s="406"/>
    </row>
    <row r="5341" spans="7:7">
      <c r="G5341" s="406"/>
    </row>
    <row r="5342" spans="7:7">
      <c r="G5342" s="406"/>
    </row>
    <row r="5343" spans="7:7">
      <c r="G5343" s="406"/>
    </row>
    <row r="5344" spans="7:7">
      <c r="G5344" s="406"/>
    </row>
    <row r="5345" spans="7:7">
      <c r="G5345" s="406"/>
    </row>
    <row r="5346" spans="7:7">
      <c r="G5346" s="406"/>
    </row>
    <row r="5347" spans="7:7">
      <c r="G5347" s="406"/>
    </row>
    <row r="5348" spans="7:7">
      <c r="G5348" s="406"/>
    </row>
    <row r="5349" spans="7:7">
      <c r="G5349" s="406"/>
    </row>
    <row r="5350" spans="7:7">
      <c r="G5350" s="406"/>
    </row>
    <row r="5351" spans="7:7">
      <c r="G5351" s="406"/>
    </row>
    <row r="5352" spans="7:7">
      <c r="G5352" s="406"/>
    </row>
    <row r="5353" spans="7:7">
      <c r="G5353" s="406"/>
    </row>
    <row r="5354" spans="7:7">
      <c r="G5354" s="406"/>
    </row>
    <row r="5355" spans="7:7">
      <c r="G5355" s="406"/>
    </row>
    <row r="5356" spans="7:7">
      <c r="G5356" s="406"/>
    </row>
    <row r="5357" spans="7:7">
      <c r="G5357" s="406"/>
    </row>
    <row r="5358" spans="7:7">
      <c r="G5358" s="406"/>
    </row>
    <row r="5359" spans="7:7">
      <c r="G5359" s="406"/>
    </row>
    <row r="5360" spans="7:7">
      <c r="G5360" s="406"/>
    </row>
    <row r="5361" spans="7:7">
      <c r="G5361" s="406"/>
    </row>
    <row r="5362" spans="7:7">
      <c r="G5362" s="406"/>
    </row>
    <row r="5363" spans="7:7">
      <c r="G5363" s="406"/>
    </row>
    <row r="5364" spans="7:7">
      <c r="G5364" s="406"/>
    </row>
    <row r="5365" spans="7:7">
      <c r="G5365" s="406"/>
    </row>
    <row r="5366" spans="7:7">
      <c r="G5366" s="406"/>
    </row>
    <row r="5367" spans="7:7">
      <c r="G5367" s="406"/>
    </row>
    <row r="5368" spans="7:7">
      <c r="G5368" s="406"/>
    </row>
    <row r="5369" spans="7:7">
      <c r="G5369" s="406"/>
    </row>
    <row r="5370" spans="7:7">
      <c r="G5370" s="406"/>
    </row>
    <row r="5371" spans="7:7">
      <c r="G5371" s="406"/>
    </row>
    <row r="5372" spans="7:7">
      <c r="G5372" s="406"/>
    </row>
    <row r="5373" spans="7:7">
      <c r="G5373" s="406"/>
    </row>
    <row r="5374" spans="7:7">
      <c r="G5374" s="406"/>
    </row>
    <row r="5375" spans="7:7">
      <c r="G5375" s="406"/>
    </row>
    <row r="5376" spans="7:7">
      <c r="G5376" s="406"/>
    </row>
    <row r="5377" spans="7:7">
      <c r="G5377" s="406"/>
    </row>
    <row r="5378" spans="7:7">
      <c r="G5378" s="406"/>
    </row>
    <row r="5379" spans="7:7">
      <c r="G5379" s="406"/>
    </row>
    <row r="5380" spans="7:7">
      <c r="G5380" s="406"/>
    </row>
    <row r="5381" spans="7:7">
      <c r="G5381" s="406"/>
    </row>
    <row r="5382" spans="7:7">
      <c r="G5382" s="406"/>
    </row>
    <row r="5383" spans="7:7">
      <c r="G5383" s="406"/>
    </row>
    <row r="5384" spans="7:7">
      <c r="G5384" s="406"/>
    </row>
    <row r="5385" spans="7:7">
      <c r="G5385" s="406"/>
    </row>
    <row r="5386" spans="7:7">
      <c r="G5386" s="406"/>
    </row>
    <row r="5387" spans="7:7">
      <c r="G5387" s="406"/>
    </row>
    <row r="5388" spans="7:7">
      <c r="G5388" s="406"/>
    </row>
    <row r="5389" spans="7:7">
      <c r="G5389" s="406"/>
    </row>
    <row r="5390" spans="7:7">
      <c r="G5390" s="406"/>
    </row>
    <row r="5391" spans="7:7">
      <c r="G5391" s="406"/>
    </row>
    <row r="5392" spans="7:7">
      <c r="G5392" s="406"/>
    </row>
    <row r="5393" spans="7:7">
      <c r="G5393" s="406"/>
    </row>
    <row r="5394" spans="7:7">
      <c r="G5394" s="406"/>
    </row>
    <row r="5395" spans="7:7">
      <c r="G5395" s="406"/>
    </row>
    <row r="5396" spans="7:7">
      <c r="G5396" s="406"/>
    </row>
    <row r="5397" spans="7:7">
      <c r="G5397" s="406"/>
    </row>
    <row r="5398" spans="7:7">
      <c r="G5398" s="406"/>
    </row>
    <row r="5399" spans="7:7">
      <c r="G5399" s="406"/>
    </row>
    <row r="5400" spans="7:7">
      <c r="G5400" s="406"/>
    </row>
    <row r="5401" spans="7:7">
      <c r="G5401" s="406"/>
    </row>
    <row r="5402" spans="7:7">
      <c r="G5402" s="406"/>
    </row>
    <row r="5403" spans="7:7">
      <c r="G5403" s="406"/>
    </row>
    <row r="5404" spans="7:7">
      <c r="G5404" s="406"/>
    </row>
    <row r="5405" spans="7:7">
      <c r="G5405" s="406"/>
    </row>
    <row r="5406" spans="7:7">
      <c r="G5406" s="406"/>
    </row>
    <row r="5407" spans="7:7">
      <c r="G5407" s="406"/>
    </row>
    <row r="5408" spans="7:7">
      <c r="G5408" s="406"/>
    </row>
    <row r="5409" spans="7:7">
      <c r="G5409" s="406"/>
    </row>
    <row r="5410" spans="7:7">
      <c r="G5410" s="406"/>
    </row>
    <row r="5411" spans="7:7">
      <c r="G5411" s="406"/>
    </row>
    <row r="5412" spans="7:7">
      <c r="G5412" s="406"/>
    </row>
    <row r="5413" spans="7:7">
      <c r="G5413" s="406"/>
    </row>
    <row r="5414" spans="7:7">
      <c r="G5414" s="406"/>
    </row>
    <row r="5415" spans="7:7">
      <c r="G5415" s="406"/>
    </row>
    <row r="5416" spans="7:7">
      <c r="G5416" s="406"/>
    </row>
    <row r="5417" spans="7:7">
      <c r="G5417" s="406"/>
    </row>
    <row r="5418" spans="7:7">
      <c r="G5418" s="406"/>
    </row>
    <row r="5419" spans="7:7">
      <c r="G5419" s="406"/>
    </row>
    <row r="5420" spans="7:7">
      <c r="G5420" s="406"/>
    </row>
    <row r="5421" spans="7:7">
      <c r="G5421" s="406"/>
    </row>
    <row r="5422" spans="7:7">
      <c r="G5422" s="406"/>
    </row>
    <row r="5423" spans="7:7">
      <c r="G5423" s="406"/>
    </row>
    <row r="5424" spans="7:7">
      <c r="G5424" s="406"/>
    </row>
    <row r="5425" spans="7:7">
      <c r="G5425" s="406"/>
    </row>
    <row r="5426" spans="7:7">
      <c r="G5426" s="406"/>
    </row>
    <row r="5427" spans="7:7">
      <c r="G5427" s="406"/>
    </row>
    <row r="5428" spans="7:7">
      <c r="G5428" s="406"/>
    </row>
    <row r="5429" spans="7:7">
      <c r="G5429" s="406"/>
    </row>
    <row r="5430" spans="7:7">
      <c r="G5430" s="406"/>
    </row>
    <row r="5431" spans="7:7">
      <c r="G5431" s="406"/>
    </row>
    <row r="5432" spans="7:7">
      <c r="G5432" s="406"/>
    </row>
    <row r="5433" spans="7:7">
      <c r="G5433" s="406"/>
    </row>
    <row r="5434" spans="7:7">
      <c r="G5434" s="406"/>
    </row>
    <row r="5435" spans="7:7">
      <c r="G5435" s="406"/>
    </row>
    <row r="5436" spans="7:7">
      <c r="G5436" s="406"/>
    </row>
    <row r="5437" spans="7:7">
      <c r="G5437" s="406"/>
    </row>
    <row r="5438" spans="7:7">
      <c r="G5438" s="406"/>
    </row>
    <row r="5439" spans="7:7">
      <c r="G5439" s="406"/>
    </row>
    <row r="5440" spans="7:7">
      <c r="G5440" s="406"/>
    </row>
    <row r="5441" spans="7:7">
      <c r="G5441" s="406"/>
    </row>
    <row r="5442" spans="7:7">
      <c r="G5442" s="406"/>
    </row>
    <row r="5443" spans="7:7">
      <c r="G5443" s="406"/>
    </row>
    <row r="5444" spans="7:7">
      <c r="G5444" s="406"/>
    </row>
    <row r="5445" spans="7:7">
      <c r="G5445" s="406"/>
    </row>
    <row r="5446" spans="7:7">
      <c r="G5446" s="406"/>
    </row>
    <row r="5447" spans="7:7">
      <c r="G5447" s="406"/>
    </row>
    <row r="5448" spans="7:7">
      <c r="G5448" s="406"/>
    </row>
    <row r="5449" spans="7:7">
      <c r="G5449" s="406"/>
    </row>
    <row r="5450" spans="7:7">
      <c r="G5450" s="406"/>
    </row>
    <row r="5451" spans="7:7">
      <c r="G5451" s="406"/>
    </row>
    <row r="5452" spans="7:7">
      <c r="G5452" s="406"/>
    </row>
    <row r="5453" spans="7:7">
      <c r="G5453" s="406"/>
    </row>
    <row r="5454" spans="7:7">
      <c r="G5454" s="406"/>
    </row>
    <row r="5455" spans="7:7">
      <c r="G5455" s="406"/>
    </row>
    <row r="5456" spans="7:7">
      <c r="G5456" s="406"/>
    </row>
    <row r="5457" spans="7:7">
      <c r="G5457" s="406"/>
    </row>
    <row r="5458" spans="7:7">
      <c r="G5458" s="406"/>
    </row>
    <row r="5459" spans="7:7">
      <c r="G5459" s="406"/>
    </row>
    <row r="5460" spans="7:7">
      <c r="G5460" s="406"/>
    </row>
    <row r="5461" spans="7:7">
      <c r="G5461" s="406"/>
    </row>
    <row r="5462" spans="7:7">
      <c r="G5462" s="406"/>
    </row>
    <row r="5463" spans="7:7">
      <c r="G5463" s="406"/>
    </row>
    <row r="5464" spans="7:7">
      <c r="G5464" s="406"/>
    </row>
    <row r="5465" spans="7:7">
      <c r="G5465" s="406"/>
    </row>
    <row r="5466" spans="7:7">
      <c r="G5466" s="406"/>
    </row>
    <row r="5467" spans="7:7">
      <c r="G5467" s="406"/>
    </row>
    <row r="5468" spans="7:7">
      <c r="G5468" s="406"/>
    </row>
    <row r="5469" spans="7:7">
      <c r="G5469" s="406"/>
    </row>
    <row r="5470" spans="7:7">
      <c r="G5470" s="406"/>
    </row>
    <row r="5471" spans="7:7">
      <c r="G5471" s="406"/>
    </row>
    <row r="5472" spans="7:7">
      <c r="G5472" s="406"/>
    </row>
    <row r="5473" spans="7:7">
      <c r="G5473" s="406"/>
    </row>
    <row r="5474" spans="7:7">
      <c r="G5474" s="406"/>
    </row>
    <row r="5475" spans="7:7">
      <c r="G5475" s="406"/>
    </row>
    <row r="5476" spans="7:7">
      <c r="G5476" s="406"/>
    </row>
    <row r="5477" spans="7:7">
      <c r="G5477" s="406"/>
    </row>
    <row r="5478" spans="7:7">
      <c r="G5478" s="406"/>
    </row>
    <row r="5479" spans="7:7">
      <c r="G5479" s="406"/>
    </row>
    <row r="5480" spans="7:7">
      <c r="G5480" s="406"/>
    </row>
    <row r="5481" spans="7:7">
      <c r="G5481" s="406"/>
    </row>
    <row r="5482" spans="7:7">
      <c r="G5482" s="406"/>
    </row>
    <row r="5483" spans="7:7">
      <c r="G5483" s="406"/>
    </row>
    <row r="5484" spans="7:7">
      <c r="G5484" s="406"/>
    </row>
    <row r="5485" spans="7:7">
      <c r="G5485" s="406"/>
    </row>
    <row r="5486" spans="7:7">
      <c r="G5486" s="406"/>
    </row>
    <row r="5487" spans="7:7">
      <c r="G5487" s="406"/>
    </row>
    <row r="5488" spans="7:7">
      <c r="G5488" s="406"/>
    </row>
    <row r="5489" spans="7:7">
      <c r="G5489" s="406"/>
    </row>
    <row r="5490" spans="7:7">
      <c r="G5490" s="406"/>
    </row>
    <row r="5491" spans="7:7">
      <c r="G5491" s="406"/>
    </row>
    <row r="5492" spans="7:7">
      <c r="G5492" s="406"/>
    </row>
    <row r="5493" spans="7:7">
      <c r="G5493" s="406"/>
    </row>
    <row r="5494" spans="7:7">
      <c r="G5494" s="406"/>
    </row>
    <row r="5495" spans="7:7">
      <c r="G5495" s="406"/>
    </row>
    <row r="5496" spans="7:7">
      <c r="G5496" s="406"/>
    </row>
    <row r="5497" spans="7:7">
      <c r="G5497" s="406"/>
    </row>
    <row r="5498" spans="7:7">
      <c r="G5498" s="406"/>
    </row>
    <row r="5499" spans="7:7">
      <c r="G5499" s="406"/>
    </row>
    <row r="5500" spans="7:7">
      <c r="G5500" s="406"/>
    </row>
    <row r="5501" spans="7:7">
      <c r="G5501" s="406"/>
    </row>
    <row r="5502" spans="7:7">
      <c r="G5502" s="406"/>
    </row>
    <row r="5503" spans="7:7">
      <c r="G5503" s="406"/>
    </row>
    <row r="5504" spans="7:7">
      <c r="G5504" s="406"/>
    </row>
    <row r="5505" spans="7:7">
      <c r="G5505" s="406"/>
    </row>
    <row r="5506" spans="7:7">
      <c r="G5506" s="406"/>
    </row>
    <row r="5507" spans="7:7">
      <c r="G5507" s="406"/>
    </row>
    <row r="5508" spans="7:7">
      <c r="G5508" s="406"/>
    </row>
    <row r="5509" spans="7:7">
      <c r="G5509" s="406"/>
    </row>
    <row r="5510" spans="7:7">
      <c r="G5510" s="406"/>
    </row>
    <row r="5511" spans="7:7">
      <c r="G5511" s="406"/>
    </row>
    <row r="5512" spans="7:7">
      <c r="G5512" s="406"/>
    </row>
    <row r="5513" spans="7:7">
      <c r="G5513" s="406"/>
    </row>
    <row r="5514" spans="7:7">
      <c r="G5514" s="406"/>
    </row>
    <row r="5515" spans="7:7">
      <c r="G5515" s="406"/>
    </row>
    <row r="5516" spans="7:7">
      <c r="G5516" s="406"/>
    </row>
    <row r="5517" spans="7:7">
      <c r="G5517" s="406"/>
    </row>
    <row r="5518" spans="7:7">
      <c r="G5518" s="406"/>
    </row>
    <row r="5519" spans="7:7">
      <c r="G5519" s="406"/>
    </row>
    <row r="5520" spans="7:7">
      <c r="G5520" s="406"/>
    </row>
    <row r="5521" spans="7:7">
      <c r="G5521" s="406"/>
    </row>
    <row r="5522" spans="7:7">
      <c r="G5522" s="406"/>
    </row>
    <row r="5523" spans="7:7">
      <c r="G5523" s="406"/>
    </row>
    <row r="5524" spans="7:7">
      <c r="G5524" s="406"/>
    </row>
    <row r="5525" spans="7:7">
      <c r="G5525" s="406"/>
    </row>
    <row r="5526" spans="7:7">
      <c r="G5526" s="406"/>
    </row>
    <row r="5527" spans="7:7">
      <c r="G5527" s="406"/>
    </row>
    <row r="5528" spans="7:7">
      <c r="G5528" s="406"/>
    </row>
    <row r="5529" spans="7:7">
      <c r="G5529" s="406"/>
    </row>
    <row r="5530" spans="7:7">
      <c r="G5530" s="406"/>
    </row>
    <row r="5531" spans="7:7">
      <c r="G5531" s="406"/>
    </row>
    <row r="5532" spans="7:7">
      <c r="G5532" s="406"/>
    </row>
    <row r="5533" spans="7:7">
      <c r="G5533" s="406"/>
    </row>
    <row r="5534" spans="7:7">
      <c r="G5534" s="406"/>
    </row>
    <row r="5535" spans="7:7">
      <c r="G5535" s="406"/>
    </row>
    <row r="5536" spans="7:7">
      <c r="G5536" s="406"/>
    </row>
    <row r="5537" spans="7:7">
      <c r="G5537" s="406"/>
    </row>
    <row r="5538" spans="7:7">
      <c r="G5538" s="406"/>
    </row>
    <row r="5539" spans="7:7">
      <c r="G5539" s="406"/>
    </row>
    <row r="5540" spans="7:7">
      <c r="G5540" s="406"/>
    </row>
    <row r="5541" spans="7:7">
      <c r="G5541" s="406"/>
    </row>
    <row r="5542" spans="7:7">
      <c r="G5542" s="406"/>
    </row>
    <row r="5543" spans="7:7">
      <c r="G5543" s="406"/>
    </row>
    <row r="5544" spans="7:7">
      <c r="G5544" s="406"/>
    </row>
    <row r="5545" spans="7:7">
      <c r="G5545" s="406"/>
    </row>
    <row r="5546" spans="7:7">
      <c r="G5546" s="406"/>
    </row>
    <row r="5547" spans="7:7">
      <c r="G5547" s="406"/>
    </row>
    <row r="5548" spans="7:7">
      <c r="G5548" s="406"/>
    </row>
    <row r="5549" spans="7:7">
      <c r="G5549" s="406"/>
    </row>
    <row r="5550" spans="7:7">
      <c r="G5550" s="406"/>
    </row>
    <row r="5551" spans="7:7">
      <c r="G5551" s="406"/>
    </row>
    <row r="5552" spans="7:7">
      <c r="G5552" s="406"/>
    </row>
    <row r="5553" spans="7:7">
      <c r="G5553" s="406"/>
    </row>
    <row r="5554" spans="7:7">
      <c r="G5554" s="406"/>
    </row>
    <row r="5555" spans="7:7">
      <c r="G5555" s="406"/>
    </row>
    <row r="5556" spans="7:7">
      <c r="G5556" s="406"/>
    </row>
    <row r="5557" spans="7:7">
      <c r="G5557" s="406"/>
    </row>
    <row r="5558" spans="7:7">
      <c r="G5558" s="406"/>
    </row>
    <row r="5559" spans="7:7">
      <c r="G5559" s="406"/>
    </row>
    <row r="5560" spans="7:7">
      <c r="G5560" s="406"/>
    </row>
    <row r="5561" spans="7:7">
      <c r="G5561" s="406"/>
    </row>
    <row r="5562" spans="7:7">
      <c r="G5562" s="406"/>
    </row>
    <row r="5563" spans="7:7">
      <c r="G5563" s="406"/>
    </row>
    <row r="5564" spans="7:7">
      <c r="G5564" s="406"/>
    </row>
    <row r="5565" spans="7:7">
      <c r="G5565" s="406"/>
    </row>
    <row r="5566" spans="7:7">
      <c r="G5566" s="406"/>
    </row>
    <row r="5567" spans="7:7">
      <c r="G5567" s="406"/>
    </row>
    <row r="5568" spans="7:7">
      <c r="G5568" s="406"/>
    </row>
    <row r="5569" spans="7:7">
      <c r="G5569" s="406"/>
    </row>
    <row r="5570" spans="7:7">
      <c r="G5570" s="406"/>
    </row>
    <row r="5571" spans="7:7">
      <c r="G5571" s="406"/>
    </row>
    <row r="5572" spans="7:7">
      <c r="G5572" s="406"/>
    </row>
    <row r="5573" spans="7:7">
      <c r="G5573" s="406"/>
    </row>
    <row r="5574" spans="7:7">
      <c r="G5574" s="406"/>
    </row>
    <row r="5575" spans="7:7">
      <c r="G5575" s="406"/>
    </row>
    <row r="5576" spans="7:7">
      <c r="G5576" s="406"/>
    </row>
    <row r="5577" spans="7:7">
      <c r="G5577" s="406"/>
    </row>
    <row r="5578" spans="7:7">
      <c r="G5578" s="406"/>
    </row>
    <row r="5579" spans="7:7">
      <c r="G5579" s="406"/>
    </row>
    <row r="5580" spans="7:7">
      <c r="G5580" s="406"/>
    </row>
    <row r="5581" spans="7:7">
      <c r="G5581" s="406"/>
    </row>
    <row r="5582" spans="7:7">
      <c r="G5582" s="406"/>
    </row>
    <row r="5583" spans="7:7">
      <c r="G5583" s="406"/>
    </row>
    <row r="5584" spans="7:7">
      <c r="G5584" s="406"/>
    </row>
    <row r="5585" spans="7:7">
      <c r="G5585" s="406"/>
    </row>
    <row r="5586" spans="7:7">
      <c r="G5586" s="406"/>
    </row>
    <row r="5587" spans="7:7">
      <c r="G5587" s="406"/>
    </row>
    <row r="5588" spans="7:7">
      <c r="G5588" s="406"/>
    </row>
    <row r="5589" spans="7:7">
      <c r="G5589" s="406"/>
    </row>
    <row r="5590" spans="7:7">
      <c r="G5590" s="406"/>
    </row>
    <row r="5591" spans="7:7">
      <c r="G5591" s="406"/>
    </row>
    <row r="5592" spans="7:7">
      <c r="G5592" s="406"/>
    </row>
    <row r="5593" spans="7:7">
      <c r="G5593" s="406"/>
    </row>
    <row r="5594" spans="7:7">
      <c r="G5594" s="406"/>
    </row>
    <row r="5595" spans="7:7">
      <c r="G5595" s="406"/>
    </row>
    <row r="5596" spans="7:7">
      <c r="G5596" s="406"/>
    </row>
    <row r="5597" spans="7:7">
      <c r="G5597" s="406"/>
    </row>
    <row r="5598" spans="7:7">
      <c r="G5598" s="406"/>
    </row>
    <row r="5599" spans="7:7">
      <c r="G5599" s="406"/>
    </row>
    <row r="5600" spans="7:7">
      <c r="G5600" s="406"/>
    </row>
    <row r="5601" spans="7:7">
      <c r="G5601" s="406"/>
    </row>
    <row r="5602" spans="7:7">
      <c r="G5602" s="406"/>
    </row>
    <row r="5603" spans="7:7">
      <c r="G5603" s="406"/>
    </row>
    <row r="5604" spans="7:7">
      <c r="G5604" s="406"/>
    </row>
    <row r="5605" spans="7:7">
      <c r="G5605" s="406"/>
    </row>
    <row r="5606" spans="7:7">
      <c r="G5606" s="406"/>
    </row>
    <row r="5607" spans="7:7">
      <c r="G5607" s="406"/>
    </row>
    <row r="5608" spans="7:7">
      <c r="G5608" s="406"/>
    </row>
    <row r="5609" spans="7:7">
      <c r="G5609" s="406"/>
    </row>
    <row r="5610" spans="7:7">
      <c r="G5610" s="406"/>
    </row>
    <row r="5611" spans="7:7">
      <c r="G5611" s="406"/>
    </row>
    <row r="5612" spans="7:7">
      <c r="G5612" s="406"/>
    </row>
    <row r="5613" spans="7:7">
      <c r="G5613" s="406"/>
    </row>
    <row r="5614" spans="7:7">
      <c r="G5614" s="406"/>
    </row>
    <row r="5615" spans="7:7">
      <c r="G5615" s="406"/>
    </row>
    <row r="5616" spans="7:7">
      <c r="G5616" s="406"/>
    </row>
    <row r="5617" spans="7:7">
      <c r="G5617" s="406"/>
    </row>
    <row r="5618" spans="7:7">
      <c r="G5618" s="406"/>
    </row>
    <row r="5619" spans="7:7">
      <c r="G5619" s="406"/>
    </row>
    <row r="5620" spans="7:7">
      <c r="G5620" s="406"/>
    </row>
    <row r="5621" spans="7:7">
      <c r="G5621" s="406"/>
    </row>
    <row r="5622" spans="7:7">
      <c r="G5622" s="406"/>
    </row>
    <row r="5623" spans="7:7">
      <c r="G5623" s="406"/>
    </row>
    <row r="5624" spans="7:7">
      <c r="G5624" s="406"/>
    </row>
    <row r="5625" spans="7:7">
      <c r="G5625" s="406"/>
    </row>
    <row r="5626" spans="7:7">
      <c r="G5626" s="406"/>
    </row>
    <row r="5627" spans="7:7">
      <c r="G5627" s="406"/>
    </row>
    <row r="5628" spans="7:7">
      <c r="G5628" s="406"/>
    </row>
    <row r="5629" spans="7:7">
      <c r="G5629" s="406"/>
    </row>
    <row r="5630" spans="7:7">
      <c r="G5630" s="406"/>
    </row>
    <row r="5631" spans="7:7">
      <c r="G5631" s="406"/>
    </row>
    <row r="5632" spans="7:7">
      <c r="G5632" s="406"/>
    </row>
    <row r="5633" spans="7:7">
      <c r="G5633" s="406"/>
    </row>
    <row r="5634" spans="7:7">
      <c r="G5634" s="406"/>
    </row>
    <row r="5635" spans="7:7">
      <c r="G5635" s="406"/>
    </row>
    <row r="5636" spans="7:7">
      <c r="G5636" s="406"/>
    </row>
    <row r="5637" spans="7:7">
      <c r="G5637" s="406"/>
    </row>
    <row r="5638" spans="7:7">
      <c r="G5638" s="406"/>
    </row>
    <row r="5639" spans="7:7">
      <c r="G5639" s="406"/>
    </row>
    <row r="5640" spans="7:7">
      <c r="G5640" s="406"/>
    </row>
    <row r="5641" spans="7:7">
      <c r="G5641" s="406"/>
    </row>
    <row r="5642" spans="7:7">
      <c r="G5642" s="406"/>
    </row>
    <row r="5643" spans="7:7">
      <c r="G5643" s="406"/>
    </row>
    <row r="5644" spans="7:7">
      <c r="G5644" s="406"/>
    </row>
    <row r="5645" spans="7:7">
      <c r="G5645" s="406"/>
    </row>
    <row r="5646" spans="7:7">
      <c r="G5646" s="406"/>
    </row>
    <row r="5647" spans="7:7">
      <c r="G5647" s="406"/>
    </row>
    <row r="5648" spans="7:7">
      <c r="G5648" s="406"/>
    </row>
    <row r="5649" spans="7:7">
      <c r="G5649" s="406"/>
    </row>
    <row r="5650" spans="7:7">
      <c r="G5650" s="406"/>
    </row>
    <row r="5651" spans="7:7">
      <c r="G5651" s="406"/>
    </row>
    <row r="5652" spans="7:7">
      <c r="G5652" s="406"/>
    </row>
    <row r="5653" spans="7:7">
      <c r="G5653" s="406"/>
    </row>
    <row r="5654" spans="7:7">
      <c r="G5654" s="406"/>
    </row>
    <row r="5655" spans="7:7">
      <c r="G5655" s="406"/>
    </row>
    <row r="5656" spans="7:7">
      <c r="G5656" s="406"/>
    </row>
    <row r="5657" spans="7:7">
      <c r="G5657" s="406"/>
    </row>
    <row r="5658" spans="7:7">
      <c r="G5658" s="406"/>
    </row>
    <row r="5659" spans="7:7">
      <c r="G5659" s="406"/>
    </row>
    <row r="5660" spans="7:7">
      <c r="G5660" s="406"/>
    </row>
    <row r="5661" spans="7:7">
      <c r="G5661" s="406"/>
    </row>
    <row r="5662" spans="7:7">
      <c r="G5662" s="406"/>
    </row>
    <row r="5663" spans="7:7">
      <c r="G5663" s="406"/>
    </row>
    <row r="5664" spans="7:7">
      <c r="G5664" s="406"/>
    </row>
    <row r="5665" spans="7:7">
      <c r="G5665" s="406"/>
    </row>
    <row r="5666" spans="7:7">
      <c r="G5666" s="406"/>
    </row>
    <row r="5667" spans="7:7">
      <c r="G5667" s="406"/>
    </row>
    <row r="5668" spans="7:7">
      <c r="G5668" s="406"/>
    </row>
    <row r="5669" spans="7:7">
      <c r="G5669" s="406"/>
    </row>
    <row r="5670" spans="7:7">
      <c r="G5670" s="406"/>
    </row>
    <row r="5671" spans="7:7">
      <c r="G5671" s="406"/>
    </row>
    <row r="5672" spans="7:7">
      <c r="G5672" s="406"/>
    </row>
    <row r="5673" spans="7:7">
      <c r="G5673" s="406"/>
    </row>
    <row r="5674" spans="7:7">
      <c r="G5674" s="406"/>
    </row>
    <row r="5675" spans="7:7">
      <c r="G5675" s="406"/>
    </row>
    <row r="5676" spans="7:7">
      <c r="G5676" s="406"/>
    </row>
    <row r="5677" spans="7:7">
      <c r="G5677" s="406"/>
    </row>
    <row r="5678" spans="7:7">
      <c r="G5678" s="406"/>
    </row>
    <row r="5679" spans="7:7">
      <c r="G5679" s="406"/>
    </row>
    <row r="5680" spans="7:7">
      <c r="G5680" s="406"/>
    </row>
    <row r="5681" spans="7:7">
      <c r="G5681" s="406"/>
    </row>
    <row r="5682" spans="7:7">
      <c r="G5682" s="406"/>
    </row>
    <row r="5683" spans="7:7">
      <c r="G5683" s="406"/>
    </row>
    <row r="5684" spans="7:7">
      <c r="G5684" s="406"/>
    </row>
    <row r="5685" spans="7:7">
      <c r="G5685" s="406"/>
    </row>
    <row r="5686" spans="7:7">
      <c r="G5686" s="406"/>
    </row>
    <row r="5687" spans="7:7">
      <c r="G5687" s="406"/>
    </row>
    <row r="5688" spans="7:7">
      <c r="G5688" s="406"/>
    </row>
    <row r="5689" spans="7:7">
      <c r="G5689" s="406"/>
    </row>
    <row r="5690" spans="7:7">
      <c r="G5690" s="406"/>
    </row>
    <row r="5691" spans="7:7">
      <c r="G5691" s="406"/>
    </row>
    <row r="5692" spans="7:7">
      <c r="G5692" s="406"/>
    </row>
    <row r="5693" spans="7:7">
      <c r="G5693" s="406"/>
    </row>
    <row r="5694" spans="7:7">
      <c r="G5694" s="406"/>
    </row>
    <row r="5695" spans="7:7">
      <c r="G5695" s="406"/>
    </row>
    <row r="5696" spans="7:7">
      <c r="G5696" s="406"/>
    </row>
    <row r="5697" spans="7:7">
      <c r="G5697" s="406"/>
    </row>
    <row r="5698" spans="7:7">
      <c r="G5698" s="406"/>
    </row>
    <row r="5699" spans="7:7">
      <c r="G5699" s="406"/>
    </row>
    <row r="5700" spans="7:7">
      <c r="G5700" s="406"/>
    </row>
    <row r="5701" spans="7:7">
      <c r="G5701" s="406"/>
    </row>
    <row r="5702" spans="7:7">
      <c r="G5702" s="406"/>
    </row>
    <row r="5703" spans="7:7">
      <c r="G5703" s="406"/>
    </row>
    <row r="5704" spans="7:7">
      <c r="G5704" s="406"/>
    </row>
    <row r="5705" spans="7:7">
      <c r="G5705" s="406"/>
    </row>
    <row r="5706" spans="7:7">
      <c r="G5706" s="406"/>
    </row>
    <row r="5707" spans="7:7">
      <c r="G5707" s="406"/>
    </row>
    <row r="5708" spans="7:7">
      <c r="G5708" s="406"/>
    </row>
    <row r="5709" spans="7:7">
      <c r="G5709" s="406"/>
    </row>
    <row r="5710" spans="7:7">
      <c r="G5710" s="406"/>
    </row>
    <row r="5711" spans="7:7">
      <c r="G5711" s="406"/>
    </row>
    <row r="5712" spans="7:7">
      <c r="G5712" s="406"/>
    </row>
    <row r="5713" spans="7:7">
      <c r="G5713" s="406"/>
    </row>
    <row r="5714" spans="7:7">
      <c r="G5714" s="406"/>
    </row>
    <row r="5715" spans="7:7">
      <c r="G5715" s="406"/>
    </row>
    <row r="5716" spans="7:7">
      <c r="G5716" s="406"/>
    </row>
    <row r="5717" spans="7:7">
      <c r="G5717" s="406"/>
    </row>
    <row r="5718" spans="7:7">
      <c r="G5718" s="406"/>
    </row>
    <row r="5719" spans="7:7">
      <c r="G5719" s="406"/>
    </row>
    <row r="5720" spans="7:7">
      <c r="G5720" s="406"/>
    </row>
    <row r="5721" spans="7:7">
      <c r="G5721" s="406"/>
    </row>
    <row r="5722" spans="7:7">
      <c r="G5722" s="406"/>
    </row>
    <row r="5723" spans="7:7">
      <c r="G5723" s="406"/>
    </row>
    <row r="5724" spans="7:7">
      <c r="G5724" s="406"/>
    </row>
    <row r="5725" spans="7:7">
      <c r="G5725" s="406"/>
    </row>
    <row r="5726" spans="7:7">
      <c r="G5726" s="406"/>
    </row>
    <row r="5727" spans="7:7">
      <c r="G5727" s="406"/>
    </row>
    <row r="5728" spans="7:7">
      <c r="G5728" s="406"/>
    </row>
    <row r="5729" spans="7:7">
      <c r="G5729" s="406"/>
    </row>
    <row r="5730" spans="7:7">
      <c r="G5730" s="406"/>
    </row>
    <row r="5731" spans="7:7">
      <c r="G5731" s="406"/>
    </row>
    <row r="5732" spans="7:7">
      <c r="G5732" s="406"/>
    </row>
    <row r="5733" spans="7:7">
      <c r="G5733" s="406"/>
    </row>
    <row r="5734" spans="7:7">
      <c r="G5734" s="406"/>
    </row>
    <row r="5735" spans="7:7">
      <c r="G5735" s="406"/>
    </row>
    <row r="5736" spans="7:7">
      <c r="G5736" s="406"/>
    </row>
    <row r="5737" spans="7:7">
      <c r="G5737" s="406"/>
    </row>
    <row r="5738" spans="7:7">
      <c r="G5738" s="406"/>
    </row>
    <row r="5739" spans="7:7">
      <c r="G5739" s="406"/>
    </row>
    <row r="5740" spans="7:7">
      <c r="G5740" s="406"/>
    </row>
    <row r="5741" spans="7:7">
      <c r="G5741" s="406"/>
    </row>
    <row r="5742" spans="7:7">
      <c r="G5742" s="406"/>
    </row>
    <row r="5743" spans="7:7">
      <c r="G5743" s="406"/>
    </row>
    <row r="5744" spans="7:7">
      <c r="G5744" s="406"/>
    </row>
    <row r="5745" spans="7:7">
      <c r="G5745" s="406"/>
    </row>
    <row r="5746" spans="7:7">
      <c r="G5746" s="406"/>
    </row>
    <row r="5747" spans="7:7">
      <c r="G5747" s="406"/>
    </row>
    <row r="5748" spans="7:7">
      <c r="G5748" s="406"/>
    </row>
    <row r="5749" spans="7:7">
      <c r="G5749" s="406"/>
    </row>
    <row r="5750" spans="7:7">
      <c r="G5750" s="406"/>
    </row>
    <row r="5751" spans="7:7">
      <c r="G5751" s="406"/>
    </row>
    <row r="5752" spans="7:7">
      <c r="G5752" s="406"/>
    </row>
    <row r="5753" spans="7:7">
      <c r="G5753" s="406"/>
    </row>
    <row r="5754" spans="7:7">
      <c r="G5754" s="406"/>
    </row>
    <row r="5755" spans="7:7">
      <c r="G5755" s="406"/>
    </row>
    <row r="5756" spans="7:7">
      <c r="G5756" s="406"/>
    </row>
    <row r="5757" spans="7:7">
      <c r="G5757" s="406"/>
    </row>
    <row r="5758" spans="7:7">
      <c r="G5758" s="406"/>
    </row>
    <row r="5759" spans="7:7">
      <c r="G5759" s="406"/>
    </row>
    <row r="5760" spans="7:7">
      <c r="G5760" s="406"/>
    </row>
    <row r="5761" spans="7:7">
      <c r="G5761" s="406"/>
    </row>
    <row r="5762" spans="7:7">
      <c r="G5762" s="406"/>
    </row>
    <row r="5763" spans="7:7">
      <c r="G5763" s="406"/>
    </row>
    <row r="5764" spans="7:7">
      <c r="G5764" s="406"/>
    </row>
    <row r="5765" spans="7:7">
      <c r="G5765" s="406"/>
    </row>
    <row r="5766" spans="7:7">
      <c r="G5766" s="406"/>
    </row>
    <row r="5767" spans="7:7">
      <c r="G5767" s="406"/>
    </row>
    <row r="5768" spans="7:7">
      <c r="G5768" s="406"/>
    </row>
    <row r="5769" spans="7:7">
      <c r="G5769" s="406"/>
    </row>
    <row r="5770" spans="7:7">
      <c r="G5770" s="406"/>
    </row>
    <row r="5771" spans="7:7">
      <c r="G5771" s="406"/>
    </row>
    <row r="5772" spans="7:7">
      <c r="G5772" s="406"/>
    </row>
    <row r="5773" spans="7:7">
      <c r="G5773" s="406"/>
    </row>
    <row r="5774" spans="7:7">
      <c r="G5774" s="406"/>
    </row>
    <row r="5775" spans="7:7">
      <c r="G5775" s="406"/>
    </row>
    <row r="5776" spans="7:7">
      <c r="G5776" s="406"/>
    </row>
    <row r="5777" spans="7:7">
      <c r="G5777" s="406"/>
    </row>
    <row r="5778" spans="7:7">
      <c r="G5778" s="406"/>
    </row>
    <row r="5779" spans="7:7">
      <c r="G5779" s="406"/>
    </row>
    <row r="5780" spans="7:7">
      <c r="G5780" s="406"/>
    </row>
    <row r="5781" spans="7:7">
      <c r="G5781" s="406"/>
    </row>
    <row r="5782" spans="7:7">
      <c r="G5782" s="406"/>
    </row>
    <row r="5783" spans="7:7">
      <c r="G5783" s="406"/>
    </row>
    <row r="5784" spans="7:7">
      <c r="G5784" s="406"/>
    </row>
    <row r="5785" spans="7:7">
      <c r="G5785" s="406"/>
    </row>
    <row r="5786" spans="7:7">
      <c r="G5786" s="406"/>
    </row>
    <row r="5787" spans="7:7">
      <c r="G5787" s="406"/>
    </row>
    <row r="5788" spans="7:7">
      <c r="G5788" s="406"/>
    </row>
    <row r="5789" spans="7:7">
      <c r="G5789" s="406"/>
    </row>
    <row r="5790" spans="7:7">
      <c r="G5790" s="406"/>
    </row>
    <row r="5791" spans="7:7">
      <c r="G5791" s="406"/>
    </row>
    <row r="5792" spans="7:7">
      <c r="G5792" s="406"/>
    </row>
    <row r="5793" spans="7:7">
      <c r="G5793" s="406"/>
    </row>
    <row r="5794" spans="7:7">
      <c r="G5794" s="406"/>
    </row>
    <row r="5795" spans="7:7">
      <c r="G5795" s="406"/>
    </row>
    <row r="5796" spans="7:7">
      <c r="G5796" s="406"/>
    </row>
    <row r="5797" spans="7:7">
      <c r="G5797" s="406"/>
    </row>
    <row r="5798" spans="7:7">
      <c r="G5798" s="406"/>
    </row>
    <row r="5799" spans="7:7">
      <c r="G5799" s="406"/>
    </row>
    <row r="5800" spans="7:7">
      <c r="G5800" s="406"/>
    </row>
    <row r="5801" spans="7:7">
      <c r="G5801" s="406"/>
    </row>
    <row r="5802" spans="7:7">
      <c r="G5802" s="406"/>
    </row>
    <row r="5803" spans="7:7">
      <c r="G5803" s="406"/>
    </row>
    <row r="5804" spans="7:7">
      <c r="G5804" s="406"/>
    </row>
    <row r="5805" spans="7:7">
      <c r="G5805" s="406"/>
    </row>
    <row r="5806" spans="7:7">
      <c r="G5806" s="406"/>
    </row>
    <row r="5807" spans="7:7">
      <c r="G5807" s="406"/>
    </row>
    <row r="5808" spans="7:7">
      <c r="G5808" s="406"/>
    </row>
    <row r="5809" spans="7:7">
      <c r="G5809" s="406"/>
    </row>
    <row r="5810" spans="7:7">
      <c r="G5810" s="406"/>
    </row>
    <row r="5811" spans="7:7">
      <c r="G5811" s="406"/>
    </row>
    <row r="5812" spans="7:7">
      <c r="G5812" s="406"/>
    </row>
    <row r="5813" spans="7:7">
      <c r="G5813" s="406"/>
    </row>
    <row r="5814" spans="7:7">
      <c r="G5814" s="406"/>
    </row>
    <row r="5815" spans="7:7">
      <c r="G5815" s="406"/>
    </row>
    <row r="5816" spans="7:7">
      <c r="G5816" s="406"/>
    </row>
    <row r="5817" spans="7:7">
      <c r="G5817" s="406"/>
    </row>
    <row r="5818" spans="7:7">
      <c r="G5818" s="406"/>
    </row>
    <row r="5819" spans="7:7">
      <c r="G5819" s="406"/>
    </row>
    <row r="5820" spans="7:7">
      <c r="G5820" s="406"/>
    </row>
    <row r="5821" spans="7:7">
      <c r="G5821" s="406"/>
    </row>
    <row r="5822" spans="7:7">
      <c r="G5822" s="406"/>
    </row>
    <row r="5823" spans="7:7">
      <c r="G5823" s="406"/>
    </row>
    <row r="5824" spans="7:7">
      <c r="G5824" s="406"/>
    </row>
    <row r="5825" spans="7:7">
      <c r="G5825" s="406"/>
    </row>
    <row r="5826" spans="7:7">
      <c r="G5826" s="406"/>
    </row>
    <row r="5827" spans="7:7">
      <c r="G5827" s="406"/>
    </row>
    <row r="5828" spans="7:7">
      <c r="G5828" s="406"/>
    </row>
    <row r="5829" spans="7:7">
      <c r="G5829" s="406"/>
    </row>
    <row r="5830" spans="7:7">
      <c r="G5830" s="406"/>
    </row>
    <row r="5831" spans="7:7">
      <c r="G5831" s="406"/>
    </row>
    <row r="5832" spans="7:7">
      <c r="G5832" s="406"/>
    </row>
    <row r="5833" spans="7:7">
      <c r="G5833" s="406"/>
    </row>
    <row r="5834" spans="7:7">
      <c r="G5834" s="406"/>
    </row>
    <row r="5835" spans="7:7">
      <c r="G5835" s="406"/>
    </row>
    <row r="5836" spans="7:7">
      <c r="G5836" s="406"/>
    </row>
    <row r="5837" spans="7:7">
      <c r="G5837" s="406"/>
    </row>
    <row r="5838" spans="7:7">
      <c r="G5838" s="406"/>
    </row>
    <row r="5839" spans="7:7">
      <c r="G5839" s="406"/>
    </row>
    <row r="5840" spans="7:7">
      <c r="G5840" s="406"/>
    </row>
    <row r="5841" spans="7:7">
      <c r="G5841" s="406"/>
    </row>
    <row r="5842" spans="7:7">
      <c r="G5842" s="406"/>
    </row>
    <row r="5843" spans="7:7">
      <c r="G5843" s="406"/>
    </row>
    <row r="5844" spans="7:7">
      <c r="G5844" s="406"/>
    </row>
    <row r="5845" spans="7:7">
      <c r="G5845" s="406"/>
    </row>
    <row r="5846" spans="7:7">
      <c r="G5846" s="406"/>
    </row>
    <row r="5847" spans="7:7">
      <c r="G5847" s="406"/>
    </row>
    <row r="5848" spans="7:7">
      <c r="G5848" s="406"/>
    </row>
    <row r="5849" spans="7:7">
      <c r="G5849" s="406"/>
    </row>
    <row r="5850" spans="7:7">
      <c r="G5850" s="406"/>
    </row>
    <row r="5851" spans="7:7">
      <c r="G5851" s="406"/>
    </row>
    <row r="5852" spans="7:7">
      <c r="G5852" s="406"/>
    </row>
    <row r="5853" spans="7:7">
      <c r="G5853" s="406"/>
    </row>
    <row r="5854" spans="7:7">
      <c r="G5854" s="406"/>
    </row>
    <row r="5855" spans="7:7">
      <c r="G5855" s="406"/>
    </row>
    <row r="5856" spans="7:7">
      <c r="G5856" s="406"/>
    </row>
    <row r="5857" spans="7:7">
      <c r="G5857" s="406"/>
    </row>
    <row r="5858" spans="7:7">
      <c r="G5858" s="406"/>
    </row>
    <row r="5859" spans="7:7">
      <c r="G5859" s="406"/>
    </row>
    <row r="5860" spans="7:7">
      <c r="G5860" s="406"/>
    </row>
    <row r="5861" spans="7:7">
      <c r="G5861" s="406"/>
    </row>
    <row r="5862" spans="7:7">
      <c r="G5862" s="406"/>
    </row>
    <row r="5863" spans="7:7">
      <c r="G5863" s="406"/>
    </row>
    <row r="5864" spans="7:7">
      <c r="G5864" s="406"/>
    </row>
    <row r="5865" spans="7:7">
      <c r="G5865" s="406"/>
    </row>
    <row r="5866" spans="7:7">
      <c r="G5866" s="406"/>
    </row>
    <row r="5867" spans="7:7">
      <c r="G5867" s="406"/>
    </row>
    <row r="5868" spans="7:7">
      <c r="G5868" s="406"/>
    </row>
    <row r="5869" spans="7:7">
      <c r="G5869" s="406"/>
    </row>
    <row r="5870" spans="7:7">
      <c r="G5870" s="406"/>
    </row>
    <row r="5871" spans="7:7">
      <c r="G5871" s="406"/>
    </row>
    <row r="5872" spans="7:7">
      <c r="G5872" s="406"/>
    </row>
    <row r="5873" spans="7:7">
      <c r="G5873" s="406"/>
    </row>
    <row r="5874" spans="7:7">
      <c r="G5874" s="406"/>
    </row>
    <row r="5875" spans="7:7">
      <c r="G5875" s="406"/>
    </row>
    <row r="5876" spans="7:7">
      <c r="G5876" s="406"/>
    </row>
    <row r="5877" spans="7:7">
      <c r="G5877" s="406"/>
    </row>
    <row r="5878" spans="7:7">
      <c r="G5878" s="406"/>
    </row>
    <row r="5879" spans="7:7">
      <c r="G5879" s="406"/>
    </row>
    <row r="5880" spans="7:7">
      <c r="G5880" s="406"/>
    </row>
    <row r="5881" spans="7:7">
      <c r="G5881" s="406"/>
    </row>
    <row r="5882" spans="7:7">
      <c r="G5882" s="406"/>
    </row>
    <row r="5883" spans="7:7">
      <c r="G5883" s="406"/>
    </row>
    <row r="5884" spans="7:7">
      <c r="G5884" s="406"/>
    </row>
    <row r="5885" spans="7:7">
      <c r="G5885" s="406"/>
    </row>
    <row r="5886" spans="7:7">
      <c r="G5886" s="406"/>
    </row>
    <row r="5887" spans="7:7">
      <c r="G5887" s="406"/>
    </row>
    <row r="5888" spans="7:7">
      <c r="G5888" s="406"/>
    </row>
    <row r="5889" spans="7:7">
      <c r="G5889" s="406"/>
    </row>
    <row r="5890" spans="7:7">
      <c r="G5890" s="406"/>
    </row>
    <row r="5891" spans="7:7">
      <c r="G5891" s="406"/>
    </row>
    <row r="5892" spans="7:7">
      <c r="G5892" s="406"/>
    </row>
    <row r="5893" spans="7:7">
      <c r="G5893" s="406"/>
    </row>
    <row r="5894" spans="7:7">
      <c r="G5894" s="406"/>
    </row>
    <row r="5895" spans="7:7">
      <c r="G5895" s="406"/>
    </row>
    <row r="5896" spans="7:7">
      <c r="G5896" s="406"/>
    </row>
    <row r="5897" spans="7:7">
      <c r="G5897" s="406"/>
    </row>
    <row r="5898" spans="7:7">
      <c r="G5898" s="406"/>
    </row>
    <row r="5899" spans="7:7">
      <c r="G5899" s="406"/>
    </row>
    <row r="5900" spans="7:7">
      <c r="G5900" s="406"/>
    </row>
    <row r="5901" spans="7:7">
      <c r="G5901" s="406"/>
    </row>
    <row r="5902" spans="7:7">
      <c r="G5902" s="406"/>
    </row>
    <row r="5903" spans="7:7">
      <c r="G5903" s="406"/>
    </row>
    <row r="5904" spans="7:7">
      <c r="G5904" s="406"/>
    </row>
    <row r="5905" spans="7:7">
      <c r="G5905" s="406"/>
    </row>
    <row r="5906" spans="7:7">
      <c r="G5906" s="406"/>
    </row>
    <row r="5907" spans="7:7">
      <c r="G5907" s="406"/>
    </row>
    <row r="5908" spans="7:7">
      <c r="G5908" s="406"/>
    </row>
    <row r="5909" spans="7:7">
      <c r="G5909" s="406"/>
    </row>
    <row r="5910" spans="7:7">
      <c r="G5910" s="406"/>
    </row>
    <row r="5911" spans="7:7">
      <c r="G5911" s="406"/>
    </row>
    <row r="5912" spans="7:7">
      <c r="G5912" s="406"/>
    </row>
    <row r="5913" spans="7:7">
      <c r="G5913" s="406"/>
    </row>
    <row r="5914" spans="7:7">
      <c r="G5914" s="406"/>
    </row>
    <row r="5915" spans="7:7">
      <c r="G5915" s="406"/>
    </row>
    <row r="5916" spans="7:7">
      <c r="G5916" s="406"/>
    </row>
    <row r="5917" spans="7:7">
      <c r="G5917" s="406"/>
    </row>
    <row r="5918" spans="7:7">
      <c r="G5918" s="406"/>
    </row>
    <row r="5919" spans="7:7">
      <c r="G5919" s="406"/>
    </row>
    <row r="5920" spans="7:7">
      <c r="G5920" s="406"/>
    </row>
    <row r="5921" spans="7:7">
      <c r="G5921" s="406"/>
    </row>
    <row r="5922" spans="7:7">
      <c r="G5922" s="406"/>
    </row>
    <row r="5923" spans="7:7">
      <c r="G5923" s="406"/>
    </row>
    <row r="5924" spans="7:7">
      <c r="G5924" s="406"/>
    </row>
    <row r="5925" spans="7:7">
      <c r="G5925" s="406"/>
    </row>
    <row r="5926" spans="7:7">
      <c r="G5926" s="406"/>
    </row>
    <row r="5927" spans="7:7">
      <c r="G5927" s="406"/>
    </row>
    <row r="5928" spans="7:7">
      <c r="G5928" s="406"/>
    </row>
    <row r="5929" spans="7:7">
      <c r="G5929" s="406"/>
    </row>
    <row r="5930" spans="7:7">
      <c r="G5930" s="406"/>
    </row>
    <row r="5931" spans="7:7">
      <c r="G5931" s="406"/>
    </row>
    <row r="5932" spans="7:7">
      <c r="G5932" s="406"/>
    </row>
    <row r="5933" spans="7:7">
      <c r="G5933" s="406"/>
    </row>
    <row r="5934" spans="7:7">
      <c r="G5934" s="406"/>
    </row>
    <row r="5935" spans="7:7">
      <c r="G5935" s="406"/>
    </row>
    <row r="5936" spans="7:7">
      <c r="G5936" s="406"/>
    </row>
    <row r="5937" spans="7:7">
      <c r="G5937" s="406"/>
    </row>
    <row r="5938" spans="7:7">
      <c r="G5938" s="406"/>
    </row>
    <row r="5939" spans="7:7">
      <c r="G5939" s="406"/>
    </row>
    <row r="5940" spans="7:7">
      <c r="G5940" s="406"/>
    </row>
    <row r="5941" spans="7:7">
      <c r="G5941" s="406"/>
    </row>
    <row r="5942" spans="7:7">
      <c r="G5942" s="406"/>
    </row>
    <row r="5943" spans="7:7">
      <c r="G5943" s="406"/>
    </row>
    <row r="5944" spans="7:7">
      <c r="G5944" s="406"/>
    </row>
    <row r="5945" spans="7:7">
      <c r="G5945" s="406"/>
    </row>
    <row r="5946" spans="7:7">
      <c r="G5946" s="406"/>
    </row>
    <row r="5947" spans="7:7">
      <c r="G5947" s="406"/>
    </row>
    <row r="5948" spans="7:7">
      <c r="G5948" s="406"/>
    </row>
    <row r="5949" spans="7:7">
      <c r="G5949" s="406"/>
    </row>
    <row r="5950" spans="7:7">
      <c r="G5950" s="406"/>
    </row>
    <row r="5951" spans="7:7">
      <c r="G5951" s="406"/>
    </row>
    <row r="5952" spans="7:7">
      <c r="G5952" s="406"/>
    </row>
    <row r="5953" spans="7:7">
      <c r="G5953" s="406"/>
    </row>
    <row r="5954" spans="7:7">
      <c r="G5954" s="406"/>
    </row>
    <row r="5955" spans="7:7">
      <c r="G5955" s="406"/>
    </row>
    <row r="5956" spans="7:7">
      <c r="G5956" s="406"/>
    </row>
    <row r="5957" spans="7:7">
      <c r="G5957" s="406"/>
    </row>
    <row r="5958" spans="7:7">
      <c r="G5958" s="406"/>
    </row>
    <row r="5959" spans="7:7">
      <c r="G5959" s="406"/>
    </row>
    <row r="5960" spans="7:7">
      <c r="G5960" s="406"/>
    </row>
    <row r="5961" spans="7:7">
      <c r="G5961" s="406"/>
    </row>
    <row r="5962" spans="7:7">
      <c r="G5962" s="406"/>
    </row>
    <row r="5963" spans="7:7">
      <c r="G5963" s="406"/>
    </row>
    <row r="5964" spans="7:7">
      <c r="G5964" s="406"/>
    </row>
    <row r="5965" spans="7:7">
      <c r="G5965" s="406"/>
    </row>
    <row r="5966" spans="7:7">
      <c r="G5966" s="406"/>
    </row>
    <row r="5967" spans="7:7">
      <c r="G5967" s="406"/>
    </row>
    <row r="5968" spans="7:7">
      <c r="G5968" s="406"/>
    </row>
    <row r="5969" spans="7:7">
      <c r="G5969" s="406"/>
    </row>
    <row r="5970" spans="7:7">
      <c r="G5970" s="406"/>
    </row>
    <row r="5971" spans="7:7">
      <c r="G5971" s="406"/>
    </row>
    <row r="5972" spans="7:7">
      <c r="G5972" s="406"/>
    </row>
    <row r="5973" spans="7:7">
      <c r="G5973" s="406"/>
    </row>
    <row r="5974" spans="7:7">
      <c r="G5974" s="406"/>
    </row>
    <row r="5975" spans="7:7">
      <c r="G5975" s="406"/>
    </row>
    <row r="5976" spans="7:7">
      <c r="G5976" s="406"/>
    </row>
    <row r="5977" spans="7:7">
      <c r="G5977" s="406"/>
    </row>
    <row r="5978" spans="7:7">
      <c r="G5978" s="406"/>
    </row>
    <row r="5979" spans="7:7">
      <c r="G5979" s="406"/>
    </row>
    <row r="5980" spans="7:7">
      <c r="G5980" s="406"/>
    </row>
    <row r="5981" spans="7:7">
      <c r="G5981" s="406"/>
    </row>
    <row r="5982" spans="7:7">
      <c r="G5982" s="406"/>
    </row>
    <row r="5983" spans="7:7">
      <c r="G5983" s="406"/>
    </row>
    <row r="5984" spans="7:7">
      <c r="G5984" s="406"/>
    </row>
    <row r="5985" spans="7:7">
      <c r="G5985" s="406"/>
    </row>
    <row r="5986" spans="7:7">
      <c r="G5986" s="406"/>
    </row>
    <row r="5987" spans="7:7">
      <c r="G5987" s="406"/>
    </row>
    <row r="5988" spans="7:7">
      <c r="G5988" s="406"/>
    </row>
    <row r="5989" spans="7:7">
      <c r="G5989" s="406"/>
    </row>
    <row r="5990" spans="7:7">
      <c r="G5990" s="406"/>
    </row>
    <row r="5991" spans="7:7">
      <c r="G5991" s="406"/>
    </row>
    <row r="5992" spans="7:7">
      <c r="G5992" s="406"/>
    </row>
    <row r="5993" spans="7:7">
      <c r="G5993" s="406"/>
    </row>
    <row r="5994" spans="7:7">
      <c r="G5994" s="406"/>
    </row>
    <row r="5995" spans="7:7">
      <c r="G5995" s="406"/>
    </row>
    <row r="5996" spans="7:7">
      <c r="G5996" s="406"/>
    </row>
    <row r="5997" spans="7:7">
      <c r="G5997" s="406"/>
    </row>
    <row r="5998" spans="7:7">
      <c r="G5998" s="406"/>
    </row>
    <row r="5999" spans="7:7">
      <c r="G5999" s="406"/>
    </row>
    <row r="6000" spans="7:7">
      <c r="G6000" s="406"/>
    </row>
    <row r="6001" spans="7:7">
      <c r="G6001" s="406"/>
    </row>
    <row r="6002" spans="7:7">
      <c r="G6002" s="406"/>
    </row>
    <row r="6003" spans="7:7">
      <c r="G6003" s="406"/>
    </row>
    <row r="6004" spans="7:7">
      <c r="G6004" s="406"/>
    </row>
    <row r="6005" spans="7:7">
      <c r="G6005" s="406"/>
    </row>
    <row r="6006" spans="7:7">
      <c r="G6006" s="406"/>
    </row>
    <row r="6007" spans="7:7">
      <c r="G6007" s="406"/>
    </row>
    <row r="6008" spans="7:7">
      <c r="G6008" s="406"/>
    </row>
    <row r="6009" spans="7:7">
      <c r="G6009" s="406"/>
    </row>
    <row r="6010" spans="7:7">
      <c r="G6010" s="406"/>
    </row>
    <row r="6011" spans="7:7">
      <c r="G6011" s="406"/>
    </row>
    <row r="6012" spans="7:7">
      <c r="G6012" s="406"/>
    </row>
    <row r="6013" spans="7:7">
      <c r="G6013" s="406"/>
    </row>
    <row r="6014" spans="7:7">
      <c r="G6014" s="406"/>
    </row>
    <row r="6015" spans="7:7">
      <c r="G6015" s="406"/>
    </row>
    <row r="6016" spans="7:7">
      <c r="G6016" s="406"/>
    </row>
    <row r="6017" spans="7:7">
      <c r="G6017" s="406"/>
    </row>
    <row r="6018" spans="7:7">
      <c r="G6018" s="406"/>
    </row>
    <row r="6019" spans="7:7">
      <c r="G6019" s="406"/>
    </row>
    <row r="6020" spans="7:7">
      <c r="G6020" s="406"/>
    </row>
    <row r="6021" spans="7:7">
      <c r="G6021" s="406"/>
    </row>
    <row r="6022" spans="7:7">
      <c r="G6022" s="406"/>
    </row>
    <row r="6023" spans="7:7">
      <c r="G6023" s="406"/>
    </row>
    <row r="6024" spans="7:7">
      <c r="G6024" s="406"/>
    </row>
    <row r="6025" spans="7:7">
      <c r="G6025" s="406"/>
    </row>
    <row r="6026" spans="7:7">
      <c r="G6026" s="406"/>
    </row>
    <row r="6027" spans="7:7">
      <c r="G6027" s="406"/>
    </row>
    <row r="6028" spans="7:7">
      <c r="G6028" s="406"/>
    </row>
    <row r="6029" spans="7:7">
      <c r="G6029" s="406"/>
    </row>
    <row r="6030" spans="7:7">
      <c r="G6030" s="406"/>
    </row>
    <row r="6031" spans="7:7">
      <c r="G6031" s="406"/>
    </row>
    <row r="6032" spans="7:7">
      <c r="G6032" s="406"/>
    </row>
    <row r="6033" spans="7:7">
      <c r="G6033" s="406"/>
    </row>
    <row r="6034" spans="7:7">
      <c r="G6034" s="406"/>
    </row>
    <row r="6035" spans="7:7">
      <c r="G6035" s="406"/>
    </row>
    <row r="6036" spans="7:7">
      <c r="G6036" s="406"/>
    </row>
    <row r="6037" spans="7:7">
      <c r="G6037" s="406"/>
    </row>
    <row r="6038" spans="7:7">
      <c r="G6038" s="406"/>
    </row>
    <row r="6039" spans="7:7">
      <c r="G6039" s="406"/>
    </row>
    <row r="6040" spans="7:7">
      <c r="G6040" s="406"/>
    </row>
    <row r="6041" spans="7:7">
      <c r="G6041" s="406"/>
    </row>
    <row r="6042" spans="7:7">
      <c r="G6042" s="406"/>
    </row>
    <row r="6043" spans="7:7">
      <c r="G6043" s="406"/>
    </row>
    <row r="6044" spans="7:7">
      <c r="G6044" s="406"/>
    </row>
    <row r="6045" spans="7:7">
      <c r="G6045" s="406"/>
    </row>
    <row r="6046" spans="7:7">
      <c r="G6046" s="406"/>
    </row>
    <row r="6047" spans="7:7">
      <c r="G6047" s="406"/>
    </row>
    <row r="6048" spans="7:7">
      <c r="G6048" s="406"/>
    </row>
    <row r="6049" spans="7:7">
      <c r="G6049" s="406"/>
    </row>
    <row r="6050" spans="7:7">
      <c r="G6050" s="406"/>
    </row>
    <row r="6051" spans="7:7">
      <c r="G6051" s="406"/>
    </row>
    <row r="6052" spans="7:7">
      <c r="G6052" s="406"/>
    </row>
    <row r="6053" spans="7:7">
      <c r="G6053" s="406"/>
    </row>
    <row r="6054" spans="7:7">
      <c r="G6054" s="406"/>
    </row>
    <row r="6055" spans="7:7">
      <c r="G6055" s="406"/>
    </row>
    <row r="6056" spans="7:7">
      <c r="G6056" s="406"/>
    </row>
    <row r="6057" spans="7:7">
      <c r="G6057" s="406"/>
    </row>
    <row r="6058" spans="7:7">
      <c r="G6058" s="406"/>
    </row>
    <row r="6059" spans="7:7">
      <c r="G6059" s="406"/>
    </row>
    <row r="6060" spans="7:7">
      <c r="G6060" s="406"/>
    </row>
    <row r="6061" spans="7:7">
      <c r="G6061" s="406"/>
    </row>
    <row r="6062" spans="7:7">
      <c r="G6062" s="406"/>
    </row>
    <row r="6063" spans="7:7">
      <c r="G6063" s="406"/>
    </row>
    <row r="6064" spans="7:7">
      <c r="G6064" s="406"/>
    </row>
    <row r="6065" spans="7:7">
      <c r="G6065" s="406"/>
    </row>
    <row r="6066" spans="7:7">
      <c r="G6066" s="406"/>
    </row>
    <row r="6067" spans="7:7">
      <c r="G6067" s="406"/>
    </row>
    <row r="6068" spans="7:7">
      <c r="G6068" s="406"/>
    </row>
    <row r="6069" spans="7:7">
      <c r="G6069" s="406"/>
    </row>
    <row r="6070" spans="7:7">
      <c r="G6070" s="406"/>
    </row>
    <row r="6071" spans="7:7">
      <c r="G6071" s="406"/>
    </row>
    <row r="6072" spans="7:7">
      <c r="G6072" s="406"/>
    </row>
    <row r="6073" spans="7:7">
      <c r="G6073" s="406"/>
    </row>
    <row r="6074" spans="7:7">
      <c r="G6074" s="406"/>
    </row>
    <row r="6075" spans="7:7">
      <c r="G6075" s="406"/>
    </row>
    <row r="6076" spans="7:7">
      <c r="G6076" s="406"/>
    </row>
    <row r="6077" spans="7:7">
      <c r="G6077" s="406"/>
    </row>
    <row r="6078" spans="7:7">
      <c r="G6078" s="406"/>
    </row>
    <row r="6079" spans="7:7">
      <c r="G6079" s="406"/>
    </row>
    <row r="6080" spans="7:7">
      <c r="G6080" s="406"/>
    </row>
    <row r="6081" spans="7:7">
      <c r="G6081" s="406"/>
    </row>
    <row r="6082" spans="7:7">
      <c r="G6082" s="406"/>
    </row>
    <row r="6083" spans="7:7">
      <c r="G6083" s="406"/>
    </row>
    <row r="6084" spans="7:7">
      <c r="G6084" s="406"/>
    </row>
    <row r="6085" spans="7:7">
      <c r="G6085" s="406"/>
    </row>
    <row r="6086" spans="7:7">
      <c r="G6086" s="406"/>
    </row>
    <row r="6087" spans="7:7">
      <c r="G6087" s="406"/>
    </row>
    <row r="6088" spans="7:7">
      <c r="G6088" s="406"/>
    </row>
    <row r="6089" spans="7:7">
      <c r="G6089" s="406"/>
    </row>
    <row r="6090" spans="7:7">
      <c r="G6090" s="406"/>
    </row>
    <row r="6091" spans="7:7">
      <c r="G6091" s="406"/>
    </row>
    <row r="6092" spans="7:7">
      <c r="G6092" s="406"/>
    </row>
    <row r="6093" spans="7:7">
      <c r="G6093" s="406"/>
    </row>
    <row r="6094" spans="7:7">
      <c r="G6094" s="406"/>
    </row>
    <row r="6095" spans="7:7">
      <c r="G6095" s="406"/>
    </row>
    <row r="6096" spans="7:7">
      <c r="G6096" s="406"/>
    </row>
    <row r="6097" spans="7:7">
      <c r="G6097" s="406"/>
    </row>
    <row r="6098" spans="7:7">
      <c r="G6098" s="406"/>
    </row>
    <row r="6099" spans="7:7">
      <c r="G6099" s="406"/>
    </row>
    <row r="6100" spans="7:7">
      <c r="G6100" s="406"/>
    </row>
    <row r="6101" spans="7:7">
      <c r="G6101" s="406"/>
    </row>
    <row r="6102" spans="7:7">
      <c r="G6102" s="406"/>
    </row>
    <row r="6103" spans="7:7">
      <c r="G6103" s="406"/>
    </row>
    <row r="6104" spans="7:7">
      <c r="G6104" s="406"/>
    </row>
    <row r="6105" spans="7:7">
      <c r="G6105" s="406"/>
    </row>
    <row r="6106" spans="7:7">
      <c r="G6106" s="406"/>
    </row>
    <row r="6107" spans="7:7">
      <c r="G6107" s="406"/>
    </row>
    <row r="6108" spans="7:7">
      <c r="G6108" s="406"/>
    </row>
    <row r="6109" spans="7:7">
      <c r="G6109" s="406"/>
    </row>
    <row r="6110" spans="7:7">
      <c r="G6110" s="406"/>
    </row>
    <row r="6111" spans="7:7">
      <c r="G6111" s="406"/>
    </row>
    <row r="6112" spans="7:7">
      <c r="G6112" s="406"/>
    </row>
    <row r="6113" spans="7:7">
      <c r="G6113" s="406"/>
    </row>
    <row r="6114" spans="7:7">
      <c r="G6114" s="406"/>
    </row>
    <row r="6115" spans="7:7">
      <c r="G6115" s="406"/>
    </row>
    <row r="6116" spans="7:7">
      <c r="G6116" s="406"/>
    </row>
    <row r="6117" spans="7:7">
      <c r="G6117" s="406"/>
    </row>
    <row r="6118" spans="7:7">
      <c r="G6118" s="406"/>
    </row>
    <row r="6119" spans="7:7">
      <c r="G6119" s="406"/>
    </row>
    <row r="6120" spans="7:7">
      <c r="G6120" s="406"/>
    </row>
    <row r="6121" spans="7:7">
      <c r="G6121" s="406"/>
    </row>
    <row r="6122" spans="7:7">
      <c r="G6122" s="406"/>
    </row>
    <row r="6123" spans="7:7">
      <c r="G6123" s="406"/>
    </row>
    <row r="6124" spans="7:7">
      <c r="G6124" s="406"/>
    </row>
    <row r="6125" spans="7:7">
      <c r="G6125" s="406"/>
    </row>
    <row r="6126" spans="7:7">
      <c r="G6126" s="406"/>
    </row>
    <row r="6127" spans="7:7">
      <c r="G6127" s="406"/>
    </row>
    <row r="6128" spans="7:7">
      <c r="G6128" s="406"/>
    </row>
    <row r="6129" spans="7:7">
      <c r="G6129" s="406"/>
    </row>
    <row r="6130" spans="7:7">
      <c r="G6130" s="406"/>
    </row>
    <row r="6131" spans="7:7">
      <c r="G6131" s="406"/>
    </row>
    <row r="6132" spans="7:7">
      <c r="G6132" s="406"/>
    </row>
    <row r="6133" spans="7:7">
      <c r="G6133" s="406"/>
    </row>
    <row r="6134" spans="7:7">
      <c r="G6134" s="406"/>
    </row>
    <row r="6135" spans="7:7">
      <c r="G6135" s="406"/>
    </row>
    <row r="6136" spans="7:7">
      <c r="G6136" s="406"/>
    </row>
    <row r="6137" spans="7:7">
      <c r="G6137" s="406"/>
    </row>
    <row r="6138" spans="7:7">
      <c r="G6138" s="406"/>
    </row>
    <row r="6139" spans="7:7">
      <c r="G6139" s="406"/>
    </row>
    <row r="6140" spans="7:7">
      <c r="G6140" s="406"/>
    </row>
    <row r="6141" spans="7:7">
      <c r="G6141" s="406"/>
    </row>
    <row r="6142" spans="7:7">
      <c r="G6142" s="406"/>
    </row>
    <row r="6143" spans="7:7">
      <c r="G6143" s="406"/>
    </row>
    <row r="6144" spans="7:7">
      <c r="G6144" s="406"/>
    </row>
    <row r="6145" spans="7:7">
      <c r="G6145" s="406"/>
    </row>
    <row r="6146" spans="7:7">
      <c r="G6146" s="406"/>
    </row>
    <row r="6147" spans="7:7">
      <c r="G6147" s="406"/>
    </row>
    <row r="6148" spans="7:7">
      <c r="G6148" s="406"/>
    </row>
    <row r="6149" spans="7:7">
      <c r="G6149" s="406"/>
    </row>
    <row r="6150" spans="7:7">
      <c r="G6150" s="406"/>
    </row>
    <row r="6151" spans="7:7">
      <c r="G6151" s="406"/>
    </row>
    <row r="6152" spans="7:7">
      <c r="G6152" s="406"/>
    </row>
    <row r="6153" spans="7:7">
      <c r="G6153" s="406"/>
    </row>
    <row r="6154" spans="7:7">
      <c r="G6154" s="406"/>
    </row>
    <row r="6155" spans="7:7">
      <c r="G6155" s="406"/>
    </row>
    <row r="6156" spans="7:7">
      <c r="G6156" s="406"/>
    </row>
    <row r="6157" spans="7:7">
      <c r="G6157" s="406"/>
    </row>
    <row r="6158" spans="7:7">
      <c r="G6158" s="406"/>
    </row>
    <row r="6159" spans="7:7">
      <c r="G6159" s="406"/>
    </row>
    <row r="6160" spans="7:7">
      <c r="G6160" s="406"/>
    </row>
    <row r="6161" spans="7:7">
      <c r="G6161" s="406"/>
    </row>
    <row r="6162" spans="7:7">
      <c r="G6162" s="406"/>
    </row>
    <row r="6163" spans="7:7">
      <c r="G6163" s="406"/>
    </row>
    <row r="6164" spans="7:7">
      <c r="G6164" s="406"/>
    </row>
    <row r="6165" spans="7:7">
      <c r="G6165" s="406"/>
    </row>
    <row r="6166" spans="7:7">
      <c r="G6166" s="406"/>
    </row>
    <row r="6167" spans="7:7">
      <c r="G6167" s="406"/>
    </row>
    <row r="6168" spans="7:7">
      <c r="G6168" s="406"/>
    </row>
    <row r="6169" spans="7:7">
      <c r="G6169" s="406"/>
    </row>
    <row r="6170" spans="7:7">
      <c r="G6170" s="406"/>
    </row>
    <row r="6171" spans="7:7">
      <c r="G6171" s="406"/>
    </row>
    <row r="6172" spans="7:7">
      <c r="G6172" s="406"/>
    </row>
    <row r="6173" spans="7:7">
      <c r="G6173" s="406"/>
    </row>
    <row r="6174" spans="7:7">
      <c r="G6174" s="406"/>
    </row>
    <row r="6175" spans="7:7">
      <c r="G6175" s="406"/>
    </row>
    <row r="6176" spans="7:7">
      <c r="G6176" s="406"/>
    </row>
    <row r="6177" spans="7:7">
      <c r="G6177" s="406"/>
    </row>
    <row r="6178" spans="7:7">
      <c r="G6178" s="406"/>
    </row>
    <row r="6179" spans="7:7">
      <c r="G6179" s="406"/>
    </row>
    <row r="6180" spans="7:7">
      <c r="G6180" s="406"/>
    </row>
    <row r="6181" spans="7:7">
      <c r="G6181" s="406"/>
    </row>
    <row r="6182" spans="7:7">
      <c r="G6182" s="406"/>
    </row>
    <row r="6183" spans="7:7">
      <c r="G6183" s="406"/>
    </row>
    <row r="6184" spans="7:7">
      <c r="G6184" s="406"/>
    </row>
    <row r="6185" spans="7:7">
      <c r="G6185" s="406"/>
    </row>
    <row r="6186" spans="7:7">
      <c r="G6186" s="406"/>
    </row>
    <row r="6187" spans="7:7">
      <c r="G6187" s="406"/>
    </row>
    <row r="6188" spans="7:7">
      <c r="G6188" s="406"/>
    </row>
    <row r="6189" spans="7:7">
      <c r="G6189" s="406"/>
    </row>
    <row r="6190" spans="7:7">
      <c r="G6190" s="406"/>
    </row>
    <row r="6191" spans="7:7">
      <c r="G6191" s="406"/>
    </row>
    <row r="6192" spans="7:7">
      <c r="G6192" s="406"/>
    </row>
    <row r="6193" spans="7:7">
      <c r="G6193" s="406"/>
    </row>
    <row r="6194" spans="7:7">
      <c r="G6194" s="406"/>
    </row>
    <row r="6195" spans="7:7">
      <c r="G6195" s="406"/>
    </row>
    <row r="6196" spans="7:7">
      <c r="G6196" s="406"/>
    </row>
    <row r="6197" spans="7:7">
      <c r="G6197" s="406"/>
    </row>
    <row r="6198" spans="7:7">
      <c r="G6198" s="406"/>
    </row>
    <row r="6199" spans="7:7">
      <c r="G6199" s="406"/>
    </row>
    <row r="6200" spans="7:7">
      <c r="G6200" s="406"/>
    </row>
    <row r="6201" spans="7:7">
      <c r="G6201" s="406"/>
    </row>
    <row r="6202" spans="7:7">
      <c r="G6202" s="406"/>
    </row>
    <row r="6203" spans="7:7">
      <c r="G6203" s="406"/>
    </row>
    <row r="6204" spans="7:7">
      <c r="G6204" s="406"/>
    </row>
    <row r="6205" spans="7:7">
      <c r="G6205" s="406"/>
    </row>
    <row r="6206" spans="7:7">
      <c r="G6206" s="406"/>
    </row>
    <row r="6207" spans="7:7">
      <c r="G6207" s="406"/>
    </row>
    <row r="6208" spans="7:7">
      <c r="G6208" s="406"/>
    </row>
    <row r="6209" spans="7:7">
      <c r="G6209" s="406"/>
    </row>
    <row r="6210" spans="7:7">
      <c r="G6210" s="406"/>
    </row>
    <row r="6211" spans="7:7">
      <c r="G6211" s="406"/>
    </row>
    <row r="6212" spans="7:7">
      <c r="G6212" s="406"/>
    </row>
    <row r="6213" spans="7:7">
      <c r="G6213" s="406"/>
    </row>
    <row r="6214" spans="7:7">
      <c r="G6214" s="406"/>
    </row>
    <row r="6215" spans="7:7">
      <c r="G6215" s="406"/>
    </row>
    <row r="6216" spans="7:7">
      <c r="G6216" s="406"/>
    </row>
    <row r="6217" spans="7:7">
      <c r="G6217" s="406"/>
    </row>
    <row r="6218" spans="7:7">
      <c r="G6218" s="406"/>
    </row>
    <row r="6219" spans="7:7">
      <c r="G6219" s="406"/>
    </row>
    <row r="6220" spans="7:7">
      <c r="G6220" s="406"/>
    </row>
    <row r="6221" spans="7:7">
      <c r="G6221" s="406"/>
    </row>
    <row r="6222" spans="7:7">
      <c r="G6222" s="406"/>
    </row>
    <row r="6223" spans="7:7">
      <c r="G6223" s="406"/>
    </row>
    <row r="6224" spans="7:7">
      <c r="G6224" s="406"/>
    </row>
    <row r="6225" spans="7:7">
      <c r="G6225" s="406"/>
    </row>
    <row r="6226" spans="7:7">
      <c r="G6226" s="406"/>
    </row>
    <row r="6227" spans="7:7">
      <c r="G6227" s="406"/>
    </row>
    <row r="6228" spans="7:7">
      <c r="G6228" s="406"/>
    </row>
    <row r="6229" spans="7:7">
      <c r="G6229" s="406"/>
    </row>
    <row r="6230" spans="7:7">
      <c r="G6230" s="406"/>
    </row>
    <row r="6231" spans="7:7">
      <c r="G6231" s="406"/>
    </row>
    <row r="6232" spans="7:7">
      <c r="G6232" s="406"/>
    </row>
    <row r="6233" spans="7:7">
      <c r="G6233" s="406"/>
    </row>
    <row r="6234" spans="7:7">
      <c r="G6234" s="406"/>
    </row>
    <row r="6235" spans="7:7">
      <c r="G6235" s="406"/>
    </row>
    <row r="6236" spans="7:7">
      <c r="G6236" s="406"/>
    </row>
    <row r="6237" spans="7:7">
      <c r="G6237" s="406"/>
    </row>
    <row r="6238" spans="7:7">
      <c r="G6238" s="406"/>
    </row>
    <row r="6239" spans="7:7">
      <c r="G6239" s="406"/>
    </row>
    <row r="6240" spans="7:7">
      <c r="G6240" s="406"/>
    </row>
    <row r="6241" spans="7:7">
      <c r="G6241" s="406"/>
    </row>
    <row r="6242" spans="7:7">
      <c r="G6242" s="406"/>
    </row>
    <row r="6243" spans="7:7">
      <c r="G6243" s="406"/>
    </row>
    <row r="6244" spans="7:7">
      <c r="G6244" s="406"/>
    </row>
    <row r="6245" spans="7:7">
      <c r="G6245" s="406"/>
    </row>
    <row r="6246" spans="7:7">
      <c r="G6246" s="406"/>
    </row>
    <row r="6247" spans="7:7">
      <c r="G6247" s="406"/>
    </row>
    <row r="6248" spans="7:7">
      <c r="G6248" s="406"/>
    </row>
    <row r="6249" spans="7:7">
      <c r="G6249" s="406"/>
    </row>
    <row r="6250" spans="7:7">
      <c r="G6250" s="406"/>
    </row>
    <row r="6251" spans="7:7">
      <c r="G6251" s="406"/>
    </row>
    <row r="6252" spans="7:7">
      <c r="G6252" s="406"/>
    </row>
    <row r="6253" spans="7:7">
      <c r="G6253" s="406"/>
    </row>
    <row r="6254" spans="7:7">
      <c r="G6254" s="406"/>
    </row>
    <row r="6255" spans="7:7">
      <c r="G6255" s="406"/>
    </row>
    <row r="6256" spans="7:7">
      <c r="G6256" s="406"/>
    </row>
    <row r="6257" spans="7:7">
      <c r="G6257" s="406"/>
    </row>
    <row r="6258" spans="7:7">
      <c r="G6258" s="406"/>
    </row>
    <row r="6259" spans="7:7">
      <c r="G6259" s="406"/>
    </row>
    <row r="6260" spans="7:7">
      <c r="G6260" s="406"/>
    </row>
    <row r="6261" spans="7:7">
      <c r="G6261" s="406"/>
    </row>
    <row r="6262" spans="7:7">
      <c r="G6262" s="406"/>
    </row>
    <row r="6263" spans="7:7">
      <c r="G6263" s="406"/>
    </row>
    <row r="6264" spans="7:7">
      <c r="G6264" s="406"/>
    </row>
    <row r="6265" spans="7:7">
      <c r="G6265" s="406"/>
    </row>
    <row r="6266" spans="7:7">
      <c r="G6266" s="406"/>
    </row>
    <row r="6267" spans="7:7">
      <c r="G6267" s="406"/>
    </row>
    <row r="6268" spans="7:7">
      <c r="G6268" s="406"/>
    </row>
    <row r="6269" spans="7:7">
      <c r="G6269" s="406"/>
    </row>
    <row r="6270" spans="7:7">
      <c r="G6270" s="406"/>
    </row>
    <row r="6271" spans="7:7">
      <c r="G6271" s="406"/>
    </row>
    <row r="6272" spans="7:7">
      <c r="G6272" s="406"/>
    </row>
    <row r="6273" spans="7:7">
      <c r="G6273" s="406"/>
    </row>
    <row r="6274" spans="7:7">
      <c r="G6274" s="406"/>
    </row>
    <row r="6275" spans="7:7">
      <c r="G6275" s="406"/>
    </row>
    <row r="6276" spans="7:7">
      <c r="G6276" s="406"/>
    </row>
    <row r="6277" spans="7:7">
      <c r="G6277" s="406"/>
    </row>
    <row r="6278" spans="7:7">
      <c r="G6278" s="406"/>
    </row>
    <row r="6279" spans="7:7">
      <c r="G6279" s="406"/>
    </row>
    <row r="6280" spans="7:7">
      <c r="G6280" s="406"/>
    </row>
    <row r="6281" spans="7:7">
      <c r="G6281" s="406"/>
    </row>
    <row r="6282" spans="7:7">
      <c r="G6282" s="406"/>
    </row>
    <row r="6283" spans="7:7">
      <c r="G6283" s="406"/>
    </row>
    <row r="6284" spans="7:7">
      <c r="G6284" s="406"/>
    </row>
    <row r="6285" spans="7:7">
      <c r="G6285" s="406"/>
    </row>
    <row r="6286" spans="7:7">
      <c r="G6286" s="406"/>
    </row>
    <row r="6287" spans="7:7">
      <c r="G6287" s="406"/>
    </row>
    <row r="6288" spans="7:7">
      <c r="G6288" s="406"/>
    </row>
    <row r="6289" spans="7:7">
      <c r="G6289" s="406"/>
    </row>
    <row r="6290" spans="7:7">
      <c r="G6290" s="406"/>
    </row>
    <row r="6291" spans="7:7">
      <c r="G6291" s="406"/>
    </row>
    <row r="6292" spans="7:7">
      <c r="G6292" s="406"/>
    </row>
    <row r="6293" spans="7:7">
      <c r="G6293" s="406"/>
    </row>
    <row r="6294" spans="7:7">
      <c r="G6294" s="406"/>
    </row>
    <row r="6295" spans="7:7">
      <c r="G6295" s="406"/>
    </row>
    <row r="6296" spans="7:7">
      <c r="G6296" s="406"/>
    </row>
    <row r="6297" spans="7:7">
      <c r="G6297" s="406"/>
    </row>
    <row r="6298" spans="7:7">
      <c r="G6298" s="406"/>
    </row>
    <row r="6299" spans="7:7">
      <c r="G6299" s="406"/>
    </row>
    <row r="6300" spans="7:7">
      <c r="G6300" s="406"/>
    </row>
    <row r="6301" spans="7:7">
      <c r="G6301" s="406"/>
    </row>
    <row r="6302" spans="7:7">
      <c r="G6302" s="406"/>
    </row>
    <row r="6303" spans="7:7">
      <c r="G6303" s="406"/>
    </row>
    <row r="6304" spans="7:7">
      <c r="G6304" s="406"/>
    </row>
    <row r="6305" spans="7:7">
      <c r="G6305" s="406"/>
    </row>
    <row r="6306" spans="7:7">
      <c r="G6306" s="406"/>
    </row>
    <row r="6307" spans="7:7">
      <c r="G6307" s="406"/>
    </row>
    <row r="6308" spans="7:7">
      <c r="G6308" s="406"/>
    </row>
    <row r="6309" spans="7:7">
      <c r="G6309" s="406"/>
    </row>
    <row r="6310" spans="7:7">
      <c r="G6310" s="406"/>
    </row>
    <row r="6311" spans="7:7">
      <c r="G6311" s="406"/>
    </row>
    <row r="6312" spans="7:7">
      <c r="G6312" s="406"/>
    </row>
    <row r="6313" spans="7:7">
      <c r="G6313" s="406"/>
    </row>
    <row r="6314" spans="7:7">
      <c r="G6314" s="406"/>
    </row>
    <row r="6315" spans="7:7">
      <c r="G6315" s="406"/>
    </row>
    <row r="6316" spans="7:7">
      <c r="G6316" s="406"/>
    </row>
    <row r="6317" spans="7:7">
      <c r="G6317" s="406"/>
    </row>
    <row r="6318" spans="7:7">
      <c r="G6318" s="406"/>
    </row>
    <row r="6319" spans="7:7">
      <c r="G6319" s="406"/>
    </row>
    <row r="6320" spans="7:7">
      <c r="G6320" s="406"/>
    </row>
    <row r="6321" spans="7:7">
      <c r="G6321" s="406"/>
    </row>
    <row r="6322" spans="7:7">
      <c r="G6322" s="406"/>
    </row>
    <row r="6323" spans="7:7">
      <c r="G6323" s="406"/>
    </row>
    <row r="6324" spans="7:7">
      <c r="G6324" s="406"/>
    </row>
    <row r="6325" spans="7:7">
      <c r="G6325" s="406"/>
    </row>
    <row r="6326" spans="7:7">
      <c r="G6326" s="406"/>
    </row>
    <row r="6327" spans="7:7">
      <c r="G6327" s="406"/>
    </row>
    <row r="6328" spans="7:7">
      <c r="G6328" s="406"/>
    </row>
    <row r="6329" spans="7:7">
      <c r="G6329" s="406"/>
    </row>
    <row r="6330" spans="7:7">
      <c r="G6330" s="406"/>
    </row>
    <row r="6331" spans="7:7">
      <c r="G6331" s="406"/>
    </row>
    <row r="6332" spans="7:7">
      <c r="G6332" s="406"/>
    </row>
    <row r="6333" spans="7:7">
      <c r="G6333" s="406"/>
    </row>
    <row r="6334" spans="7:7">
      <c r="G6334" s="406"/>
    </row>
    <row r="6335" spans="7:7">
      <c r="G6335" s="406"/>
    </row>
    <row r="6336" spans="7:7">
      <c r="G6336" s="406"/>
    </row>
    <row r="6337" spans="7:7">
      <c r="G6337" s="406"/>
    </row>
    <row r="6338" spans="7:7">
      <c r="G6338" s="406"/>
    </row>
    <row r="6339" spans="7:7">
      <c r="G6339" s="406"/>
    </row>
    <row r="6340" spans="7:7">
      <c r="G6340" s="406"/>
    </row>
    <row r="6341" spans="7:7">
      <c r="G6341" s="406"/>
    </row>
    <row r="6342" spans="7:7">
      <c r="G6342" s="406"/>
    </row>
    <row r="6343" spans="7:7">
      <c r="G6343" s="406"/>
    </row>
    <row r="6344" spans="7:7">
      <c r="G6344" s="406"/>
    </row>
    <row r="6345" spans="7:7">
      <c r="G6345" s="406"/>
    </row>
    <row r="6346" spans="7:7">
      <c r="G6346" s="406"/>
    </row>
    <row r="6347" spans="7:7">
      <c r="G6347" s="406"/>
    </row>
    <row r="6348" spans="7:7">
      <c r="G6348" s="406"/>
    </row>
    <row r="6349" spans="7:7">
      <c r="G6349" s="406"/>
    </row>
    <row r="6350" spans="7:7">
      <c r="G6350" s="406"/>
    </row>
    <row r="6351" spans="7:7">
      <c r="G6351" s="406"/>
    </row>
    <row r="6352" spans="7:7">
      <c r="G6352" s="406"/>
    </row>
    <row r="6353" spans="7:7">
      <c r="G6353" s="406"/>
    </row>
    <row r="6354" spans="7:7">
      <c r="G6354" s="406"/>
    </row>
    <row r="6355" spans="7:7">
      <c r="G6355" s="406"/>
    </row>
    <row r="6356" spans="7:7">
      <c r="G6356" s="406"/>
    </row>
    <row r="6357" spans="7:7">
      <c r="G6357" s="406"/>
    </row>
    <row r="6358" spans="7:7">
      <c r="G6358" s="406"/>
    </row>
    <row r="6359" spans="7:7">
      <c r="G6359" s="406"/>
    </row>
    <row r="6360" spans="7:7">
      <c r="G6360" s="406"/>
    </row>
    <row r="6361" spans="7:7">
      <c r="G6361" s="406"/>
    </row>
    <row r="6362" spans="7:7">
      <c r="G6362" s="406"/>
    </row>
    <row r="6363" spans="7:7">
      <c r="G6363" s="406"/>
    </row>
    <row r="6364" spans="7:7">
      <c r="G6364" s="406"/>
    </row>
    <row r="6365" spans="7:7">
      <c r="G6365" s="406"/>
    </row>
    <row r="6366" spans="7:7">
      <c r="G6366" s="406"/>
    </row>
    <row r="6367" spans="7:7">
      <c r="G6367" s="406"/>
    </row>
    <row r="6368" spans="7:7">
      <c r="G6368" s="406"/>
    </row>
    <row r="6369" spans="7:7">
      <c r="G6369" s="406"/>
    </row>
    <row r="6370" spans="7:7">
      <c r="G6370" s="406"/>
    </row>
    <row r="6371" spans="7:7">
      <c r="G6371" s="406"/>
    </row>
    <row r="6372" spans="7:7">
      <c r="G6372" s="406"/>
    </row>
    <row r="6373" spans="7:7">
      <c r="G6373" s="406"/>
    </row>
    <row r="6374" spans="7:7">
      <c r="G6374" s="406"/>
    </row>
    <row r="6375" spans="7:7">
      <c r="G6375" s="406"/>
    </row>
    <row r="6376" spans="7:7">
      <c r="G6376" s="406"/>
    </row>
    <row r="6377" spans="7:7">
      <c r="G6377" s="406"/>
    </row>
    <row r="6378" spans="7:7">
      <c r="G6378" s="406"/>
    </row>
    <row r="6379" spans="7:7">
      <c r="G6379" s="406"/>
    </row>
    <row r="6380" spans="7:7">
      <c r="G6380" s="406"/>
    </row>
    <row r="6381" spans="7:7">
      <c r="G6381" s="406"/>
    </row>
    <row r="6382" spans="7:7">
      <c r="G6382" s="406"/>
    </row>
    <row r="6383" spans="7:7">
      <c r="G6383" s="406"/>
    </row>
    <row r="6384" spans="7:7">
      <c r="G6384" s="406"/>
    </row>
    <row r="6385" spans="7:7">
      <c r="G6385" s="406"/>
    </row>
    <row r="6386" spans="7:7">
      <c r="G6386" s="406"/>
    </row>
    <row r="6387" spans="7:7">
      <c r="G6387" s="406"/>
    </row>
    <row r="6388" spans="7:7">
      <c r="G6388" s="406"/>
    </row>
    <row r="6389" spans="7:7">
      <c r="G6389" s="406"/>
    </row>
    <row r="6390" spans="7:7">
      <c r="G6390" s="406"/>
    </row>
    <row r="6391" spans="7:7">
      <c r="G6391" s="406"/>
    </row>
    <row r="6392" spans="7:7">
      <c r="G6392" s="406"/>
    </row>
    <row r="6393" spans="7:7">
      <c r="G6393" s="406"/>
    </row>
    <row r="6394" spans="7:7">
      <c r="G6394" s="406"/>
    </row>
    <row r="6395" spans="7:7">
      <c r="G6395" s="406"/>
    </row>
    <row r="6396" spans="7:7">
      <c r="G6396" s="406"/>
    </row>
    <row r="6397" spans="7:7">
      <c r="G6397" s="406"/>
    </row>
    <row r="6398" spans="7:7">
      <c r="G6398" s="406"/>
    </row>
    <row r="6399" spans="7:7">
      <c r="G6399" s="406"/>
    </row>
    <row r="6400" spans="7:7">
      <c r="G6400" s="406"/>
    </row>
    <row r="6401" spans="7:7">
      <c r="G6401" s="406"/>
    </row>
    <row r="6402" spans="7:7">
      <c r="G6402" s="406"/>
    </row>
    <row r="6403" spans="7:7">
      <c r="G6403" s="406"/>
    </row>
    <row r="6404" spans="7:7">
      <c r="G6404" s="406"/>
    </row>
    <row r="6405" spans="7:7">
      <c r="G6405" s="406"/>
    </row>
    <row r="6406" spans="7:7">
      <c r="G6406" s="406"/>
    </row>
    <row r="6407" spans="7:7">
      <c r="G6407" s="406"/>
    </row>
    <row r="6408" spans="7:7">
      <c r="G6408" s="406"/>
    </row>
    <row r="6409" spans="7:7">
      <c r="G6409" s="406"/>
    </row>
    <row r="6410" spans="7:7">
      <c r="G6410" s="406"/>
    </row>
    <row r="6411" spans="7:7">
      <c r="G6411" s="406"/>
    </row>
    <row r="6412" spans="7:7">
      <c r="G6412" s="406"/>
    </row>
    <row r="6413" spans="7:7">
      <c r="G6413" s="406"/>
    </row>
    <row r="6414" spans="7:7">
      <c r="G6414" s="406"/>
    </row>
    <row r="6415" spans="7:7">
      <c r="G6415" s="406"/>
    </row>
    <row r="6416" spans="7:7">
      <c r="G6416" s="406"/>
    </row>
    <row r="6417" spans="7:7">
      <c r="G6417" s="406"/>
    </row>
    <row r="6418" spans="7:7">
      <c r="G6418" s="406"/>
    </row>
    <row r="6419" spans="7:7">
      <c r="G6419" s="406"/>
    </row>
    <row r="6420" spans="7:7">
      <c r="G6420" s="406"/>
    </row>
    <row r="6421" spans="7:7">
      <c r="G6421" s="406"/>
    </row>
    <row r="6422" spans="7:7">
      <c r="G6422" s="406"/>
    </row>
    <row r="6423" spans="7:7">
      <c r="G6423" s="406"/>
    </row>
    <row r="6424" spans="7:7">
      <c r="G6424" s="406"/>
    </row>
    <row r="6425" spans="7:7">
      <c r="G6425" s="406"/>
    </row>
    <row r="6426" spans="7:7">
      <c r="G6426" s="406"/>
    </row>
    <row r="6427" spans="7:7">
      <c r="G6427" s="406"/>
    </row>
    <row r="6428" spans="7:7">
      <c r="G6428" s="406"/>
    </row>
    <row r="6429" spans="7:7">
      <c r="G6429" s="406"/>
    </row>
    <row r="6430" spans="7:7">
      <c r="G6430" s="406"/>
    </row>
    <row r="6431" spans="7:7">
      <c r="G6431" s="406"/>
    </row>
    <row r="6432" spans="7:7">
      <c r="G6432" s="406"/>
    </row>
    <row r="6433" spans="7:7">
      <c r="G6433" s="406"/>
    </row>
    <row r="6434" spans="7:7">
      <c r="G6434" s="406"/>
    </row>
    <row r="6435" spans="7:7">
      <c r="G6435" s="406"/>
    </row>
    <row r="6436" spans="7:7">
      <c r="G6436" s="406"/>
    </row>
    <row r="6437" spans="7:7">
      <c r="G6437" s="406"/>
    </row>
    <row r="6438" spans="7:7">
      <c r="G6438" s="406"/>
    </row>
    <row r="6439" spans="7:7">
      <c r="G6439" s="406"/>
    </row>
    <row r="6440" spans="7:7">
      <c r="G6440" s="406"/>
    </row>
    <row r="6441" spans="7:7">
      <c r="G6441" s="406"/>
    </row>
    <row r="6442" spans="7:7">
      <c r="G6442" s="406"/>
    </row>
    <row r="6443" spans="7:7">
      <c r="G6443" s="406"/>
    </row>
    <row r="6444" spans="7:7">
      <c r="G6444" s="406"/>
    </row>
    <row r="6445" spans="7:7">
      <c r="G6445" s="406"/>
    </row>
    <row r="6446" spans="7:7">
      <c r="G6446" s="406"/>
    </row>
    <row r="6447" spans="7:7">
      <c r="G6447" s="406"/>
    </row>
    <row r="6448" spans="7:7">
      <c r="G6448" s="406"/>
    </row>
    <row r="6449" spans="7:7">
      <c r="G6449" s="406"/>
    </row>
    <row r="6450" spans="7:7">
      <c r="G6450" s="406"/>
    </row>
    <row r="6451" spans="7:7">
      <c r="G6451" s="406"/>
    </row>
    <row r="6452" spans="7:7">
      <c r="G6452" s="406"/>
    </row>
    <row r="6453" spans="7:7">
      <c r="G6453" s="406"/>
    </row>
    <row r="6454" spans="7:7">
      <c r="G6454" s="406"/>
    </row>
    <row r="6455" spans="7:7">
      <c r="G6455" s="406"/>
    </row>
    <row r="6456" spans="7:7">
      <c r="G6456" s="406"/>
    </row>
    <row r="6457" spans="7:7">
      <c r="G6457" s="406"/>
    </row>
    <row r="6458" spans="7:7">
      <c r="G6458" s="406"/>
    </row>
    <row r="6459" spans="7:7">
      <c r="G6459" s="406"/>
    </row>
    <row r="6460" spans="7:7">
      <c r="G6460" s="406"/>
    </row>
    <row r="6461" spans="7:7">
      <c r="G6461" s="406"/>
    </row>
    <row r="6462" spans="7:7">
      <c r="G6462" s="406"/>
    </row>
    <row r="6463" spans="7:7">
      <c r="G6463" s="406"/>
    </row>
    <row r="6464" spans="7:7">
      <c r="G6464" s="406"/>
    </row>
    <row r="6465" spans="7:7">
      <c r="G6465" s="406"/>
    </row>
    <row r="6466" spans="7:7">
      <c r="G6466" s="406"/>
    </row>
    <row r="6467" spans="7:7">
      <c r="G6467" s="406"/>
    </row>
    <row r="6468" spans="7:7">
      <c r="G6468" s="406"/>
    </row>
    <row r="6469" spans="7:7">
      <c r="G6469" s="406"/>
    </row>
    <row r="6470" spans="7:7">
      <c r="G6470" s="406"/>
    </row>
    <row r="6471" spans="7:7">
      <c r="G6471" s="406"/>
    </row>
    <row r="6472" spans="7:7">
      <c r="G6472" s="406"/>
    </row>
    <row r="6473" spans="7:7">
      <c r="G6473" s="406"/>
    </row>
    <row r="6474" spans="7:7">
      <c r="G6474" s="406"/>
    </row>
    <row r="6475" spans="7:7">
      <c r="G6475" s="406"/>
    </row>
    <row r="6476" spans="7:7">
      <c r="G6476" s="406"/>
    </row>
    <row r="6477" spans="7:7">
      <c r="G6477" s="406"/>
    </row>
    <row r="6478" spans="7:7">
      <c r="G6478" s="406"/>
    </row>
    <row r="6479" spans="7:7">
      <c r="G6479" s="406"/>
    </row>
    <row r="6480" spans="7:7">
      <c r="G6480" s="406"/>
    </row>
    <row r="6481" spans="7:7">
      <c r="G6481" s="406"/>
    </row>
    <row r="6482" spans="7:7">
      <c r="G6482" s="406"/>
    </row>
    <row r="6483" spans="7:7">
      <c r="G6483" s="406"/>
    </row>
    <row r="6484" spans="7:7">
      <c r="G6484" s="406"/>
    </row>
    <row r="6485" spans="7:7">
      <c r="G6485" s="406"/>
    </row>
    <row r="6486" spans="7:7">
      <c r="G6486" s="406"/>
    </row>
    <row r="6487" spans="7:7">
      <c r="G6487" s="406"/>
    </row>
    <row r="6488" spans="7:7">
      <c r="G6488" s="406"/>
    </row>
    <row r="6489" spans="7:7">
      <c r="G6489" s="406"/>
    </row>
    <row r="6490" spans="7:7">
      <c r="G6490" s="406"/>
    </row>
    <row r="6491" spans="7:7">
      <c r="G6491" s="406"/>
    </row>
    <row r="6492" spans="7:7">
      <c r="G6492" s="406"/>
    </row>
    <row r="6493" spans="7:7">
      <c r="G6493" s="406"/>
    </row>
    <row r="6494" spans="7:7">
      <c r="G6494" s="406"/>
    </row>
    <row r="6495" spans="7:7">
      <c r="G6495" s="406"/>
    </row>
    <row r="6496" spans="7:7">
      <c r="G6496" s="406"/>
    </row>
    <row r="6497" spans="7:7">
      <c r="G6497" s="406"/>
    </row>
    <row r="6498" spans="7:7">
      <c r="G6498" s="406"/>
    </row>
    <row r="6499" spans="7:7">
      <c r="G6499" s="406"/>
    </row>
    <row r="6500" spans="7:7">
      <c r="G6500" s="406"/>
    </row>
    <row r="6501" spans="7:7">
      <c r="G6501" s="406"/>
    </row>
    <row r="6502" spans="7:7">
      <c r="G6502" s="406"/>
    </row>
    <row r="6503" spans="7:7">
      <c r="G6503" s="406"/>
    </row>
    <row r="6504" spans="7:7">
      <c r="G6504" s="406"/>
    </row>
    <row r="6505" spans="7:7">
      <c r="G6505" s="406"/>
    </row>
    <row r="6506" spans="7:7">
      <c r="G6506" s="406"/>
    </row>
    <row r="6507" spans="7:7">
      <c r="G6507" s="406"/>
    </row>
    <row r="6508" spans="7:7">
      <c r="G6508" s="406"/>
    </row>
    <row r="6509" spans="7:7">
      <c r="G6509" s="406"/>
    </row>
    <row r="6510" spans="7:7">
      <c r="G6510" s="406"/>
    </row>
    <row r="6511" spans="7:7">
      <c r="G6511" s="406"/>
    </row>
    <row r="6512" spans="7:7">
      <c r="G6512" s="406"/>
    </row>
    <row r="6513" spans="7:7">
      <c r="G6513" s="406"/>
    </row>
    <row r="6514" spans="7:7">
      <c r="G6514" s="406"/>
    </row>
    <row r="6515" spans="7:7">
      <c r="G6515" s="406"/>
    </row>
    <row r="6516" spans="7:7">
      <c r="G6516" s="406"/>
    </row>
    <row r="6517" spans="7:7">
      <c r="G6517" s="406"/>
    </row>
    <row r="6518" spans="7:7">
      <c r="G6518" s="406"/>
    </row>
    <row r="6519" spans="7:7">
      <c r="G6519" s="406"/>
    </row>
    <row r="6520" spans="7:7">
      <c r="G6520" s="406"/>
    </row>
    <row r="6521" spans="7:7">
      <c r="G6521" s="406"/>
    </row>
    <row r="6522" spans="7:7">
      <c r="G6522" s="406"/>
    </row>
    <row r="6523" spans="7:7">
      <c r="G6523" s="406"/>
    </row>
    <row r="6524" spans="7:7">
      <c r="G6524" s="406"/>
    </row>
    <row r="6525" spans="7:7">
      <c r="G6525" s="406"/>
    </row>
    <row r="6526" spans="7:7">
      <c r="G6526" s="406"/>
    </row>
    <row r="6527" spans="7:7">
      <c r="G6527" s="406"/>
    </row>
    <row r="6528" spans="7:7">
      <c r="G6528" s="406"/>
    </row>
    <row r="6529" spans="7:7">
      <c r="G6529" s="406"/>
    </row>
    <row r="6530" spans="7:7">
      <c r="G6530" s="406"/>
    </row>
    <row r="6531" spans="7:7">
      <c r="G6531" s="406"/>
    </row>
    <row r="6532" spans="7:7">
      <c r="G6532" s="406"/>
    </row>
    <row r="6533" spans="7:7">
      <c r="G6533" s="406"/>
    </row>
    <row r="6534" spans="7:7">
      <c r="G6534" s="406"/>
    </row>
    <row r="6535" spans="7:7">
      <c r="G6535" s="406"/>
    </row>
    <row r="6536" spans="7:7">
      <c r="G6536" s="406"/>
    </row>
    <row r="6537" spans="7:7">
      <c r="G6537" s="406"/>
    </row>
    <row r="6538" spans="7:7">
      <c r="G6538" s="406"/>
    </row>
    <row r="6539" spans="7:7">
      <c r="G6539" s="406"/>
    </row>
    <row r="6540" spans="7:7">
      <c r="G6540" s="406"/>
    </row>
    <row r="6541" spans="7:7">
      <c r="G6541" s="406"/>
    </row>
    <row r="6542" spans="7:7">
      <c r="G6542" s="406"/>
    </row>
    <row r="6543" spans="7:7">
      <c r="G6543" s="406"/>
    </row>
    <row r="6544" spans="7:7">
      <c r="G6544" s="406"/>
    </row>
    <row r="6545" spans="7:7">
      <c r="G6545" s="406"/>
    </row>
    <row r="6546" spans="7:7">
      <c r="G6546" s="406"/>
    </row>
    <row r="6547" spans="7:7">
      <c r="G6547" s="406"/>
    </row>
    <row r="6548" spans="7:7">
      <c r="G6548" s="406"/>
    </row>
    <row r="6549" spans="7:7">
      <c r="G6549" s="406"/>
    </row>
    <row r="6550" spans="7:7">
      <c r="G6550" s="406"/>
    </row>
    <row r="6551" spans="7:7">
      <c r="G6551" s="406"/>
    </row>
    <row r="6552" spans="7:7">
      <c r="G6552" s="406"/>
    </row>
    <row r="6553" spans="7:7">
      <c r="G6553" s="406"/>
    </row>
    <row r="6554" spans="7:7">
      <c r="G6554" s="406"/>
    </row>
    <row r="6555" spans="7:7">
      <c r="G6555" s="406"/>
    </row>
    <row r="6556" spans="7:7">
      <c r="G6556" s="406"/>
    </row>
    <row r="6557" spans="7:7">
      <c r="G6557" s="406"/>
    </row>
    <row r="6558" spans="7:7">
      <c r="G6558" s="406"/>
    </row>
    <row r="6559" spans="7:7">
      <c r="G6559" s="406"/>
    </row>
    <row r="6560" spans="7:7">
      <c r="G6560" s="406"/>
    </row>
    <row r="6561" spans="7:7">
      <c r="G6561" s="406"/>
    </row>
    <row r="6562" spans="7:7">
      <c r="G6562" s="406"/>
    </row>
    <row r="6563" spans="7:7">
      <c r="G6563" s="406"/>
    </row>
    <row r="6564" spans="7:7">
      <c r="G6564" s="406"/>
    </row>
    <row r="6565" spans="7:7">
      <c r="G6565" s="406"/>
    </row>
    <row r="6566" spans="7:7">
      <c r="G6566" s="406"/>
    </row>
    <row r="6567" spans="7:7">
      <c r="G6567" s="406"/>
    </row>
    <row r="6568" spans="7:7">
      <c r="G6568" s="406"/>
    </row>
    <row r="6569" spans="7:7">
      <c r="G6569" s="406"/>
    </row>
    <row r="6570" spans="7:7">
      <c r="G6570" s="406"/>
    </row>
    <row r="6571" spans="7:7">
      <c r="G6571" s="406"/>
    </row>
    <row r="6572" spans="7:7">
      <c r="G6572" s="406"/>
    </row>
    <row r="6573" spans="7:7">
      <c r="G6573" s="406"/>
    </row>
    <row r="6574" spans="7:7">
      <c r="G6574" s="406"/>
    </row>
    <row r="6575" spans="7:7">
      <c r="G6575" s="406"/>
    </row>
    <row r="6576" spans="7:7">
      <c r="G6576" s="406"/>
    </row>
    <row r="6577" spans="7:7">
      <c r="G6577" s="406"/>
    </row>
    <row r="6578" spans="7:7">
      <c r="G6578" s="406"/>
    </row>
    <row r="6579" spans="7:7">
      <c r="G6579" s="406"/>
    </row>
    <row r="6580" spans="7:7">
      <c r="G6580" s="406"/>
    </row>
    <row r="6581" spans="7:7">
      <c r="G6581" s="406"/>
    </row>
    <row r="6582" spans="7:7">
      <c r="G6582" s="406"/>
    </row>
    <row r="6583" spans="7:7">
      <c r="G6583" s="406"/>
    </row>
    <row r="6584" spans="7:7">
      <c r="G6584" s="406"/>
    </row>
    <row r="6585" spans="7:7">
      <c r="G6585" s="406"/>
    </row>
    <row r="6586" spans="7:7">
      <c r="G6586" s="406"/>
    </row>
    <row r="6587" spans="7:7">
      <c r="G6587" s="406"/>
    </row>
    <row r="6588" spans="7:7">
      <c r="G6588" s="406"/>
    </row>
    <row r="6589" spans="7:7">
      <c r="G6589" s="406"/>
    </row>
    <row r="6590" spans="7:7">
      <c r="G6590" s="406"/>
    </row>
    <row r="6591" spans="7:7">
      <c r="G6591" s="406"/>
    </row>
    <row r="6592" spans="7:7">
      <c r="G6592" s="406"/>
    </row>
    <row r="6593" spans="7:7">
      <c r="G6593" s="406"/>
    </row>
    <row r="6594" spans="7:7">
      <c r="G6594" s="406"/>
    </row>
    <row r="6595" spans="7:7">
      <c r="G6595" s="406"/>
    </row>
    <row r="6596" spans="7:7">
      <c r="G6596" s="406"/>
    </row>
    <row r="6597" spans="7:7">
      <c r="G6597" s="406"/>
    </row>
    <row r="6598" spans="7:7">
      <c r="G6598" s="406"/>
    </row>
    <row r="6599" spans="7:7">
      <c r="G6599" s="406"/>
    </row>
    <row r="6600" spans="7:7">
      <c r="G6600" s="406"/>
    </row>
    <row r="6601" spans="7:7">
      <c r="G6601" s="406"/>
    </row>
    <row r="6602" spans="7:7">
      <c r="G6602" s="406"/>
    </row>
    <row r="6603" spans="7:7">
      <c r="G6603" s="406"/>
    </row>
    <row r="6604" spans="7:7">
      <c r="G6604" s="406"/>
    </row>
    <row r="6605" spans="7:7">
      <c r="G6605" s="406"/>
    </row>
    <row r="6606" spans="7:7">
      <c r="G6606" s="406"/>
    </row>
    <row r="6607" spans="7:7">
      <c r="G6607" s="406"/>
    </row>
    <row r="6608" spans="7:7">
      <c r="G6608" s="406"/>
    </row>
    <row r="6609" spans="7:7">
      <c r="G6609" s="406"/>
    </row>
    <row r="6610" spans="7:7">
      <c r="G6610" s="406"/>
    </row>
    <row r="6611" spans="7:7">
      <c r="G6611" s="406"/>
    </row>
    <row r="6612" spans="7:7">
      <c r="G6612" s="406"/>
    </row>
    <row r="6613" spans="7:7">
      <c r="G6613" s="406"/>
    </row>
    <row r="6614" spans="7:7">
      <c r="G6614" s="406"/>
    </row>
    <row r="6615" spans="7:7">
      <c r="G6615" s="406"/>
    </row>
    <row r="6616" spans="7:7">
      <c r="G6616" s="406"/>
    </row>
    <row r="6617" spans="7:7">
      <c r="G6617" s="406"/>
    </row>
    <row r="6618" spans="7:7">
      <c r="G6618" s="406"/>
    </row>
    <row r="6619" spans="7:7">
      <c r="G6619" s="406"/>
    </row>
    <row r="6620" spans="7:7">
      <c r="G6620" s="406"/>
    </row>
    <row r="6621" spans="7:7">
      <c r="G6621" s="406"/>
    </row>
    <row r="6622" spans="7:7">
      <c r="G6622" s="406"/>
    </row>
    <row r="6623" spans="7:7">
      <c r="G6623" s="406"/>
    </row>
    <row r="6624" spans="7:7">
      <c r="G6624" s="406"/>
    </row>
    <row r="6625" spans="7:7">
      <c r="G6625" s="406"/>
    </row>
    <row r="6626" spans="7:7">
      <c r="G6626" s="406"/>
    </row>
    <row r="6627" spans="7:7">
      <c r="G6627" s="406"/>
    </row>
    <row r="6628" spans="7:7">
      <c r="G6628" s="406"/>
    </row>
    <row r="6629" spans="7:7">
      <c r="G6629" s="406"/>
    </row>
    <row r="6630" spans="7:7">
      <c r="G6630" s="406"/>
    </row>
    <row r="6631" spans="7:7">
      <c r="G6631" s="406"/>
    </row>
    <row r="6632" spans="7:7">
      <c r="G6632" s="406"/>
    </row>
    <row r="6633" spans="7:7">
      <c r="G6633" s="406"/>
    </row>
    <row r="6634" spans="7:7">
      <c r="G6634" s="406"/>
    </row>
    <row r="6635" spans="7:7">
      <c r="G6635" s="406"/>
    </row>
    <row r="6636" spans="7:7">
      <c r="G6636" s="406"/>
    </row>
    <row r="6637" spans="7:7">
      <c r="G6637" s="406"/>
    </row>
    <row r="6638" spans="7:7">
      <c r="G6638" s="406"/>
    </row>
    <row r="6639" spans="7:7">
      <c r="G6639" s="406"/>
    </row>
    <row r="6640" spans="7:7">
      <c r="G6640" s="406"/>
    </row>
    <row r="6641" spans="7:7">
      <c r="G6641" s="406"/>
    </row>
    <row r="6642" spans="7:7">
      <c r="G6642" s="406"/>
    </row>
    <row r="6643" spans="7:7">
      <c r="G6643" s="406"/>
    </row>
    <row r="6644" spans="7:7">
      <c r="G6644" s="406"/>
    </row>
    <row r="6645" spans="7:7">
      <c r="G6645" s="406"/>
    </row>
    <row r="6646" spans="7:7">
      <c r="G6646" s="406"/>
    </row>
    <row r="6647" spans="7:7">
      <c r="G6647" s="406"/>
    </row>
    <row r="6648" spans="7:7">
      <c r="G6648" s="406"/>
    </row>
    <row r="6649" spans="7:7">
      <c r="G6649" s="406"/>
    </row>
    <row r="6650" spans="7:7">
      <c r="G6650" s="406"/>
    </row>
    <row r="6651" spans="7:7">
      <c r="G6651" s="406"/>
    </row>
    <row r="6652" spans="7:7">
      <c r="G6652" s="406"/>
    </row>
    <row r="6653" spans="7:7">
      <c r="G6653" s="406"/>
    </row>
    <row r="6654" spans="7:7">
      <c r="G6654" s="406"/>
    </row>
    <row r="6655" spans="7:7">
      <c r="G6655" s="406"/>
    </row>
    <row r="6656" spans="7:7">
      <c r="G6656" s="406"/>
    </row>
    <row r="6657" spans="7:7">
      <c r="G6657" s="406"/>
    </row>
    <row r="6658" spans="7:7">
      <c r="G6658" s="406"/>
    </row>
    <row r="6659" spans="7:7">
      <c r="G6659" s="406"/>
    </row>
    <row r="6660" spans="7:7">
      <c r="G6660" s="406"/>
    </row>
    <row r="6661" spans="7:7">
      <c r="G6661" s="406"/>
    </row>
    <row r="6662" spans="7:7">
      <c r="G6662" s="406"/>
    </row>
    <row r="6663" spans="7:7">
      <c r="G6663" s="406"/>
    </row>
    <row r="6664" spans="7:7">
      <c r="G6664" s="406"/>
    </row>
    <row r="6665" spans="7:7">
      <c r="G6665" s="406"/>
    </row>
    <row r="6666" spans="7:7">
      <c r="G6666" s="406"/>
    </row>
    <row r="6667" spans="7:7">
      <c r="G6667" s="406"/>
    </row>
    <row r="6668" spans="7:7">
      <c r="G6668" s="406"/>
    </row>
    <row r="6669" spans="7:7">
      <c r="G6669" s="406"/>
    </row>
    <row r="6670" spans="7:7">
      <c r="G6670" s="406"/>
    </row>
    <row r="6671" spans="7:7">
      <c r="G6671" s="406"/>
    </row>
    <row r="6672" spans="7:7">
      <c r="G6672" s="406"/>
    </row>
    <row r="6673" spans="7:7">
      <c r="G6673" s="406"/>
    </row>
    <row r="6674" spans="7:7">
      <c r="G6674" s="406"/>
    </row>
    <row r="6675" spans="7:7">
      <c r="G6675" s="406"/>
    </row>
    <row r="6676" spans="7:7">
      <c r="G6676" s="406"/>
    </row>
    <row r="6677" spans="7:7">
      <c r="G6677" s="406"/>
    </row>
    <row r="6678" spans="7:7">
      <c r="G6678" s="406"/>
    </row>
    <row r="6679" spans="7:7">
      <c r="G6679" s="406"/>
    </row>
    <row r="6680" spans="7:7">
      <c r="G6680" s="406"/>
    </row>
    <row r="6681" spans="7:7">
      <c r="G6681" s="406"/>
    </row>
    <row r="6682" spans="7:7">
      <c r="G6682" s="406"/>
    </row>
    <row r="6683" spans="7:7">
      <c r="G6683" s="406"/>
    </row>
    <row r="6684" spans="7:7">
      <c r="G6684" s="406"/>
    </row>
    <row r="6685" spans="7:7">
      <c r="G6685" s="406"/>
    </row>
    <row r="6686" spans="7:7">
      <c r="G6686" s="406"/>
    </row>
    <row r="6687" spans="7:7">
      <c r="G6687" s="406"/>
    </row>
    <row r="6688" spans="7:7">
      <c r="G6688" s="406"/>
    </row>
    <row r="6689" spans="7:7">
      <c r="G6689" s="406"/>
    </row>
    <row r="6690" spans="7:7">
      <c r="G6690" s="406"/>
    </row>
    <row r="6691" spans="7:7">
      <c r="G6691" s="406"/>
    </row>
    <row r="6692" spans="7:7">
      <c r="G6692" s="406"/>
    </row>
    <row r="6693" spans="7:7">
      <c r="G6693" s="406"/>
    </row>
    <row r="6694" spans="7:7">
      <c r="G6694" s="406"/>
    </row>
    <row r="6695" spans="7:7">
      <c r="G6695" s="406"/>
    </row>
    <row r="6696" spans="7:7">
      <c r="G6696" s="406"/>
    </row>
    <row r="6697" spans="7:7">
      <c r="G6697" s="406"/>
    </row>
    <row r="6698" spans="7:7">
      <c r="G6698" s="406"/>
    </row>
    <row r="6699" spans="7:7">
      <c r="G6699" s="406"/>
    </row>
    <row r="6700" spans="7:7">
      <c r="G6700" s="406"/>
    </row>
    <row r="6701" spans="7:7">
      <c r="G6701" s="406"/>
    </row>
    <row r="6702" spans="7:7">
      <c r="G6702" s="406"/>
    </row>
    <row r="6703" spans="7:7">
      <c r="G6703" s="406"/>
    </row>
    <row r="6704" spans="7:7">
      <c r="G6704" s="406"/>
    </row>
    <row r="6705" spans="7:7">
      <c r="G6705" s="406"/>
    </row>
    <row r="6706" spans="7:7">
      <c r="G6706" s="406"/>
    </row>
    <row r="6707" spans="7:7">
      <c r="G6707" s="406"/>
    </row>
    <row r="6708" spans="7:7">
      <c r="G6708" s="406"/>
    </row>
    <row r="6709" spans="7:7">
      <c r="G6709" s="406"/>
    </row>
    <row r="6710" spans="7:7">
      <c r="G6710" s="406"/>
    </row>
    <row r="6711" spans="7:7">
      <c r="G6711" s="406"/>
    </row>
    <row r="6712" spans="7:7">
      <c r="G6712" s="406"/>
    </row>
    <row r="6713" spans="7:7">
      <c r="G6713" s="406"/>
    </row>
    <row r="6714" spans="7:7">
      <c r="G6714" s="406"/>
    </row>
    <row r="6715" spans="7:7">
      <c r="G6715" s="406"/>
    </row>
    <row r="6716" spans="7:7">
      <c r="G6716" s="406"/>
    </row>
    <row r="6717" spans="7:7">
      <c r="G6717" s="406"/>
    </row>
    <row r="6718" spans="7:7">
      <c r="G6718" s="406"/>
    </row>
    <row r="6719" spans="7:7">
      <c r="G6719" s="406"/>
    </row>
    <row r="6720" spans="7:7">
      <c r="G6720" s="406"/>
    </row>
    <row r="6721" spans="7:7">
      <c r="G6721" s="406"/>
    </row>
    <row r="6722" spans="7:7">
      <c r="G6722" s="406"/>
    </row>
    <row r="6723" spans="7:7">
      <c r="G6723" s="406"/>
    </row>
    <row r="6724" spans="7:7">
      <c r="G6724" s="406"/>
    </row>
    <row r="6725" spans="7:7">
      <c r="G6725" s="406"/>
    </row>
    <row r="6726" spans="7:7">
      <c r="G6726" s="406"/>
    </row>
    <row r="6727" spans="7:7">
      <c r="G6727" s="406"/>
    </row>
    <row r="6728" spans="7:7">
      <c r="G6728" s="406"/>
    </row>
    <row r="6729" spans="7:7">
      <c r="G6729" s="406"/>
    </row>
    <row r="6730" spans="7:7">
      <c r="G6730" s="406"/>
    </row>
    <row r="6731" spans="7:7">
      <c r="G6731" s="406"/>
    </row>
    <row r="6732" spans="7:7">
      <c r="G6732" s="406"/>
    </row>
    <row r="6733" spans="7:7">
      <c r="G6733" s="406"/>
    </row>
    <row r="6734" spans="7:7">
      <c r="G6734" s="406"/>
    </row>
    <row r="6735" spans="7:7">
      <c r="G6735" s="406"/>
    </row>
    <row r="6736" spans="7:7">
      <c r="G6736" s="406"/>
    </row>
    <row r="6737" spans="7:7">
      <c r="G6737" s="406"/>
    </row>
    <row r="6738" spans="7:7">
      <c r="G6738" s="406"/>
    </row>
    <row r="6739" spans="7:7">
      <c r="G6739" s="406"/>
    </row>
    <row r="6740" spans="7:7">
      <c r="G6740" s="406"/>
    </row>
    <row r="6741" spans="7:7">
      <c r="G6741" s="406"/>
    </row>
    <row r="6742" spans="7:7">
      <c r="G6742" s="406"/>
    </row>
    <row r="6743" spans="7:7">
      <c r="G6743" s="406"/>
    </row>
    <row r="6744" spans="7:7">
      <c r="G6744" s="406"/>
    </row>
    <row r="6745" spans="7:7">
      <c r="G6745" s="406"/>
    </row>
    <row r="6746" spans="7:7">
      <c r="G6746" s="406"/>
    </row>
    <row r="6747" spans="7:7">
      <c r="G6747" s="406"/>
    </row>
    <row r="6748" spans="7:7">
      <c r="G6748" s="406"/>
    </row>
    <row r="6749" spans="7:7">
      <c r="G6749" s="406"/>
    </row>
    <row r="6750" spans="7:7">
      <c r="G6750" s="406"/>
    </row>
    <row r="6751" spans="7:7">
      <c r="G6751" s="406"/>
    </row>
    <row r="6752" spans="7:7">
      <c r="G6752" s="406"/>
    </row>
    <row r="6753" spans="7:7">
      <c r="G6753" s="406"/>
    </row>
    <row r="6754" spans="7:7">
      <c r="G6754" s="406"/>
    </row>
    <row r="6755" spans="7:7">
      <c r="G6755" s="406"/>
    </row>
    <row r="6756" spans="7:7">
      <c r="G6756" s="406"/>
    </row>
    <row r="6757" spans="7:7">
      <c r="G6757" s="406"/>
    </row>
    <row r="6758" spans="7:7">
      <c r="G6758" s="406"/>
    </row>
    <row r="6759" spans="7:7">
      <c r="G6759" s="406"/>
    </row>
    <row r="6760" spans="7:7">
      <c r="G6760" s="406"/>
    </row>
    <row r="6761" spans="7:7">
      <c r="G6761" s="406"/>
    </row>
    <row r="6762" spans="7:7">
      <c r="G6762" s="406"/>
    </row>
    <row r="6763" spans="7:7">
      <c r="G6763" s="406"/>
    </row>
    <row r="6764" spans="7:7">
      <c r="G6764" s="406"/>
    </row>
    <row r="6765" spans="7:7">
      <c r="G6765" s="406"/>
    </row>
    <row r="6766" spans="7:7">
      <c r="G6766" s="406"/>
    </row>
    <row r="6767" spans="7:7">
      <c r="G6767" s="406"/>
    </row>
    <row r="6768" spans="7:7">
      <c r="G6768" s="406"/>
    </row>
    <row r="6769" spans="7:7">
      <c r="G6769" s="406"/>
    </row>
    <row r="6770" spans="7:7">
      <c r="G6770" s="406"/>
    </row>
    <row r="6771" spans="7:7">
      <c r="G6771" s="406"/>
    </row>
    <row r="6772" spans="7:7">
      <c r="G6772" s="406"/>
    </row>
    <row r="6773" spans="7:7">
      <c r="G6773" s="406"/>
    </row>
    <row r="6774" spans="7:7">
      <c r="G6774" s="406"/>
    </row>
    <row r="6775" spans="7:7">
      <c r="G6775" s="406"/>
    </row>
    <row r="6776" spans="7:7">
      <c r="G6776" s="406"/>
    </row>
    <row r="6777" spans="7:7">
      <c r="G6777" s="406"/>
    </row>
    <row r="6778" spans="7:7">
      <c r="G6778" s="406"/>
    </row>
    <row r="6779" spans="7:7">
      <c r="G6779" s="406"/>
    </row>
    <row r="6780" spans="7:7">
      <c r="G6780" s="406"/>
    </row>
    <row r="6781" spans="7:7">
      <c r="G6781" s="406"/>
    </row>
    <row r="6782" spans="7:7">
      <c r="G6782" s="406"/>
    </row>
    <row r="6783" spans="7:7">
      <c r="G6783" s="406"/>
    </row>
    <row r="6784" spans="7:7">
      <c r="G6784" s="406"/>
    </row>
    <row r="6785" spans="7:7">
      <c r="G6785" s="406"/>
    </row>
    <row r="6786" spans="7:7">
      <c r="G6786" s="406"/>
    </row>
    <row r="6787" spans="7:7">
      <c r="G6787" s="406"/>
    </row>
    <row r="6788" spans="7:7">
      <c r="G6788" s="406"/>
    </row>
    <row r="6789" spans="7:7">
      <c r="G6789" s="406"/>
    </row>
    <row r="6790" spans="7:7">
      <c r="G6790" s="406"/>
    </row>
    <row r="6791" spans="7:7">
      <c r="G6791" s="406"/>
    </row>
    <row r="6792" spans="7:7">
      <c r="G6792" s="406"/>
    </row>
    <row r="6793" spans="7:7">
      <c r="G6793" s="406"/>
    </row>
    <row r="6794" spans="7:7">
      <c r="G6794" s="406"/>
    </row>
    <row r="6795" spans="7:7">
      <c r="G6795" s="406"/>
    </row>
    <row r="6796" spans="7:7">
      <c r="G6796" s="406"/>
    </row>
    <row r="6797" spans="7:7">
      <c r="G6797" s="406"/>
    </row>
    <row r="6798" spans="7:7">
      <c r="G6798" s="406"/>
    </row>
    <row r="6799" spans="7:7">
      <c r="G6799" s="406"/>
    </row>
    <row r="6800" spans="7:7">
      <c r="G6800" s="406"/>
    </row>
    <row r="6801" spans="7:7">
      <c r="G6801" s="406"/>
    </row>
    <row r="6802" spans="7:7">
      <c r="G6802" s="406"/>
    </row>
    <row r="6803" spans="7:7">
      <c r="G6803" s="406"/>
    </row>
    <row r="6804" spans="7:7">
      <c r="G6804" s="406"/>
    </row>
    <row r="6805" spans="7:7">
      <c r="G6805" s="406"/>
    </row>
    <row r="6806" spans="7:7">
      <c r="G6806" s="406"/>
    </row>
    <row r="6807" spans="7:7">
      <c r="G6807" s="406"/>
    </row>
    <row r="6808" spans="7:7">
      <c r="G6808" s="406"/>
    </row>
    <row r="6809" spans="7:7">
      <c r="G6809" s="406"/>
    </row>
    <row r="6810" spans="7:7">
      <c r="G6810" s="406"/>
    </row>
    <row r="6811" spans="7:7">
      <c r="G6811" s="406"/>
    </row>
    <row r="6812" spans="7:7">
      <c r="G6812" s="406"/>
    </row>
    <row r="6813" spans="7:7">
      <c r="G6813" s="406"/>
    </row>
    <row r="6814" spans="7:7">
      <c r="G6814" s="406"/>
    </row>
    <row r="6815" spans="7:7">
      <c r="G6815" s="406"/>
    </row>
    <row r="6816" spans="7:7">
      <c r="G6816" s="406"/>
    </row>
    <row r="6817" spans="7:7">
      <c r="G6817" s="406"/>
    </row>
    <row r="6818" spans="7:7">
      <c r="G6818" s="406"/>
    </row>
    <row r="6819" spans="7:7">
      <c r="G6819" s="406"/>
    </row>
    <row r="6820" spans="7:7">
      <c r="G6820" s="406"/>
    </row>
    <row r="6821" spans="7:7">
      <c r="G6821" s="406"/>
    </row>
    <row r="6822" spans="7:7">
      <c r="G6822" s="406"/>
    </row>
    <row r="6823" spans="7:7">
      <c r="G6823" s="406"/>
    </row>
    <row r="6824" spans="7:7">
      <c r="G6824" s="406"/>
    </row>
    <row r="6825" spans="7:7">
      <c r="G6825" s="406"/>
    </row>
    <row r="6826" spans="7:7">
      <c r="G6826" s="406"/>
    </row>
    <row r="6827" spans="7:7">
      <c r="G6827" s="406"/>
    </row>
    <row r="6828" spans="7:7">
      <c r="G6828" s="406"/>
    </row>
    <row r="6829" spans="7:7">
      <c r="G6829" s="406"/>
    </row>
    <row r="6830" spans="7:7">
      <c r="G6830" s="406"/>
    </row>
    <row r="6831" spans="7:7">
      <c r="G6831" s="406"/>
    </row>
    <row r="6832" spans="7:7">
      <c r="G6832" s="406"/>
    </row>
    <row r="6833" spans="7:7">
      <c r="G6833" s="406"/>
    </row>
    <row r="6834" spans="7:7">
      <c r="G6834" s="406"/>
    </row>
    <row r="6835" spans="7:7">
      <c r="G6835" s="406"/>
    </row>
    <row r="6836" spans="7:7">
      <c r="G6836" s="406"/>
    </row>
    <row r="6837" spans="7:7">
      <c r="G6837" s="406"/>
    </row>
    <row r="6838" spans="7:7">
      <c r="G6838" s="406"/>
    </row>
    <row r="6839" spans="7:7">
      <c r="G6839" s="406"/>
    </row>
    <row r="6840" spans="7:7">
      <c r="G6840" s="406"/>
    </row>
    <row r="6841" spans="7:7">
      <c r="G6841" s="406"/>
    </row>
    <row r="6842" spans="7:7">
      <c r="G6842" s="406"/>
    </row>
    <row r="6843" spans="7:7">
      <c r="G6843" s="406"/>
    </row>
    <row r="6844" spans="7:7">
      <c r="G6844" s="406"/>
    </row>
    <row r="6845" spans="7:7">
      <c r="G6845" s="406"/>
    </row>
    <row r="6846" spans="7:7">
      <c r="G6846" s="406"/>
    </row>
    <row r="6847" spans="7:7">
      <c r="G6847" s="406"/>
    </row>
    <row r="6848" spans="7:7">
      <c r="G6848" s="406"/>
    </row>
    <row r="6849" spans="7:7">
      <c r="G6849" s="406"/>
    </row>
    <row r="6850" spans="7:7">
      <c r="G6850" s="406"/>
    </row>
    <row r="6851" spans="7:7">
      <c r="G6851" s="406"/>
    </row>
    <row r="6852" spans="7:7">
      <c r="G6852" s="406"/>
    </row>
    <row r="6853" spans="7:7">
      <c r="G6853" s="406"/>
    </row>
    <row r="6854" spans="7:7">
      <c r="G6854" s="406"/>
    </row>
    <row r="6855" spans="7:7">
      <c r="G6855" s="406"/>
    </row>
    <row r="6856" spans="7:7">
      <c r="G6856" s="406"/>
    </row>
    <row r="6857" spans="7:7">
      <c r="G6857" s="406"/>
    </row>
    <row r="6858" spans="7:7">
      <c r="G6858" s="406"/>
    </row>
    <row r="6859" spans="7:7">
      <c r="G6859" s="406"/>
    </row>
    <row r="6860" spans="7:7">
      <c r="G6860" s="406"/>
    </row>
    <row r="6861" spans="7:7">
      <c r="G6861" s="406"/>
    </row>
    <row r="6862" spans="7:7">
      <c r="G6862" s="406"/>
    </row>
    <row r="6863" spans="7:7">
      <c r="G6863" s="406"/>
    </row>
    <row r="6864" spans="7:7">
      <c r="G6864" s="406"/>
    </row>
    <row r="6865" spans="7:7">
      <c r="G6865" s="406"/>
    </row>
    <row r="6866" spans="7:7">
      <c r="G6866" s="406"/>
    </row>
    <row r="6867" spans="7:7">
      <c r="G6867" s="406"/>
    </row>
    <row r="6868" spans="7:7">
      <c r="G6868" s="406"/>
    </row>
    <row r="6869" spans="7:7">
      <c r="G6869" s="406"/>
    </row>
    <row r="6870" spans="7:7">
      <c r="G6870" s="406"/>
    </row>
    <row r="6871" spans="7:7">
      <c r="G6871" s="406"/>
    </row>
    <row r="6872" spans="7:7">
      <c r="G6872" s="406"/>
    </row>
    <row r="6873" spans="7:7">
      <c r="G6873" s="406"/>
    </row>
    <row r="6874" spans="7:7">
      <c r="G6874" s="406"/>
    </row>
    <row r="6875" spans="7:7">
      <c r="G6875" s="406"/>
    </row>
    <row r="6876" spans="7:7">
      <c r="G6876" s="406"/>
    </row>
    <row r="6877" spans="7:7">
      <c r="G6877" s="406"/>
    </row>
    <row r="6878" spans="7:7">
      <c r="G6878" s="406"/>
    </row>
    <row r="6879" spans="7:7">
      <c r="G6879" s="406"/>
    </row>
    <row r="6880" spans="7:7">
      <c r="G6880" s="406"/>
    </row>
    <row r="6881" spans="7:7">
      <c r="G6881" s="406"/>
    </row>
    <row r="6882" spans="7:7">
      <c r="G6882" s="406"/>
    </row>
    <row r="6883" spans="7:7">
      <c r="G6883" s="406"/>
    </row>
    <row r="6884" spans="7:7">
      <c r="G6884" s="406"/>
    </row>
    <row r="6885" spans="7:7">
      <c r="G6885" s="406"/>
    </row>
    <row r="6886" spans="7:7">
      <c r="G6886" s="406"/>
    </row>
    <row r="6887" spans="7:7">
      <c r="G6887" s="406"/>
    </row>
    <row r="6888" spans="7:7">
      <c r="G6888" s="406"/>
    </row>
    <row r="6889" spans="7:7">
      <c r="G6889" s="406"/>
    </row>
    <row r="6890" spans="7:7">
      <c r="G6890" s="406"/>
    </row>
    <row r="6891" spans="7:7">
      <c r="G6891" s="406"/>
    </row>
    <row r="6892" spans="7:7">
      <c r="G6892" s="406"/>
    </row>
    <row r="6893" spans="7:7">
      <c r="G6893" s="406"/>
    </row>
    <row r="6894" spans="7:7">
      <c r="G6894" s="406"/>
    </row>
    <row r="6895" spans="7:7">
      <c r="G6895" s="406"/>
    </row>
    <row r="6896" spans="7:7">
      <c r="G6896" s="406"/>
    </row>
    <row r="6897" spans="7:7">
      <c r="G6897" s="406"/>
    </row>
    <row r="6898" spans="7:7">
      <c r="G6898" s="406"/>
    </row>
    <row r="6899" spans="7:7">
      <c r="G6899" s="406"/>
    </row>
    <row r="6900" spans="7:7">
      <c r="G6900" s="406"/>
    </row>
    <row r="6901" spans="7:7">
      <c r="G6901" s="406"/>
    </row>
    <row r="6902" spans="7:7">
      <c r="G6902" s="406"/>
    </row>
    <row r="6903" spans="7:7">
      <c r="G6903" s="406"/>
    </row>
    <row r="6904" spans="7:7">
      <c r="G6904" s="406"/>
    </row>
    <row r="6905" spans="7:7">
      <c r="G6905" s="406"/>
    </row>
    <row r="6906" spans="7:7">
      <c r="G6906" s="406"/>
    </row>
    <row r="6907" spans="7:7">
      <c r="G6907" s="406"/>
    </row>
    <row r="6908" spans="7:7">
      <c r="G6908" s="406"/>
    </row>
    <row r="6909" spans="7:7">
      <c r="G6909" s="406"/>
    </row>
    <row r="6910" spans="7:7">
      <c r="G6910" s="406"/>
    </row>
    <row r="6911" spans="7:7">
      <c r="G6911" s="406"/>
    </row>
    <row r="6912" spans="7:7">
      <c r="G6912" s="406"/>
    </row>
    <row r="6913" spans="7:7">
      <c r="G6913" s="406"/>
    </row>
    <row r="6914" spans="7:7">
      <c r="G6914" s="406"/>
    </row>
    <row r="6915" spans="7:7">
      <c r="G6915" s="406"/>
    </row>
    <row r="6916" spans="7:7">
      <c r="G6916" s="406"/>
    </row>
    <row r="6917" spans="7:7">
      <c r="G6917" s="406"/>
    </row>
    <row r="6918" spans="7:7">
      <c r="G6918" s="406"/>
    </row>
    <row r="6919" spans="7:7">
      <c r="G6919" s="406"/>
    </row>
    <row r="6920" spans="7:7">
      <c r="G6920" s="406"/>
    </row>
    <row r="6921" spans="7:7">
      <c r="G6921" s="406"/>
    </row>
    <row r="6922" spans="7:7">
      <c r="G6922" s="406"/>
    </row>
    <row r="6923" spans="7:7">
      <c r="G6923" s="406"/>
    </row>
    <row r="6924" spans="7:7">
      <c r="G6924" s="406"/>
    </row>
    <row r="6925" spans="7:7">
      <c r="G6925" s="406"/>
    </row>
    <row r="6926" spans="7:7">
      <c r="G6926" s="406"/>
    </row>
    <row r="6927" spans="7:7">
      <c r="G6927" s="406"/>
    </row>
    <row r="6928" spans="7:7">
      <c r="G6928" s="406"/>
    </row>
    <row r="6929" spans="7:7">
      <c r="G6929" s="406"/>
    </row>
    <row r="6930" spans="7:7">
      <c r="G6930" s="406"/>
    </row>
    <row r="6931" spans="7:7">
      <c r="G6931" s="406"/>
    </row>
    <row r="6932" spans="7:7">
      <c r="G6932" s="406"/>
    </row>
    <row r="6933" spans="7:7">
      <c r="G6933" s="406"/>
    </row>
    <row r="6934" spans="7:7">
      <c r="G6934" s="406"/>
    </row>
    <row r="6935" spans="7:7">
      <c r="G6935" s="406"/>
    </row>
    <row r="6936" spans="7:7">
      <c r="G6936" s="406"/>
    </row>
    <row r="6937" spans="7:7">
      <c r="G6937" s="406"/>
    </row>
    <row r="6938" spans="7:7">
      <c r="G6938" s="406"/>
    </row>
    <row r="6939" spans="7:7">
      <c r="G6939" s="406"/>
    </row>
    <row r="6940" spans="7:7">
      <c r="G6940" s="406"/>
    </row>
    <row r="6941" spans="7:7">
      <c r="G6941" s="406"/>
    </row>
    <row r="6942" spans="7:7">
      <c r="G6942" s="406"/>
    </row>
    <row r="6943" spans="7:7">
      <c r="G6943" s="406"/>
    </row>
    <row r="6944" spans="7:7">
      <c r="G6944" s="406"/>
    </row>
    <row r="6945" spans="7:7">
      <c r="G6945" s="406"/>
    </row>
    <row r="6946" spans="7:7">
      <c r="G6946" s="406"/>
    </row>
    <row r="6947" spans="7:7">
      <c r="G6947" s="406"/>
    </row>
    <row r="6948" spans="7:7">
      <c r="G6948" s="406"/>
    </row>
    <row r="6949" spans="7:7">
      <c r="G6949" s="406"/>
    </row>
    <row r="6950" spans="7:7">
      <c r="G6950" s="406"/>
    </row>
    <row r="6951" spans="7:7">
      <c r="G6951" s="406"/>
    </row>
    <row r="6952" spans="7:7">
      <c r="G6952" s="406"/>
    </row>
    <row r="6953" spans="7:7">
      <c r="G6953" s="406"/>
    </row>
    <row r="6954" spans="7:7">
      <c r="G6954" s="406"/>
    </row>
    <row r="6955" spans="7:7">
      <c r="G6955" s="406"/>
    </row>
    <row r="6956" spans="7:7">
      <c r="G6956" s="406"/>
    </row>
    <row r="6957" spans="7:7">
      <c r="G6957" s="406"/>
    </row>
    <row r="6958" spans="7:7">
      <c r="G6958" s="406"/>
    </row>
    <row r="6959" spans="7:7">
      <c r="G6959" s="406"/>
    </row>
    <row r="6960" spans="7:7">
      <c r="G6960" s="406"/>
    </row>
    <row r="6961" spans="7:7">
      <c r="G6961" s="406"/>
    </row>
    <row r="6962" spans="7:7">
      <c r="G6962" s="406"/>
    </row>
    <row r="6963" spans="7:7">
      <c r="G6963" s="406"/>
    </row>
    <row r="6964" spans="7:7">
      <c r="G6964" s="406"/>
    </row>
    <row r="6965" spans="7:7">
      <c r="G6965" s="406"/>
    </row>
    <row r="6966" spans="7:7">
      <c r="G6966" s="406"/>
    </row>
    <row r="6967" spans="7:7">
      <c r="G6967" s="406"/>
    </row>
    <row r="6968" spans="7:7">
      <c r="G6968" s="406"/>
    </row>
    <row r="6969" spans="7:7">
      <c r="G6969" s="406"/>
    </row>
    <row r="6970" spans="7:7">
      <c r="G6970" s="406"/>
    </row>
    <row r="6971" spans="7:7">
      <c r="G6971" s="406"/>
    </row>
    <row r="6972" spans="7:7">
      <c r="G6972" s="406"/>
    </row>
    <row r="6973" spans="7:7">
      <c r="G6973" s="406"/>
    </row>
    <row r="6974" spans="7:7">
      <c r="G6974" s="406"/>
    </row>
    <row r="6975" spans="7:7">
      <c r="G6975" s="406"/>
    </row>
    <row r="6976" spans="7:7">
      <c r="G6976" s="406"/>
    </row>
    <row r="6977" spans="7:7">
      <c r="G6977" s="406"/>
    </row>
    <row r="6978" spans="7:7">
      <c r="G6978" s="406"/>
    </row>
    <row r="6979" spans="7:7">
      <c r="G6979" s="406"/>
    </row>
    <row r="6980" spans="7:7">
      <c r="G6980" s="406"/>
    </row>
    <row r="6981" spans="7:7">
      <c r="G6981" s="406"/>
    </row>
    <row r="6982" spans="7:7">
      <c r="G6982" s="406"/>
    </row>
    <row r="6983" spans="7:7">
      <c r="G6983" s="406"/>
    </row>
    <row r="6984" spans="7:7">
      <c r="G6984" s="406"/>
    </row>
    <row r="6985" spans="7:7">
      <c r="G6985" s="406"/>
    </row>
    <row r="6986" spans="7:7">
      <c r="G6986" s="406"/>
    </row>
    <row r="6987" spans="7:7">
      <c r="G6987" s="406"/>
    </row>
    <row r="6988" spans="7:7">
      <c r="G6988" s="406"/>
    </row>
    <row r="6989" spans="7:7">
      <c r="G6989" s="406"/>
    </row>
    <row r="6990" spans="7:7">
      <c r="G6990" s="406"/>
    </row>
    <row r="6991" spans="7:7">
      <c r="G6991" s="406"/>
    </row>
    <row r="6992" spans="7:7">
      <c r="G6992" s="406"/>
    </row>
    <row r="6993" spans="7:7">
      <c r="G6993" s="406"/>
    </row>
    <row r="6994" spans="7:7">
      <c r="G6994" s="406"/>
    </row>
    <row r="6995" spans="7:7">
      <c r="G6995" s="406"/>
    </row>
    <row r="6996" spans="7:7">
      <c r="G6996" s="406"/>
    </row>
    <row r="6997" spans="7:7">
      <c r="G6997" s="406"/>
    </row>
    <row r="6998" spans="7:7">
      <c r="G6998" s="406"/>
    </row>
    <row r="6999" spans="7:7">
      <c r="G6999" s="406"/>
    </row>
    <row r="7000" spans="7:7">
      <c r="G7000" s="406"/>
    </row>
    <row r="7001" spans="7:7">
      <c r="G7001" s="406"/>
    </row>
    <row r="7002" spans="7:7">
      <c r="G7002" s="406"/>
    </row>
    <row r="7003" spans="7:7">
      <c r="G7003" s="406"/>
    </row>
    <row r="7004" spans="7:7">
      <c r="G7004" s="406"/>
    </row>
    <row r="7005" spans="7:7">
      <c r="G7005" s="406"/>
    </row>
    <row r="7006" spans="7:7">
      <c r="G7006" s="406"/>
    </row>
    <row r="7007" spans="7:7">
      <c r="G7007" s="406"/>
    </row>
    <row r="7008" spans="7:7">
      <c r="G7008" s="406"/>
    </row>
    <row r="7009" spans="7:7">
      <c r="G7009" s="406"/>
    </row>
    <row r="7010" spans="7:7">
      <c r="G7010" s="406"/>
    </row>
    <row r="7011" spans="7:7">
      <c r="G7011" s="406"/>
    </row>
    <row r="7012" spans="7:7">
      <c r="G7012" s="406"/>
    </row>
    <row r="7013" spans="7:7">
      <c r="G7013" s="406"/>
    </row>
    <row r="7014" spans="7:7">
      <c r="G7014" s="406"/>
    </row>
    <row r="7015" spans="7:7">
      <c r="G7015" s="406"/>
    </row>
    <row r="7016" spans="7:7">
      <c r="G7016" s="406"/>
    </row>
    <row r="7017" spans="7:7">
      <c r="G7017" s="406"/>
    </row>
    <row r="7018" spans="7:7">
      <c r="G7018" s="406"/>
    </row>
    <row r="7019" spans="7:7">
      <c r="G7019" s="406"/>
    </row>
    <row r="7020" spans="7:7">
      <c r="G7020" s="406"/>
    </row>
    <row r="7021" spans="7:7">
      <c r="G7021" s="406"/>
    </row>
    <row r="7022" spans="7:7">
      <c r="G7022" s="406"/>
    </row>
    <row r="7023" spans="7:7">
      <c r="G7023" s="406"/>
    </row>
    <row r="7024" spans="7:7">
      <c r="G7024" s="406"/>
    </row>
    <row r="7025" spans="7:7">
      <c r="G7025" s="406"/>
    </row>
    <row r="7026" spans="7:7">
      <c r="G7026" s="406"/>
    </row>
    <row r="7027" spans="7:7">
      <c r="G7027" s="406"/>
    </row>
    <row r="7028" spans="7:7">
      <c r="G7028" s="406"/>
    </row>
    <row r="7029" spans="7:7">
      <c r="G7029" s="406"/>
    </row>
    <row r="7030" spans="7:7">
      <c r="G7030" s="406"/>
    </row>
    <row r="7031" spans="7:7">
      <c r="G7031" s="406"/>
    </row>
    <row r="7032" spans="7:7">
      <c r="G7032" s="406"/>
    </row>
    <row r="7033" spans="7:7">
      <c r="G7033" s="406"/>
    </row>
    <row r="7034" spans="7:7">
      <c r="G7034" s="406"/>
    </row>
    <row r="7035" spans="7:7">
      <c r="G7035" s="406"/>
    </row>
    <row r="7036" spans="7:7">
      <c r="G7036" s="406"/>
    </row>
    <row r="7037" spans="7:7">
      <c r="G7037" s="406"/>
    </row>
    <row r="7038" spans="7:7">
      <c r="G7038" s="406"/>
    </row>
    <row r="7039" spans="7:7">
      <c r="G7039" s="406"/>
    </row>
    <row r="7040" spans="7:7">
      <c r="G7040" s="406"/>
    </row>
    <row r="7041" spans="7:7">
      <c r="G7041" s="406"/>
    </row>
    <row r="7042" spans="7:7">
      <c r="G7042" s="406"/>
    </row>
    <row r="7043" spans="7:7">
      <c r="G7043" s="406"/>
    </row>
    <row r="7044" spans="7:7">
      <c r="G7044" s="406"/>
    </row>
    <row r="7045" spans="7:7">
      <c r="G7045" s="406"/>
    </row>
    <row r="7046" spans="7:7">
      <c r="G7046" s="406"/>
    </row>
    <row r="7047" spans="7:7">
      <c r="G7047" s="406"/>
    </row>
    <row r="7048" spans="7:7">
      <c r="G7048" s="406"/>
    </row>
    <row r="7049" spans="7:7">
      <c r="G7049" s="406"/>
    </row>
    <row r="7050" spans="7:7">
      <c r="G7050" s="406"/>
    </row>
    <row r="7051" spans="7:7">
      <c r="G7051" s="406"/>
    </row>
    <row r="7052" spans="7:7">
      <c r="G7052" s="406"/>
    </row>
    <row r="7053" spans="7:7">
      <c r="G7053" s="406"/>
    </row>
    <row r="7054" spans="7:7">
      <c r="G7054" s="406"/>
    </row>
    <row r="7055" spans="7:7">
      <c r="G7055" s="406"/>
    </row>
    <row r="7056" spans="7:7">
      <c r="G7056" s="406"/>
    </row>
    <row r="7057" spans="7:7">
      <c r="G7057" s="406"/>
    </row>
    <row r="7058" spans="7:7">
      <c r="G7058" s="406"/>
    </row>
    <row r="7059" spans="7:7">
      <c r="G7059" s="406"/>
    </row>
    <row r="7060" spans="7:7">
      <c r="G7060" s="406"/>
    </row>
    <row r="7061" spans="7:7">
      <c r="G7061" s="406"/>
    </row>
    <row r="7062" spans="7:7">
      <c r="G7062" s="406"/>
    </row>
    <row r="7063" spans="7:7">
      <c r="G7063" s="406"/>
    </row>
    <row r="7064" spans="7:7">
      <c r="G7064" s="406"/>
    </row>
    <row r="7065" spans="7:7">
      <c r="G7065" s="406"/>
    </row>
    <row r="7066" spans="7:7">
      <c r="G7066" s="406"/>
    </row>
    <row r="7067" spans="7:7">
      <c r="G7067" s="406"/>
    </row>
    <row r="7068" spans="7:7">
      <c r="G7068" s="406"/>
    </row>
    <row r="7069" spans="7:7">
      <c r="G7069" s="406"/>
    </row>
    <row r="7070" spans="7:7">
      <c r="G7070" s="406"/>
    </row>
    <row r="7071" spans="7:7">
      <c r="G7071" s="406"/>
    </row>
    <row r="7072" spans="7:7">
      <c r="G7072" s="406"/>
    </row>
    <row r="7073" spans="7:7">
      <c r="G7073" s="406"/>
    </row>
    <row r="7074" spans="7:7">
      <c r="G7074" s="406"/>
    </row>
    <row r="7075" spans="7:7">
      <c r="G7075" s="406"/>
    </row>
    <row r="7076" spans="7:7">
      <c r="G7076" s="406"/>
    </row>
    <row r="7077" spans="7:7">
      <c r="G7077" s="406"/>
    </row>
    <row r="7078" spans="7:7">
      <c r="G7078" s="406"/>
    </row>
    <row r="7079" spans="7:7">
      <c r="G7079" s="406"/>
    </row>
    <row r="7080" spans="7:7">
      <c r="G7080" s="406"/>
    </row>
    <row r="7081" spans="7:7">
      <c r="G7081" s="406"/>
    </row>
    <row r="7082" spans="7:7">
      <c r="G7082" s="406"/>
    </row>
    <row r="7083" spans="7:7">
      <c r="G7083" s="406"/>
    </row>
    <row r="7084" spans="7:7">
      <c r="G7084" s="406"/>
    </row>
    <row r="7085" spans="7:7">
      <c r="G7085" s="406"/>
    </row>
    <row r="7086" spans="7:7">
      <c r="G7086" s="406"/>
    </row>
    <row r="7087" spans="7:7">
      <c r="G7087" s="406"/>
    </row>
    <row r="7088" spans="7:7">
      <c r="G7088" s="406"/>
    </row>
    <row r="7089" spans="7:7">
      <c r="G7089" s="406"/>
    </row>
    <row r="7090" spans="7:7">
      <c r="G7090" s="406"/>
    </row>
    <row r="7091" spans="7:7">
      <c r="G7091" s="406"/>
    </row>
    <row r="7092" spans="7:7">
      <c r="G7092" s="406"/>
    </row>
    <row r="7093" spans="7:7">
      <c r="G7093" s="406"/>
    </row>
    <row r="7094" spans="7:7">
      <c r="G7094" s="406"/>
    </row>
    <row r="7095" spans="7:7">
      <c r="G7095" s="406"/>
    </row>
    <row r="7096" spans="7:7">
      <c r="G7096" s="406"/>
    </row>
    <row r="7097" spans="7:7">
      <c r="G7097" s="406"/>
    </row>
    <row r="7098" spans="7:7">
      <c r="G7098" s="406"/>
    </row>
    <row r="7099" spans="7:7">
      <c r="G7099" s="406"/>
    </row>
    <row r="7100" spans="7:7">
      <c r="G7100" s="406"/>
    </row>
    <row r="7101" spans="7:7">
      <c r="G7101" s="406"/>
    </row>
    <row r="7102" spans="7:7">
      <c r="G7102" s="406"/>
    </row>
    <row r="7103" spans="7:7">
      <c r="G7103" s="406"/>
    </row>
    <row r="7104" spans="7:7">
      <c r="G7104" s="406"/>
    </row>
    <row r="7105" spans="7:7">
      <c r="G7105" s="406"/>
    </row>
    <row r="7106" spans="7:7">
      <c r="G7106" s="406"/>
    </row>
    <row r="7107" spans="7:7">
      <c r="G7107" s="406"/>
    </row>
    <row r="7108" spans="7:7">
      <c r="G7108" s="406"/>
    </row>
    <row r="7109" spans="7:7">
      <c r="G7109" s="406"/>
    </row>
    <row r="7110" spans="7:7">
      <c r="G7110" s="406"/>
    </row>
    <row r="7111" spans="7:7">
      <c r="G7111" s="406"/>
    </row>
    <row r="7112" spans="7:7">
      <c r="G7112" s="406"/>
    </row>
    <row r="7113" spans="7:7">
      <c r="G7113" s="406"/>
    </row>
    <row r="7114" spans="7:7">
      <c r="G7114" s="406"/>
    </row>
    <row r="7115" spans="7:7">
      <c r="G7115" s="406"/>
    </row>
    <row r="7116" spans="7:7">
      <c r="G7116" s="406"/>
    </row>
    <row r="7117" spans="7:7">
      <c r="G7117" s="406"/>
    </row>
    <row r="7118" spans="7:7">
      <c r="G7118" s="406"/>
    </row>
    <row r="7119" spans="7:7">
      <c r="G7119" s="406"/>
    </row>
    <row r="7120" spans="7:7">
      <c r="G7120" s="406"/>
    </row>
    <row r="7121" spans="7:7">
      <c r="G7121" s="406"/>
    </row>
    <row r="7122" spans="7:7">
      <c r="G7122" s="406"/>
    </row>
    <row r="7123" spans="7:7">
      <c r="G7123" s="406"/>
    </row>
    <row r="7124" spans="7:7">
      <c r="G7124" s="406"/>
    </row>
    <row r="7125" spans="7:7">
      <c r="G7125" s="406"/>
    </row>
    <row r="7126" spans="7:7">
      <c r="G7126" s="406"/>
    </row>
    <row r="7127" spans="7:7">
      <c r="G7127" s="406"/>
    </row>
    <row r="7128" spans="7:7">
      <c r="G7128" s="406"/>
    </row>
    <row r="7129" spans="7:7">
      <c r="G7129" s="406"/>
    </row>
    <row r="7130" spans="7:7">
      <c r="G7130" s="406"/>
    </row>
    <row r="7131" spans="7:7">
      <c r="G7131" s="406"/>
    </row>
    <row r="7132" spans="7:7">
      <c r="G7132" s="406"/>
    </row>
    <row r="7133" spans="7:7">
      <c r="G7133" s="406"/>
    </row>
    <row r="7134" spans="7:7">
      <c r="G7134" s="406"/>
    </row>
    <row r="7135" spans="7:7">
      <c r="G7135" s="406"/>
    </row>
    <row r="7136" spans="7:7">
      <c r="G7136" s="406"/>
    </row>
    <row r="7137" spans="7:7">
      <c r="G7137" s="406"/>
    </row>
    <row r="7138" spans="7:7">
      <c r="G7138" s="406"/>
    </row>
    <row r="7139" spans="7:7">
      <c r="G7139" s="406"/>
    </row>
    <row r="7140" spans="7:7">
      <c r="G7140" s="406"/>
    </row>
    <row r="7141" spans="7:7">
      <c r="G7141" s="406"/>
    </row>
    <row r="7142" spans="7:7">
      <c r="G7142" s="406"/>
    </row>
    <row r="7143" spans="7:7">
      <c r="G7143" s="406"/>
    </row>
    <row r="7144" spans="7:7">
      <c r="G7144" s="406"/>
    </row>
    <row r="7145" spans="7:7">
      <c r="G7145" s="406"/>
    </row>
    <row r="7146" spans="7:7">
      <c r="G7146" s="406"/>
    </row>
    <row r="7147" spans="7:7">
      <c r="G7147" s="406"/>
    </row>
    <row r="7148" spans="7:7">
      <c r="G7148" s="406"/>
    </row>
    <row r="7149" spans="7:7">
      <c r="G7149" s="406"/>
    </row>
    <row r="7150" spans="7:7">
      <c r="G7150" s="406"/>
    </row>
    <row r="7151" spans="7:7">
      <c r="G7151" s="406"/>
    </row>
    <row r="7152" spans="7:7">
      <c r="G7152" s="406"/>
    </row>
    <row r="7153" spans="7:7">
      <c r="G7153" s="406"/>
    </row>
    <row r="7154" spans="7:7">
      <c r="G7154" s="406"/>
    </row>
    <row r="7155" spans="7:7">
      <c r="G7155" s="406"/>
    </row>
    <row r="7156" spans="7:7">
      <c r="G7156" s="406"/>
    </row>
    <row r="7157" spans="7:7">
      <c r="G7157" s="406"/>
    </row>
    <row r="7158" spans="7:7">
      <c r="G7158" s="406"/>
    </row>
    <row r="7159" spans="7:7">
      <c r="G7159" s="406"/>
    </row>
    <row r="7160" spans="7:7">
      <c r="G7160" s="406"/>
    </row>
    <row r="7161" spans="7:7">
      <c r="G7161" s="406"/>
    </row>
    <row r="7162" spans="7:7">
      <c r="G7162" s="406"/>
    </row>
    <row r="7163" spans="7:7">
      <c r="G7163" s="406"/>
    </row>
    <row r="7164" spans="7:7">
      <c r="G7164" s="406"/>
    </row>
    <row r="7165" spans="7:7">
      <c r="G7165" s="406"/>
    </row>
    <row r="7166" spans="7:7">
      <c r="G7166" s="406"/>
    </row>
    <row r="7167" spans="7:7">
      <c r="G7167" s="406"/>
    </row>
    <row r="7168" spans="7:7">
      <c r="G7168" s="406"/>
    </row>
    <row r="7169" spans="7:7">
      <c r="G7169" s="406"/>
    </row>
    <row r="7170" spans="7:7">
      <c r="G7170" s="406"/>
    </row>
    <row r="7171" spans="7:7">
      <c r="G7171" s="406"/>
    </row>
    <row r="7172" spans="7:7">
      <c r="G7172" s="406"/>
    </row>
    <row r="7173" spans="7:7">
      <c r="G7173" s="406"/>
    </row>
    <row r="7174" spans="7:7">
      <c r="G7174" s="406"/>
    </row>
    <row r="7175" spans="7:7">
      <c r="G7175" s="406"/>
    </row>
    <row r="7176" spans="7:7">
      <c r="G7176" s="406"/>
    </row>
    <row r="7177" spans="7:7">
      <c r="G7177" s="406"/>
    </row>
    <row r="7178" spans="7:7">
      <c r="G7178" s="406"/>
    </row>
    <row r="7179" spans="7:7">
      <c r="G7179" s="406"/>
    </row>
    <row r="7180" spans="7:7">
      <c r="G7180" s="406"/>
    </row>
    <row r="7181" spans="7:7">
      <c r="G7181" s="406"/>
    </row>
    <row r="7182" spans="7:7">
      <c r="G7182" s="406"/>
    </row>
    <row r="7183" spans="7:7">
      <c r="G7183" s="406"/>
    </row>
    <row r="7184" spans="7:7">
      <c r="G7184" s="406"/>
    </row>
    <row r="7185" spans="7:7">
      <c r="G7185" s="406"/>
    </row>
    <row r="7186" spans="7:7">
      <c r="G7186" s="406"/>
    </row>
    <row r="7187" spans="7:7">
      <c r="G7187" s="406"/>
    </row>
    <row r="7188" spans="7:7">
      <c r="G7188" s="406"/>
    </row>
    <row r="7189" spans="7:7">
      <c r="G7189" s="406"/>
    </row>
    <row r="7190" spans="7:7">
      <c r="G7190" s="406"/>
    </row>
    <row r="7191" spans="7:7">
      <c r="G7191" s="406"/>
    </row>
    <row r="7192" spans="7:7">
      <c r="G7192" s="406"/>
    </row>
    <row r="7193" spans="7:7">
      <c r="G7193" s="406"/>
    </row>
    <row r="7194" spans="7:7">
      <c r="G7194" s="406"/>
    </row>
    <row r="7195" spans="7:7">
      <c r="G7195" s="406"/>
    </row>
    <row r="7196" spans="7:7">
      <c r="G7196" s="406"/>
    </row>
    <row r="7197" spans="7:7">
      <c r="G7197" s="406"/>
    </row>
    <row r="7198" spans="7:7">
      <c r="G7198" s="406"/>
    </row>
    <row r="7199" spans="7:7">
      <c r="G7199" s="406"/>
    </row>
    <row r="7200" spans="7:7">
      <c r="G7200" s="406"/>
    </row>
    <row r="7201" spans="7:7">
      <c r="G7201" s="406"/>
    </row>
    <row r="7202" spans="7:7">
      <c r="G7202" s="406"/>
    </row>
    <row r="7203" spans="7:7">
      <c r="G7203" s="406"/>
    </row>
    <row r="7204" spans="7:7">
      <c r="G7204" s="406"/>
    </row>
    <row r="7205" spans="7:7">
      <c r="G7205" s="406"/>
    </row>
    <row r="7206" spans="7:7">
      <c r="G7206" s="406"/>
    </row>
    <row r="7207" spans="7:7">
      <c r="G7207" s="406"/>
    </row>
    <row r="7208" spans="7:7">
      <c r="G7208" s="406"/>
    </row>
    <row r="7209" spans="7:7">
      <c r="G7209" s="406"/>
    </row>
    <row r="7210" spans="7:7">
      <c r="G7210" s="406"/>
    </row>
    <row r="7211" spans="7:7">
      <c r="G7211" s="406"/>
    </row>
    <row r="7212" spans="7:7">
      <c r="G7212" s="406"/>
    </row>
    <row r="7213" spans="7:7">
      <c r="G7213" s="406"/>
    </row>
    <row r="7214" spans="7:7">
      <c r="G7214" s="406"/>
    </row>
    <row r="7215" spans="7:7">
      <c r="G7215" s="406"/>
    </row>
    <row r="7216" spans="7:7">
      <c r="G7216" s="406"/>
    </row>
    <row r="7217" spans="7:7">
      <c r="G7217" s="406"/>
    </row>
    <row r="7218" spans="7:7">
      <c r="G7218" s="406"/>
    </row>
    <row r="7219" spans="7:7">
      <c r="G7219" s="406"/>
    </row>
    <row r="7220" spans="7:7">
      <c r="G7220" s="406"/>
    </row>
    <row r="7221" spans="7:7">
      <c r="G7221" s="406"/>
    </row>
    <row r="7222" spans="7:7">
      <c r="G7222" s="406"/>
    </row>
    <row r="7223" spans="7:7">
      <c r="G7223" s="406"/>
    </row>
    <row r="7224" spans="7:7">
      <c r="G7224" s="406"/>
    </row>
    <row r="7225" spans="7:7">
      <c r="G7225" s="406"/>
    </row>
    <row r="7226" spans="7:7">
      <c r="G7226" s="406"/>
    </row>
    <row r="7227" spans="7:7">
      <c r="G7227" s="406"/>
    </row>
    <row r="7228" spans="7:7">
      <c r="G7228" s="406"/>
    </row>
    <row r="7229" spans="7:7">
      <c r="G7229" s="406"/>
    </row>
    <row r="7230" spans="7:7">
      <c r="G7230" s="406"/>
    </row>
    <row r="7231" spans="7:7">
      <c r="G7231" s="406"/>
    </row>
    <row r="7232" spans="7:7">
      <c r="G7232" s="406"/>
    </row>
    <row r="7233" spans="7:7">
      <c r="G7233" s="406"/>
    </row>
    <row r="7234" spans="7:7">
      <c r="G7234" s="406"/>
    </row>
    <row r="7235" spans="7:7">
      <c r="G7235" s="406"/>
    </row>
    <row r="7236" spans="7:7">
      <c r="G7236" s="406"/>
    </row>
    <row r="7237" spans="7:7">
      <c r="G7237" s="406"/>
    </row>
    <row r="7238" spans="7:7">
      <c r="G7238" s="406"/>
    </row>
    <row r="7239" spans="7:7">
      <c r="G7239" s="406"/>
    </row>
    <row r="7240" spans="7:7">
      <c r="G7240" s="406"/>
    </row>
    <row r="7241" spans="7:7">
      <c r="G7241" s="406"/>
    </row>
    <row r="7242" spans="7:7">
      <c r="G7242" s="406"/>
    </row>
    <row r="7243" spans="7:7">
      <c r="G7243" s="406"/>
    </row>
    <row r="7244" spans="7:7">
      <c r="G7244" s="406"/>
    </row>
    <row r="7245" spans="7:7">
      <c r="G7245" s="406"/>
    </row>
    <row r="7246" spans="7:7">
      <c r="G7246" s="406"/>
    </row>
    <row r="7247" spans="7:7">
      <c r="G7247" s="406"/>
    </row>
    <row r="7248" spans="7:7">
      <c r="G7248" s="406"/>
    </row>
    <row r="7249" spans="7:7">
      <c r="G7249" s="406"/>
    </row>
    <row r="7250" spans="7:7">
      <c r="G7250" s="406"/>
    </row>
    <row r="7251" spans="7:7">
      <c r="G7251" s="406"/>
    </row>
    <row r="7252" spans="7:7">
      <c r="G7252" s="406"/>
    </row>
    <row r="7253" spans="7:7">
      <c r="G7253" s="406"/>
    </row>
    <row r="7254" spans="7:7">
      <c r="G7254" s="406"/>
    </row>
    <row r="7255" spans="7:7">
      <c r="G7255" s="406"/>
    </row>
    <row r="7256" spans="7:7">
      <c r="G7256" s="406"/>
    </row>
    <row r="7257" spans="7:7">
      <c r="G7257" s="406"/>
    </row>
    <row r="7258" spans="7:7">
      <c r="G7258" s="406"/>
    </row>
    <row r="7259" spans="7:7">
      <c r="G7259" s="406"/>
    </row>
    <row r="7260" spans="7:7">
      <c r="G7260" s="406"/>
    </row>
    <row r="7261" spans="7:7">
      <c r="G7261" s="406"/>
    </row>
    <row r="7262" spans="7:7">
      <c r="G7262" s="406"/>
    </row>
    <row r="7263" spans="7:7">
      <c r="G7263" s="406"/>
    </row>
    <row r="7264" spans="7:7">
      <c r="G7264" s="406"/>
    </row>
    <row r="7265" spans="7:7">
      <c r="G7265" s="406"/>
    </row>
    <row r="7266" spans="7:7">
      <c r="G7266" s="406"/>
    </row>
    <row r="7267" spans="7:7">
      <c r="G7267" s="406"/>
    </row>
    <row r="7268" spans="7:7">
      <c r="G7268" s="406"/>
    </row>
    <row r="7269" spans="7:7">
      <c r="G7269" s="406"/>
    </row>
    <row r="7270" spans="7:7">
      <c r="G7270" s="406"/>
    </row>
    <row r="7271" spans="7:7">
      <c r="G7271" s="406"/>
    </row>
    <row r="7272" spans="7:7">
      <c r="G7272" s="406"/>
    </row>
    <row r="7273" spans="7:7">
      <c r="G7273" s="406"/>
    </row>
    <row r="7274" spans="7:7">
      <c r="G7274" s="406"/>
    </row>
    <row r="7275" spans="7:7">
      <c r="G7275" s="406"/>
    </row>
    <row r="7276" spans="7:7">
      <c r="G7276" s="406"/>
    </row>
    <row r="7277" spans="7:7">
      <c r="G7277" s="406"/>
    </row>
    <row r="7278" spans="7:7">
      <c r="G7278" s="406"/>
    </row>
    <row r="7279" spans="7:7">
      <c r="G7279" s="406"/>
    </row>
    <row r="7280" spans="7:7">
      <c r="G7280" s="406"/>
    </row>
    <row r="7281" spans="7:7">
      <c r="G7281" s="406"/>
    </row>
    <row r="7282" spans="7:7">
      <c r="G7282" s="406"/>
    </row>
    <row r="7283" spans="7:7">
      <c r="G7283" s="406"/>
    </row>
    <row r="7284" spans="7:7">
      <c r="G7284" s="406"/>
    </row>
    <row r="7285" spans="7:7">
      <c r="G7285" s="406"/>
    </row>
    <row r="7286" spans="7:7">
      <c r="G7286" s="406"/>
    </row>
    <row r="7287" spans="7:7">
      <c r="G7287" s="406"/>
    </row>
    <row r="7288" spans="7:7">
      <c r="G7288" s="406"/>
    </row>
    <row r="7289" spans="7:7">
      <c r="G7289" s="406"/>
    </row>
    <row r="7290" spans="7:7">
      <c r="G7290" s="406"/>
    </row>
    <row r="7291" spans="7:7">
      <c r="G7291" s="406"/>
    </row>
    <row r="7292" spans="7:7">
      <c r="G7292" s="406"/>
    </row>
    <row r="7293" spans="7:7">
      <c r="G7293" s="406"/>
    </row>
    <row r="7294" spans="7:7">
      <c r="G7294" s="406"/>
    </row>
    <row r="7295" spans="7:7">
      <c r="G7295" s="406"/>
    </row>
    <row r="7296" spans="7:7">
      <c r="G7296" s="406"/>
    </row>
    <row r="7297" spans="7:7">
      <c r="G7297" s="406"/>
    </row>
    <row r="7298" spans="7:7">
      <c r="G7298" s="406"/>
    </row>
    <row r="7299" spans="7:7">
      <c r="G7299" s="406"/>
    </row>
    <row r="7300" spans="7:7">
      <c r="G7300" s="406"/>
    </row>
    <row r="7301" spans="7:7">
      <c r="G7301" s="406"/>
    </row>
    <row r="7302" spans="7:7">
      <c r="G7302" s="406"/>
    </row>
    <row r="7303" spans="7:7">
      <c r="G7303" s="406"/>
    </row>
    <row r="7304" spans="7:7">
      <c r="G7304" s="406"/>
    </row>
    <row r="7305" spans="7:7">
      <c r="G7305" s="406"/>
    </row>
    <row r="7306" spans="7:7">
      <c r="G7306" s="406"/>
    </row>
    <row r="7307" spans="7:7">
      <c r="G7307" s="406"/>
    </row>
    <row r="7308" spans="7:7">
      <c r="G7308" s="406"/>
    </row>
    <row r="7309" spans="7:7">
      <c r="G7309" s="406"/>
    </row>
    <row r="7310" spans="7:7">
      <c r="G7310" s="406"/>
    </row>
    <row r="7311" spans="7:7">
      <c r="G7311" s="406"/>
    </row>
    <row r="7312" spans="7:7">
      <c r="G7312" s="406"/>
    </row>
    <row r="7313" spans="7:7">
      <c r="G7313" s="406"/>
    </row>
    <row r="7314" spans="7:7">
      <c r="G7314" s="406"/>
    </row>
    <row r="7315" spans="7:7">
      <c r="G7315" s="406"/>
    </row>
    <row r="7316" spans="7:7">
      <c r="G7316" s="406"/>
    </row>
    <row r="7317" spans="7:7">
      <c r="G7317" s="406"/>
    </row>
    <row r="7318" spans="7:7">
      <c r="G7318" s="406"/>
    </row>
    <row r="7319" spans="7:7">
      <c r="G7319" s="406"/>
    </row>
    <row r="7320" spans="7:7">
      <c r="G7320" s="406"/>
    </row>
    <row r="7321" spans="7:7">
      <c r="G7321" s="406"/>
    </row>
    <row r="7322" spans="7:7">
      <c r="G7322" s="406"/>
    </row>
    <row r="7323" spans="7:7">
      <c r="G7323" s="406"/>
    </row>
    <row r="7324" spans="7:7">
      <c r="G7324" s="406"/>
    </row>
    <row r="7325" spans="7:7">
      <c r="G7325" s="406"/>
    </row>
    <row r="7326" spans="7:7">
      <c r="G7326" s="406"/>
    </row>
    <row r="7327" spans="7:7">
      <c r="G7327" s="406"/>
    </row>
    <row r="7328" spans="7:7">
      <c r="G7328" s="406"/>
    </row>
    <row r="7329" spans="7:7">
      <c r="G7329" s="406"/>
    </row>
    <row r="7330" spans="7:7">
      <c r="G7330" s="406"/>
    </row>
    <row r="7331" spans="7:7">
      <c r="G7331" s="406"/>
    </row>
    <row r="7332" spans="7:7">
      <c r="G7332" s="406"/>
    </row>
    <row r="7333" spans="7:7">
      <c r="G7333" s="406"/>
    </row>
    <row r="7334" spans="7:7">
      <c r="G7334" s="406"/>
    </row>
    <row r="7335" spans="7:7">
      <c r="G7335" s="406"/>
    </row>
    <row r="7336" spans="7:7">
      <c r="G7336" s="406"/>
    </row>
    <row r="7337" spans="7:7">
      <c r="G7337" s="406"/>
    </row>
    <row r="7338" spans="7:7">
      <c r="G7338" s="406"/>
    </row>
    <row r="7339" spans="7:7">
      <c r="G7339" s="406"/>
    </row>
    <row r="7340" spans="7:7">
      <c r="G7340" s="406"/>
    </row>
    <row r="7341" spans="7:7">
      <c r="G7341" s="406"/>
    </row>
    <row r="7342" spans="7:7">
      <c r="G7342" s="406"/>
    </row>
    <row r="7343" spans="7:7">
      <c r="G7343" s="406"/>
    </row>
    <row r="7344" spans="7:7">
      <c r="G7344" s="406"/>
    </row>
    <row r="7345" spans="7:7">
      <c r="G7345" s="406"/>
    </row>
    <row r="7346" spans="7:7">
      <c r="G7346" s="406"/>
    </row>
    <row r="7347" spans="7:7">
      <c r="G7347" s="406"/>
    </row>
    <row r="7348" spans="7:7">
      <c r="G7348" s="406"/>
    </row>
    <row r="7349" spans="7:7">
      <c r="G7349" s="406"/>
    </row>
    <row r="7350" spans="7:7">
      <c r="G7350" s="406"/>
    </row>
    <row r="7351" spans="7:7">
      <c r="G7351" s="406"/>
    </row>
    <row r="7352" spans="7:7">
      <c r="G7352" s="406"/>
    </row>
    <row r="7353" spans="7:7">
      <c r="G7353" s="406"/>
    </row>
    <row r="7354" spans="7:7">
      <c r="G7354" s="406"/>
    </row>
    <row r="7355" spans="7:7">
      <c r="G7355" s="406"/>
    </row>
    <row r="7356" spans="7:7">
      <c r="G7356" s="406"/>
    </row>
    <row r="7357" spans="7:7">
      <c r="G7357" s="406"/>
    </row>
    <row r="7358" spans="7:7">
      <c r="G7358" s="406"/>
    </row>
    <row r="7359" spans="7:7">
      <c r="G7359" s="406"/>
    </row>
    <row r="7360" spans="7:7">
      <c r="G7360" s="406"/>
    </row>
    <row r="7361" spans="7:7">
      <c r="G7361" s="406"/>
    </row>
    <row r="7362" spans="7:7">
      <c r="G7362" s="406"/>
    </row>
    <row r="7363" spans="7:7">
      <c r="G7363" s="406"/>
    </row>
    <row r="7364" spans="7:7">
      <c r="G7364" s="406"/>
    </row>
    <row r="7365" spans="7:7">
      <c r="G7365" s="406"/>
    </row>
    <row r="7366" spans="7:7">
      <c r="G7366" s="406"/>
    </row>
    <row r="7367" spans="7:7">
      <c r="G7367" s="406"/>
    </row>
    <row r="7368" spans="7:7">
      <c r="G7368" s="406"/>
    </row>
    <row r="7369" spans="7:7">
      <c r="G7369" s="406"/>
    </row>
    <row r="7370" spans="7:7">
      <c r="G7370" s="406"/>
    </row>
    <row r="7371" spans="7:7">
      <c r="G7371" s="406"/>
    </row>
    <row r="7372" spans="7:7">
      <c r="G7372" s="406"/>
    </row>
    <row r="7373" spans="7:7">
      <c r="G7373" s="406"/>
    </row>
    <row r="7374" spans="7:7">
      <c r="G7374" s="406"/>
    </row>
    <row r="7375" spans="7:7">
      <c r="G7375" s="406"/>
    </row>
    <row r="7376" spans="7:7">
      <c r="G7376" s="406"/>
    </row>
    <row r="7377" spans="7:7">
      <c r="G7377" s="406"/>
    </row>
    <row r="7378" spans="7:7">
      <c r="G7378" s="406"/>
    </row>
    <row r="7379" spans="7:7">
      <c r="G7379" s="406"/>
    </row>
    <row r="7380" spans="7:7">
      <c r="G7380" s="406"/>
    </row>
    <row r="7381" spans="7:7">
      <c r="G7381" s="406"/>
    </row>
    <row r="7382" spans="7:7">
      <c r="G7382" s="406"/>
    </row>
    <row r="7383" spans="7:7">
      <c r="G7383" s="406"/>
    </row>
    <row r="7384" spans="7:7">
      <c r="G7384" s="406"/>
    </row>
    <row r="7385" spans="7:7">
      <c r="G7385" s="406"/>
    </row>
    <row r="7386" spans="7:7">
      <c r="G7386" s="406"/>
    </row>
    <row r="7387" spans="7:7">
      <c r="G7387" s="406"/>
    </row>
    <row r="7388" spans="7:7">
      <c r="G7388" s="406"/>
    </row>
    <row r="7389" spans="7:7">
      <c r="G7389" s="406"/>
    </row>
    <row r="7390" spans="7:7">
      <c r="G7390" s="406"/>
    </row>
    <row r="7391" spans="7:7">
      <c r="G7391" s="406"/>
    </row>
    <row r="7392" spans="7:7">
      <c r="G7392" s="406"/>
    </row>
    <row r="7393" spans="7:7">
      <c r="G7393" s="406"/>
    </row>
    <row r="7394" spans="7:7">
      <c r="G7394" s="406"/>
    </row>
    <row r="7395" spans="7:7">
      <c r="G7395" s="406"/>
    </row>
    <row r="7396" spans="7:7">
      <c r="G7396" s="406"/>
    </row>
    <row r="7397" spans="7:7">
      <c r="G7397" s="406"/>
    </row>
    <row r="7398" spans="7:7">
      <c r="G7398" s="406"/>
    </row>
    <row r="7399" spans="7:7">
      <c r="G7399" s="406"/>
    </row>
    <row r="7400" spans="7:7">
      <c r="G7400" s="406"/>
    </row>
    <row r="7401" spans="7:7">
      <c r="G7401" s="406"/>
    </row>
    <row r="7402" spans="7:7">
      <c r="G7402" s="406"/>
    </row>
    <row r="7403" spans="7:7">
      <c r="G7403" s="406"/>
    </row>
    <row r="7404" spans="7:7">
      <c r="G7404" s="406"/>
    </row>
    <row r="7405" spans="7:7">
      <c r="G7405" s="406"/>
    </row>
    <row r="7406" spans="7:7">
      <c r="G7406" s="406"/>
    </row>
    <row r="7407" spans="7:7">
      <c r="G7407" s="406"/>
    </row>
    <row r="7408" spans="7:7">
      <c r="G7408" s="406"/>
    </row>
    <row r="7409" spans="7:7">
      <c r="G7409" s="406"/>
    </row>
    <row r="7410" spans="7:7">
      <c r="G7410" s="406"/>
    </row>
    <row r="7411" spans="7:7">
      <c r="G7411" s="406"/>
    </row>
    <row r="7412" spans="7:7">
      <c r="G7412" s="406"/>
    </row>
    <row r="7413" spans="7:7">
      <c r="G7413" s="406"/>
    </row>
    <row r="7414" spans="7:7">
      <c r="G7414" s="406"/>
    </row>
    <row r="7415" spans="7:7">
      <c r="G7415" s="406"/>
    </row>
    <row r="7416" spans="7:7">
      <c r="G7416" s="406"/>
    </row>
    <row r="7417" spans="7:7">
      <c r="G7417" s="406"/>
    </row>
    <row r="7418" spans="7:7">
      <c r="G7418" s="406"/>
    </row>
    <row r="7419" spans="7:7">
      <c r="G7419" s="406"/>
    </row>
    <row r="7420" spans="7:7">
      <c r="G7420" s="406"/>
    </row>
    <row r="7421" spans="7:7">
      <c r="G7421" s="406"/>
    </row>
    <row r="7422" spans="7:7">
      <c r="G7422" s="406"/>
    </row>
    <row r="7423" spans="7:7">
      <c r="G7423" s="406"/>
    </row>
    <row r="7424" spans="7:7">
      <c r="G7424" s="406"/>
    </row>
    <row r="7425" spans="7:7">
      <c r="G7425" s="406"/>
    </row>
    <row r="7426" spans="7:7">
      <c r="G7426" s="406"/>
    </row>
    <row r="7427" spans="7:7">
      <c r="G7427" s="406"/>
    </row>
    <row r="7428" spans="7:7">
      <c r="G7428" s="406"/>
    </row>
    <row r="7429" spans="7:7">
      <c r="G7429" s="406"/>
    </row>
    <row r="7430" spans="7:7">
      <c r="G7430" s="406"/>
    </row>
    <row r="7431" spans="7:7">
      <c r="G7431" s="406"/>
    </row>
    <row r="7432" spans="7:7">
      <c r="G7432" s="406"/>
    </row>
    <row r="7433" spans="7:7">
      <c r="G7433" s="406"/>
    </row>
    <row r="7434" spans="7:7">
      <c r="G7434" s="406"/>
    </row>
    <row r="7435" spans="7:7">
      <c r="G7435" s="406"/>
    </row>
    <row r="7436" spans="7:7">
      <c r="G7436" s="406"/>
    </row>
    <row r="7437" spans="7:7">
      <c r="G7437" s="406"/>
    </row>
    <row r="7438" spans="7:7">
      <c r="G7438" s="406"/>
    </row>
    <row r="7439" spans="7:7">
      <c r="G7439" s="406"/>
    </row>
    <row r="7440" spans="7:7">
      <c r="G7440" s="406"/>
    </row>
    <row r="7441" spans="7:7">
      <c r="G7441" s="406"/>
    </row>
    <row r="7442" spans="7:7">
      <c r="G7442" s="406"/>
    </row>
    <row r="7443" spans="7:7">
      <c r="G7443" s="406"/>
    </row>
    <row r="7444" spans="7:7">
      <c r="G7444" s="406"/>
    </row>
    <row r="7445" spans="7:7">
      <c r="G7445" s="406"/>
    </row>
    <row r="7446" spans="7:7">
      <c r="G7446" s="406"/>
    </row>
    <row r="7447" spans="7:7">
      <c r="G7447" s="406"/>
    </row>
    <row r="7448" spans="7:7">
      <c r="G7448" s="406"/>
    </row>
    <row r="7449" spans="7:7">
      <c r="G7449" s="406"/>
    </row>
    <row r="7450" spans="7:7">
      <c r="G7450" s="406"/>
    </row>
    <row r="7451" spans="7:7">
      <c r="G7451" s="406"/>
    </row>
    <row r="7452" spans="7:7">
      <c r="G7452" s="406"/>
    </row>
    <row r="7453" spans="7:7">
      <c r="G7453" s="406"/>
    </row>
    <row r="7454" spans="7:7">
      <c r="G7454" s="406"/>
    </row>
    <row r="7455" spans="7:7">
      <c r="G7455" s="406"/>
    </row>
    <row r="7456" spans="7:7">
      <c r="G7456" s="406"/>
    </row>
    <row r="7457" spans="7:7">
      <c r="G7457" s="406"/>
    </row>
    <row r="7458" spans="7:7">
      <c r="G7458" s="406"/>
    </row>
    <row r="7459" spans="7:7">
      <c r="G7459" s="406"/>
    </row>
    <row r="7460" spans="7:7">
      <c r="G7460" s="406"/>
    </row>
    <row r="7461" spans="7:7">
      <c r="G7461" s="406"/>
    </row>
    <row r="7462" spans="7:7">
      <c r="G7462" s="406"/>
    </row>
    <row r="7463" spans="7:7">
      <c r="G7463" s="406"/>
    </row>
    <row r="7464" spans="7:7">
      <c r="G7464" s="406"/>
    </row>
    <row r="7465" spans="7:7">
      <c r="G7465" s="406"/>
    </row>
    <row r="7466" spans="7:7">
      <c r="G7466" s="406"/>
    </row>
    <row r="7467" spans="7:7">
      <c r="G7467" s="406"/>
    </row>
    <row r="7468" spans="7:7">
      <c r="G7468" s="406"/>
    </row>
    <row r="7469" spans="7:7">
      <c r="G7469" s="406"/>
    </row>
    <row r="7470" spans="7:7">
      <c r="G7470" s="406"/>
    </row>
    <row r="7471" spans="7:7">
      <c r="G7471" s="406"/>
    </row>
    <row r="7472" spans="7:7">
      <c r="G7472" s="406"/>
    </row>
    <row r="7473" spans="7:7">
      <c r="G7473" s="406"/>
    </row>
    <row r="7474" spans="7:7">
      <c r="G7474" s="406"/>
    </row>
    <row r="7475" spans="7:7">
      <c r="G7475" s="406"/>
    </row>
    <row r="7476" spans="7:7">
      <c r="G7476" s="406"/>
    </row>
    <row r="7477" spans="7:7">
      <c r="G7477" s="406"/>
    </row>
    <row r="7478" spans="7:7">
      <c r="G7478" s="406"/>
    </row>
    <row r="7479" spans="7:7">
      <c r="G7479" s="406"/>
    </row>
    <row r="7480" spans="7:7">
      <c r="G7480" s="406"/>
    </row>
    <row r="7481" spans="7:7">
      <c r="G7481" s="406"/>
    </row>
    <row r="7482" spans="7:7">
      <c r="G7482" s="406"/>
    </row>
    <row r="7483" spans="7:7">
      <c r="G7483" s="406"/>
    </row>
    <row r="7484" spans="7:7">
      <c r="G7484" s="406"/>
    </row>
    <row r="7485" spans="7:7">
      <c r="G7485" s="406"/>
    </row>
    <row r="7486" spans="7:7">
      <c r="G7486" s="406"/>
    </row>
    <row r="7487" spans="7:7">
      <c r="G7487" s="406"/>
    </row>
    <row r="7488" spans="7:7">
      <c r="G7488" s="406"/>
    </row>
    <row r="7489" spans="7:7">
      <c r="G7489" s="406"/>
    </row>
    <row r="7490" spans="7:7">
      <c r="G7490" s="406"/>
    </row>
    <row r="7491" spans="7:7">
      <c r="G7491" s="406"/>
    </row>
    <row r="7492" spans="7:7">
      <c r="G7492" s="406"/>
    </row>
    <row r="7493" spans="7:7">
      <c r="G7493" s="406"/>
    </row>
    <row r="7494" spans="7:7">
      <c r="G7494" s="406"/>
    </row>
    <row r="7495" spans="7:7">
      <c r="G7495" s="406"/>
    </row>
    <row r="7496" spans="7:7">
      <c r="G7496" s="406"/>
    </row>
    <row r="7497" spans="7:7">
      <c r="G7497" s="406"/>
    </row>
    <row r="7498" spans="7:7">
      <c r="G7498" s="406"/>
    </row>
    <row r="7499" spans="7:7">
      <c r="G7499" s="406"/>
    </row>
    <row r="7500" spans="7:7">
      <c r="G7500" s="406"/>
    </row>
    <row r="7501" spans="7:7">
      <c r="G7501" s="406"/>
    </row>
    <row r="7502" spans="7:7">
      <c r="G7502" s="406"/>
    </row>
    <row r="7503" spans="7:7">
      <c r="G7503" s="406"/>
    </row>
    <row r="7504" spans="7:7">
      <c r="G7504" s="406"/>
    </row>
    <row r="7505" spans="7:7">
      <c r="G7505" s="406"/>
    </row>
    <row r="7506" spans="7:7">
      <c r="G7506" s="406"/>
    </row>
    <row r="7507" spans="7:7">
      <c r="G7507" s="406"/>
    </row>
    <row r="7508" spans="7:7">
      <c r="G7508" s="406"/>
    </row>
    <row r="7509" spans="7:7">
      <c r="G7509" s="406"/>
    </row>
    <row r="7510" spans="7:7">
      <c r="G7510" s="406"/>
    </row>
    <row r="7511" spans="7:7">
      <c r="G7511" s="406"/>
    </row>
    <row r="7512" spans="7:7">
      <c r="G7512" s="406"/>
    </row>
    <row r="7513" spans="7:7">
      <c r="G7513" s="406"/>
    </row>
    <row r="7514" spans="7:7">
      <c r="G7514" s="406"/>
    </row>
    <row r="7515" spans="7:7">
      <c r="G7515" s="406"/>
    </row>
    <row r="7516" spans="7:7">
      <c r="G7516" s="406"/>
    </row>
    <row r="7517" spans="7:7">
      <c r="G7517" s="406"/>
    </row>
    <row r="7518" spans="7:7">
      <c r="G7518" s="406"/>
    </row>
    <row r="7519" spans="7:7">
      <c r="G7519" s="406"/>
    </row>
    <row r="7520" spans="7:7">
      <c r="G7520" s="406"/>
    </row>
    <row r="7521" spans="7:7">
      <c r="G7521" s="406"/>
    </row>
    <row r="7522" spans="7:7">
      <c r="G7522" s="406"/>
    </row>
    <row r="7523" spans="7:7">
      <c r="G7523" s="406"/>
    </row>
    <row r="7524" spans="7:7">
      <c r="G7524" s="406"/>
    </row>
    <row r="7525" spans="7:7">
      <c r="G7525" s="406"/>
    </row>
    <row r="7526" spans="7:7">
      <c r="G7526" s="406"/>
    </row>
    <row r="7527" spans="7:7">
      <c r="G7527" s="406"/>
    </row>
    <row r="7528" spans="7:7">
      <c r="G7528" s="406"/>
    </row>
    <row r="7529" spans="7:7">
      <c r="G7529" s="406"/>
    </row>
    <row r="7530" spans="7:7">
      <c r="G7530" s="406"/>
    </row>
    <row r="7531" spans="7:7">
      <c r="G7531" s="406"/>
    </row>
    <row r="7532" spans="7:7">
      <c r="G7532" s="406"/>
    </row>
    <row r="7533" spans="7:7">
      <c r="G7533" s="406"/>
    </row>
    <row r="7534" spans="7:7">
      <c r="G7534" s="406"/>
    </row>
    <row r="7535" spans="7:7">
      <c r="G7535" s="406"/>
    </row>
    <row r="7536" spans="7:7">
      <c r="G7536" s="406"/>
    </row>
    <row r="7537" spans="7:7">
      <c r="G7537" s="406"/>
    </row>
    <row r="7538" spans="7:7">
      <c r="G7538" s="406"/>
    </row>
    <row r="7539" spans="7:7">
      <c r="G7539" s="406"/>
    </row>
    <row r="7540" spans="7:7">
      <c r="G7540" s="406"/>
    </row>
    <row r="7541" spans="7:7">
      <c r="G7541" s="406"/>
    </row>
    <row r="7542" spans="7:7">
      <c r="G7542" s="406"/>
    </row>
    <row r="7543" spans="7:7">
      <c r="G7543" s="406"/>
    </row>
    <row r="7544" spans="7:7">
      <c r="G7544" s="406"/>
    </row>
    <row r="7545" spans="7:7">
      <c r="G7545" s="406"/>
    </row>
    <row r="7546" spans="7:7">
      <c r="G7546" s="406"/>
    </row>
    <row r="7547" spans="7:7">
      <c r="G7547" s="406"/>
    </row>
    <row r="7548" spans="7:7">
      <c r="G7548" s="406"/>
    </row>
    <row r="7549" spans="7:7">
      <c r="G7549" s="406"/>
    </row>
    <row r="7550" spans="7:7">
      <c r="G7550" s="406"/>
    </row>
    <row r="7551" spans="7:7">
      <c r="G7551" s="406"/>
    </row>
    <row r="7552" spans="7:7">
      <c r="G7552" s="406"/>
    </row>
    <row r="7553" spans="7:7">
      <c r="G7553" s="406"/>
    </row>
    <row r="7554" spans="7:7">
      <c r="G7554" s="406"/>
    </row>
    <row r="7555" spans="7:7">
      <c r="G7555" s="406"/>
    </row>
    <row r="7556" spans="7:7">
      <c r="G7556" s="406"/>
    </row>
    <row r="7557" spans="7:7">
      <c r="G7557" s="406"/>
    </row>
    <row r="7558" spans="7:7">
      <c r="G7558" s="406"/>
    </row>
    <row r="7559" spans="7:7">
      <c r="G7559" s="406"/>
    </row>
    <row r="7560" spans="7:7">
      <c r="G7560" s="406"/>
    </row>
    <row r="7561" spans="7:7">
      <c r="G7561" s="406"/>
    </row>
    <row r="7562" spans="7:7">
      <c r="G7562" s="406"/>
    </row>
    <row r="7563" spans="7:7">
      <c r="G7563" s="406"/>
    </row>
    <row r="7564" spans="7:7">
      <c r="G7564" s="406"/>
    </row>
    <row r="7565" spans="7:7">
      <c r="G7565" s="406"/>
    </row>
    <row r="7566" spans="7:7">
      <c r="G7566" s="406"/>
    </row>
    <row r="7567" spans="7:7">
      <c r="G7567" s="406"/>
    </row>
    <row r="7568" spans="7:7">
      <c r="G7568" s="406"/>
    </row>
    <row r="7569" spans="7:7">
      <c r="G7569" s="406"/>
    </row>
    <row r="7570" spans="7:7">
      <c r="G7570" s="406"/>
    </row>
    <row r="7571" spans="7:7">
      <c r="G7571" s="406"/>
    </row>
    <row r="7572" spans="7:7">
      <c r="G7572" s="406"/>
    </row>
    <row r="7573" spans="7:7">
      <c r="G7573" s="406"/>
    </row>
    <row r="7574" spans="7:7">
      <c r="G7574" s="406"/>
    </row>
    <row r="7575" spans="7:7">
      <c r="G7575" s="406"/>
    </row>
    <row r="7576" spans="7:7">
      <c r="G7576" s="406"/>
    </row>
    <row r="7577" spans="7:7">
      <c r="G7577" s="406"/>
    </row>
    <row r="7578" spans="7:7">
      <c r="G7578" s="406"/>
    </row>
    <row r="7579" spans="7:7">
      <c r="G7579" s="406"/>
    </row>
    <row r="7580" spans="7:7">
      <c r="G7580" s="406"/>
    </row>
    <row r="7581" spans="7:7">
      <c r="G7581" s="406"/>
    </row>
    <row r="7582" spans="7:7">
      <c r="G7582" s="406"/>
    </row>
    <row r="7583" spans="7:7">
      <c r="G7583" s="406"/>
    </row>
    <row r="7584" spans="7:7">
      <c r="G7584" s="406"/>
    </row>
    <row r="7585" spans="7:7">
      <c r="G7585" s="406"/>
    </row>
    <row r="7586" spans="7:7">
      <c r="G7586" s="406"/>
    </row>
    <row r="7587" spans="7:7">
      <c r="G7587" s="406"/>
    </row>
    <row r="7588" spans="7:7">
      <c r="G7588" s="406"/>
    </row>
    <row r="7589" spans="7:7">
      <c r="G7589" s="406"/>
    </row>
    <row r="7590" spans="7:7">
      <c r="G7590" s="406"/>
    </row>
    <row r="7591" spans="7:7">
      <c r="G7591" s="406"/>
    </row>
    <row r="7592" spans="7:7">
      <c r="G7592" s="406"/>
    </row>
    <row r="7593" spans="7:7">
      <c r="G7593" s="406"/>
    </row>
    <row r="7594" spans="7:7">
      <c r="G7594" s="406"/>
    </row>
    <row r="7595" spans="7:7">
      <c r="G7595" s="406"/>
    </row>
    <row r="7596" spans="7:7">
      <c r="G7596" s="406"/>
    </row>
    <row r="7597" spans="7:7">
      <c r="G7597" s="406"/>
    </row>
    <row r="7598" spans="7:7">
      <c r="G7598" s="406"/>
    </row>
    <row r="7599" spans="7:7">
      <c r="G7599" s="406"/>
    </row>
    <row r="7600" spans="7:7">
      <c r="G7600" s="406"/>
    </row>
    <row r="7601" spans="7:7">
      <c r="G7601" s="406"/>
    </row>
    <row r="7602" spans="7:7">
      <c r="G7602" s="406"/>
    </row>
    <row r="7603" spans="7:7">
      <c r="G7603" s="406"/>
    </row>
    <row r="7604" spans="7:7">
      <c r="G7604" s="406"/>
    </row>
    <row r="7605" spans="7:7">
      <c r="G7605" s="406"/>
    </row>
    <row r="7606" spans="7:7">
      <c r="G7606" s="406"/>
    </row>
    <row r="7607" spans="7:7">
      <c r="G7607" s="406"/>
    </row>
    <row r="7608" spans="7:7">
      <c r="G7608" s="406"/>
    </row>
    <row r="7609" spans="7:7">
      <c r="G7609" s="406"/>
    </row>
    <row r="7610" spans="7:7">
      <c r="G7610" s="406"/>
    </row>
    <row r="7611" spans="7:7">
      <c r="G7611" s="406"/>
    </row>
    <row r="7612" spans="7:7">
      <c r="G7612" s="406"/>
    </row>
    <row r="7613" spans="7:7">
      <c r="G7613" s="406"/>
    </row>
    <row r="7614" spans="7:7">
      <c r="G7614" s="406"/>
    </row>
    <row r="7615" spans="7:7">
      <c r="G7615" s="406"/>
    </row>
    <row r="7616" spans="7:7">
      <c r="G7616" s="406"/>
    </row>
    <row r="7617" spans="7:7">
      <c r="G7617" s="406"/>
    </row>
    <row r="7618" spans="7:7">
      <c r="G7618" s="406"/>
    </row>
    <row r="7619" spans="7:7">
      <c r="G7619" s="406"/>
    </row>
    <row r="7620" spans="7:7">
      <c r="G7620" s="406"/>
    </row>
    <row r="7621" spans="7:7">
      <c r="G7621" s="406"/>
    </row>
    <row r="7622" spans="7:7">
      <c r="G7622" s="406"/>
    </row>
    <row r="7623" spans="7:7">
      <c r="G7623" s="406"/>
    </row>
    <row r="7624" spans="7:7">
      <c r="G7624" s="406"/>
    </row>
    <row r="7625" spans="7:7">
      <c r="G7625" s="406"/>
    </row>
    <row r="7626" spans="7:7">
      <c r="G7626" s="406"/>
    </row>
    <row r="7627" spans="7:7">
      <c r="G7627" s="406"/>
    </row>
    <row r="7628" spans="7:7">
      <c r="G7628" s="406"/>
    </row>
    <row r="7629" spans="7:7">
      <c r="G7629" s="406"/>
    </row>
    <row r="7630" spans="7:7">
      <c r="G7630" s="406"/>
    </row>
    <row r="7631" spans="7:7">
      <c r="G7631" s="406"/>
    </row>
    <row r="7632" spans="7:7">
      <c r="G7632" s="406"/>
    </row>
    <row r="7633" spans="7:7">
      <c r="G7633" s="406"/>
    </row>
    <row r="7634" spans="7:7">
      <c r="G7634" s="406"/>
    </row>
    <row r="7635" spans="7:7">
      <c r="G7635" s="406"/>
    </row>
    <row r="7636" spans="7:7">
      <c r="G7636" s="406"/>
    </row>
    <row r="7637" spans="7:7">
      <c r="G7637" s="406"/>
    </row>
    <row r="7638" spans="7:7">
      <c r="G7638" s="406"/>
    </row>
    <row r="7639" spans="7:7">
      <c r="G7639" s="406"/>
    </row>
    <row r="7640" spans="7:7">
      <c r="G7640" s="406"/>
    </row>
    <row r="7641" spans="7:7">
      <c r="G7641" s="406"/>
    </row>
    <row r="7642" spans="7:7">
      <c r="G7642" s="406"/>
    </row>
    <row r="7643" spans="7:7">
      <c r="G7643" s="406"/>
    </row>
    <row r="7644" spans="7:7">
      <c r="G7644" s="406"/>
    </row>
    <row r="7645" spans="7:7">
      <c r="G7645" s="406"/>
    </row>
    <row r="7646" spans="7:7">
      <c r="G7646" s="406"/>
    </row>
    <row r="7647" spans="7:7">
      <c r="G7647" s="406"/>
    </row>
    <row r="7648" spans="7:7">
      <c r="G7648" s="406"/>
    </row>
    <row r="7649" spans="7:7">
      <c r="G7649" s="406"/>
    </row>
    <row r="7650" spans="7:7">
      <c r="G7650" s="406"/>
    </row>
    <row r="7651" spans="7:7">
      <c r="G7651" s="406"/>
    </row>
    <row r="7652" spans="7:7">
      <c r="G7652" s="406"/>
    </row>
    <row r="7653" spans="7:7">
      <c r="G7653" s="406"/>
    </row>
    <row r="7654" spans="7:7">
      <c r="G7654" s="406"/>
    </row>
    <row r="7655" spans="7:7">
      <c r="G7655" s="406"/>
    </row>
    <row r="7656" spans="7:7">
      <c r="G7656" s="406"/>
    </row>
    <row r="7657" spans="7:7">
      <c r="G7657" s="406"/>
    </row>
    <row r="7658" spans="7:7">
      <c r="G7658" s="406"/>
    </row>
    <row r="7659" spans="7:7">
      <c r="G7659" s="406"/>
    </row>
    <row r="7660" spans="7:7">
      <c r="G7660" s="406"/>
    </row>
    <row r="7661" spans="7:7">
      <c r="G7661" s="406"/>
    </row>
    <row r="7662" spans="7:7">
      <c r="G7662" s="406"/>
    </row>
    <row r="7663" spans="7:7">
      <c r="G7663" s="406"/>
    </row>
    <row r="7664" spans="7:7">
      <c r="G7664" s="406"/>
    </row>
    <row r="7665" spans="7:7">
      <c r="G7665" s="406"/>
    </row>
    <row r="7666" spans="7:7">
      <c r="G7666" s="406"/>
    </row>
    <row r="7667" spans="7:7">
      <c r="G7667" s="406"/>
    </row>
    <row r="7668" spans="7:7">
      <c r="G7668" s="406"/>
    </row>
    <row r="7669" spans="7:7">
      <c r="G7669" s="406"/>
    </row>
    <row r="7670" spans="7:7">
      <c r="G7670" s="406"/>
    </row>
    <row r="7671" spans="7:7">
      <c r="G7671" s="406"/>
    </row>
    <row r="7672" spans="7:7">
      <c r="G7672" s="406"/>
    </row>
    <row r="7673" spans="7:7">
      <c r="G7673" s="406"/>
    </row>
    <row r="7674" spans="7:7">
      <c r="G7674" s="406"/>
    </row>
    <row r="7675" spans="7:7">
      <c r="G7675" s="406"/>
    </row>
    <row r="7676" spans="7:7">
      <c r="G7676" s="406"/>
    </row>
    <row r="7677" spans="7:7">
      <c r="G7677" s="406"/>
    </row>
    <row r="7678" spans="7:7">
      <c r="G7678" s="406"/>
    </row>
    <row r="7679" spans="7:7">
      <c r="G7679" s="406"/>
    </row>
    <row r="7680" spans="7:7">
      <c r="G7680" s="406"/>
    </row>
    <row r="7681" spans="7:7">
      <c r="G7681" s="406"/>
    </row>
    <row r="7682" spans="7:7">
      <c r="G7682" s="406"/>
    </row>
    <row r="7683" spans="7:7">
      <c r="G7683" s="406"/>
    </row>
    <row r="7684" spans="7:7">
      <c r="G7684" s="406"/>
    </row>
    <row r="7685" spans="7:7">
      <c r="G7685" s="406"/>
    </row>
    <row r="7686" spans="7:7">
      <c r="G7686" s="406"/>
    </row>
    <row r="7687" spans="7:7">
      <c r="G7687" s="406"/>
    </row>
    <row r="7688" spans="7:7">
      <c r="G7688" s="406"/>
    </row>
    <row r="7689" spans="7:7">
      <c r="G7689" s="406"/>
    </row>
    <row r="7690" spans="7:7">
      <c r="G7690" s="406"/>
    </row>
    <row r="7691" spans="7:7">
      <c r="G7691" s="406"/>
    </row>
    <row r="7692" spans="7:7">
      <c r="G7692" s="406"/>
    </row>
    <row r="7693" spans="7:7">
      <c r="G7693" s="406"/>
    </row>
    <row r="7694" spans="7:7">
      <c r="G7694" s="406"/>
    </row>
    <row r="7695" spans="7:7">
      <c r="G7695" s="406"/>
    </row>
    <row r="7696" spans="7:7">
      <c r="G7696" s="406"/>
    </row>
    <row r="7697" spans="7:7">
      <c r="G7697" s="406"/>
    </row>
    <row r="7698" spans="7:7">
      <c r="G7698" s="406"/>
    </row>
    <row r="7699" spans="7:7">
      <c r="G7699" s="406"/>
    </row>
    <row r="7700" spans="7:7">
      <c r="G7700" s="406"/>
    </row>
    <row r="7701" spans="7:7">
      <c r="G7701" s="406"/>
    </row>
    <row r="7702" spans="7:7">
      <c r="G7702" s="406"/>
    </row>
    <row r="7703" spans="7:7">
      <c r="G7703" s="406"/>
    </row>
    <row r="7704" spans="7:7">
      <c r="G7704" s="406"/>
    </row>
    <row r="7705" spans="7:7">
      <c r="G7705" s="406"/>
    </row>
    <row r="7706" spans="7:7">
      <c r="G7706" s="406"/>
    </row>
    <row r="7707" spans="7:7">
      <c r="G7707" s="406"/>
    </row>
    <row r="7708" spans="7:7">
      <c r="G7708" s="406"/>
    </row>
    <row r="7709" spans="7:7">
      <c r="G7709" s="406"/>
    </row>
    <row r="7710" spans="7:7">
      <c r="G7710" s="406"/>
    </row>
    <row r="7711" spans="7:7">
      <c r="G7711" s="406"/>
    </row>
    <row r="7712" spans="7:7">
      <c r="G7712" s="406"/>
    </row>
    <row r="7713" spans="7:7">
      <c r="G7713" s="406"/>
    </row>
    <row r="7714" spans="7:7">
      <c r="G7714" s="406"/>
    </row>
    <row r="7715" spans="7:7">
      <c r="G7715" s="406"/>
    </row>
    <row r="7716" spans="7:7">
      <c r="G7716" s="406"/>
    </row>
    <row r="7717" spans="7:7">
      <c r="G7717" s="406"/>
    </row>
    <row r="7718" spans="7:7">
      <c r="G7718" s="406"/>
    </row>
    <row r="7719" spans="7:7">
      <c r="G7719" s="406"/>
    </row>
    <row r="7720" spans="7:7">
      <c r="G7720" s="406"/>
    </row>
    <row r="7721" spans="7:7">
      <c r="G7721" s="406"/>
    </row>
    <row r="7722" spans="7:7">
      <c r="G7722" s="406"/>
    </row>
    <row r="7723" spans="7:7">
      <c r="G7723" s="406"/>
    </row>
    <row r="7724" spans="7:7">
      <c r="G7724" s="406"/>
    </row>
    <row r="7725" spans="7:7">
      <c r="G7725" s="406"/>
    </row>
    <row r="7726" spans="7:7">
      <c r="G7726" s="406"/>
    </row>
    <row r="7727" spans="7:7">
      <c r="G7727" s="406"/>
    </row>
    <row r="7728" spans="7:7">
      <c r="G7728" s="406"/>
    </row>
    <row r="7729" spans="7:7">
      <c r="G7729" s="406"/>
    </row>
    <row r="7730" spans="7:7">
      <c r="G7730" s="406"/>
    </row>
    <row r="7731" spans="7:7">
      <c r="G7731" s="406"/>
    </row>
    <row r="7732" spans="7:7">
      <c r="G7732" s="406"/>
    </row>
    <row r="7733" spans="7:7">
      <c r="G7733" s="406"/>
    </row>
    <row r="7734" spans="7:7">
      <c r="G7734" s="406"/>
    </row>
    <row r="7735" spans="7:7">
      <c r="G7735" s="406"/>
    </row>
    <row r="7736" spans="7:7">
      <c r="G7736" s="406"/>
    </row>
    <row r="7737" spans="7:7">
      <c r="G7737" s="406"/>
    </row>
    <row r="7738" spans="7:7">
      <c r="G7738" s="406"/>
    </row>
    <row r="7739" spans="7:7">
      <c r="G7739" s="406"/>
    </row>
    <row r="7740" spans="7:7">
      <c r="G7740" s="406"/>
    </row>
    <row r="7741" spans="7:7">
      <c r="G7741" s="406"/>
    </row>
    <row r="7742" spans="7:7">
      <c r="G7742" s="406"/>
    </row>
    <row r="7743" spans="7:7">
      <c r="G7743" s="406"/>
    </row>
    <row r="7744" spans="7:7">
      <c r="G7744" s="406"/>
    </row>
    <row r="7745" spans="7:7">
      <c r="G7745" s="406"/>
    </row>
    <row r="7746" spans="7:7">
      <c r="G7746" s="406"/>
    </row>
    <row r="7747" spans="7:7">
      <c r="G7747" s="406"/>
    </row>
    <row r="7748" spans="7:7">
      <c r="G7748" s="406"/>
    </row>
    <row r="7749" spans="7:7">
      <c r="G7749" s="406"/>
    </row>
    <row r="7750" spans="7:7">
      <c r="G7750" s="406"/>
    </row>
    <row r="7751" spans="7:7">
      <c r="G7751" s="406"/>
    </row>
    <row r="7752" spans="7:7">
      <c r="G7752" s="406"/>
    </row>
    <row r="7753" spans="7:7">
      <c r="G7753" s="406"/>
    </row>
    <row r="7754" spans="7:7">
      <c r="G7754" s="406"/>
    </row>
    <row r="7755" spans="7:7">
      <c r="G7755" s="406"/>
    </row>
    <row r="7756" spans="7:7">
      <c r="G7756" s="406"/>
    </row>
    <row r="7757" spans="7:7">
      <c r="G7757" s="406"/>
    </row>
    <row r="7758" spans="7:7">
      <c r="G7758" s="406"/>
    </row>
    <row r="7759" spans="7:7">
      <c r="G7759" s="406"/>
    </row>
    <row r="7760" spans="7:7">
      <c r="G7760" s="406"/>
    </row>
    <row r="7761" spans="7:7">
      <c r="G7761" s="406"/>
    </row>
    <row r="7762" spans="7:7">
      <c r="G7762" s="406"/>
    </row>
    <row r="7763" spans="7:7">
      <c r="G7763" s="406"/>
    </row>
    <row r="7764" spans="7:7">
      <c r="G7764" s="406"/>
    </row>
    <row r="7765" spans="7:7">
      <c r="G7765" s="406"/>
    </row>
    <row r="7766" spans="7:7">
      <c r="G7766" s="406"/>
    </row>
    <row r="7767" spans="7:7">
      <c r="G7767" s="406"/>
    </row>
    <row r="7768" spans="7:7">
      <c r="G7768" s="406"/>
    </row>
    <row r="7769" spans="7:7">
      <c r="G7769" s="406"/>
    </row>
    <row r="7770" spans="7:7">
      <c r="G7770" s="406"/>
    </row>
    <row r="7771" spans="7:7">
      <c r="G7771" s="406"/>
    </row>
    <row r="7772" spans="7:7">
      <c r="G7772" s="406"/>
    </row>
    <row r="7773" spans="7:7">
      <c r="G7773" s="406"/>
    </row>
    <row r="7774" spans="7:7">
      <c r="G7774" s="406"/>
    </row>
    <row r="7775" spans="7:7">
      <c r="G7775" s="406"/>
    </row>
    <row r="7776" spans="7:7">
      <c r="G7776" s="406"/>
    </row>
    <row r="7777" spans="7:7">
      <c r="G7777" s="406"/>
    </row>
    <row r="7778" spans="7:7">
      <c r="G7778" s="406"/>
    </row>
    <row r="7779" spans="7:7">
      <c r="G7779" s="406"/>
    </row>
    <row r="7780" spans="7:7">
      <c r="G7780" s="406"/>
    </row>
    <row r="7781" spans="7:7">
      <c r="G7781" s="406"/>
    </row>
    <row r="7782" spans="7:7">
      <c r="G7782" s="406"/>
    </row>
    <row r="7783" spans="7:7">
      <c r="G7783" s="406"/>
    </row>
    <row r="7784" spans="7:7">
      <c r="G7784" s="406"/>
    </row>
    <row r="7785" spans="7:7">
      <c r="G7785" s="406"/>
    </row>
    <row r="7786" spans="7:7">
      <c r="G7786" s="406"/>
    </row>
    <row r="7787" spans="7:7">
      <c r="G7787" s="406"/>
    </row>
    <row r="7788" spans="7:7">
      <c r="G7788" s="406"/>
    </row>
    <row r="7789" spans="7:7">
      <c r="G7789" s="406"/>
    </row>
    <row r="7790" spans="7:7">
      <c r="G7790" s="406"/>
    </row>
    <row r="7791" spans="7:7">
      <c r="G7791" s="406"/>
    </row>
    <row r="7792" spans="7:7">
      <c r="G7792" s="406"/>
    </row>
    <row r="7793" spans="7:7">
      <c r="G7793" s="406"/>
    </row>
    <row r="7794" spans="7:7">
      <c r="G7794" s="406"/>
    </row>
    <row r="7795" spans="7:7">
      <c r="G7795" s="406"/>
    </row>
    <row r="7796" spans="7:7">
      <c r="G7796" s="406"/>
    </row>
    <row r="7797" spans="7:7">
      <c r="G7797" s="406"/>
    </row>
    <row r="7798" spans="7:7">
      <c r="G7798" s="406"/>
    </row>
    <row r="7799" spans="7:7">
      <c r="G7799" s="406"/>
    </row>
    <row r="7800" spans="7:7">
      <c r="G7800" s="406"/>
    </row>
    <row r="7801" spans="7:7">
      <c r="G7801" s="406"/>
    </row>
    <row r="7802" spans="7:7">
      <c r="G7802" s="406"/>
    </row>
    <row r="7803" spans="7:7">
      <c r="G7803" s="406"/>
    </row>
    <row r="7804" spans="7:7">
      <c r="G7804" s="406"/>
    </row>
    <row r="7805" spans="7:7">
      <c r="G7805" s="406"/>
    </row>
    <row r="7806" spans="7:7">
      <c r="G7806" s="406"/>
    </row>
    <row r="7807" spans="7:7">
      <c r="G7807" s="406"/>
    </row>
    <row r="7808" spans="7:7">
      <c r="G7808" s="406"/>
    </row>
    <row r="7809" spans="7:7">
      <c r="G7809" s="406"/>
    </row>
    <row r="7810" spans="7:7">
      <c r="G7810" s="406"/>
    </row>
    <row r="7811" spans="7:7">
      <c r="G7811" s="406"/>
    </row>
    <row r="7812" spans="7:7">
      <c r="G7812" s="406"/>
    </row>
    <row r="7813" spans="7:7">
      <c r="G7813" s="406"/>
    </row>
    <row r="7814" spans="7:7">
      <c r="G7814" s="406"/>
    </row>
    <row r="7815" spans="7:7">
      <c r="G7815" s="406"/>
    </row>
    <row r="7816" spans="7:7">
      <c r="G7816" s="406"/>
    </row>
    <row r="7817" spans="7:7">
      <c r="G7817" s="406"/>
    </row>
    <row r="7818" spans="7:7">
      <c r="G7818" s="406"/>
    </row>
    <row r="7819" spans="7:7">
      <c r="G7819" s="406"/>
    </row>
    <row r="7820" spans="7:7">
      <c r="G7820" s="406"/>
    </row>
    <row r="7821" spans="7:7">
      <c r="G7821" s="406"/>
    </row>
    <row r="7822" spans="7:7">
      <c r="G7822" s="406"/>
    </row>
    <row r="7823" spans="7:7">
      <c r="G7823" s="406"/>
    </row>
    <row r="7824" spans="7:7">
      <c r="G7824" s="406"/>
    </row>
    <row r="7825" spans="7:7">
      <c r="G7825" s="406"/>
    </row>
    <row r="7826" spans="7:7">
      <c r="G7826" s="406"/>
    </row>
    <row r="7827" spans="7:7">
      <c r="G7827" s="406"/>
    </row>
    <row r="7828" spans="7:7">
      <c r="G7828" s="406"/>
    </row>
    <row r="7829" spans="7:7">
      <c r="G7829" s="406"/>
    </row>
    <row r="7830" spans="7:7">
      <c r="G7830" s="406"/>
    </row>
    <row r="7831" spans="7:7">
      <c r="G7831" s="406"/>
    </row>
    <row r="7832" spans="7:7">
      <c r="G7832" s="406"/>
    </row>
    <row r="7833" spans="7:7">
      <c r="G7833" s="406"/>
    </row>
    <row r="7834" spans="7:7">
      <c r="G7834" s="406"/>
    </row>
    <row r="7835" spans="7:7">
      <c r="G7835" s="406"/>
    </row>
    <row r="7836" spans="7:7">
      <c r="G7836" s="406"/>
    </row>
    <row r="7837" spans="7:7">
      <c r="G7837" s="406"/>
    </row>
    <row r="7838" spans="7:7">
      <c r="G7838" s="406"/>
    </row>
    <row r="7839" spans="7:7">
      <c r="G7839" s="406"/>
    </row>
    <row r="7840" spans="7:7">
      <c r="G7840" s="406"/>
    </row>
    <row r="7841" spans="7:7">
      <c r="G7841" s="406"/>
    </row>
    <row r="7842" spans="7:7">
      <c r="G7842" s="406"/>
    </row>
    <row r="7843" spans="7:7">
      <c r="G7843" s="406"/>
    </row>
    <row r="7844" spans="7:7">
      <c r="G7844" s="406"/>
    </row>
    <row r="7845" spans="7:7">
      <c r="G7845" s="406"/>
    </row>
    <row r="7846" spans="7:7">
      <c r="G7846" s="406"/>
    </row>
    <row r="7847" spans="7:7">
      <c r="G7847" s="406"/>
    </row>
    <row r="7848" spans="7:7">
      <c r="G7848" s="406"/>
    </row>
    <row r="7849" spans="7:7">
      <c r="G7849" s="406"/>
    </row>
    <row r="7850" spans="7:7">
      <c r="G7850" s="406"/>
    </row>
    <row r="7851" spans="7:7">
      <c r="G7851" s="406"/>
    </row>
    <row r="7852" spans="7:7">
      <c r="G7852" s="406"/>
    </row>
    <row r="7853" spans="7:7">
      <c r="G7853" s="406"/>
    </row>
    <row r="7854" spans="7:7">
      <c r="G7854" s="406"/>
    </row>
    <row r="7855" spans="7:7">
      <c r="G7855" s="406"/>
    </row>
    <row r="7856" spans="7:7">
      <c r="G7856" s="406"/>
    </row>
    <row r="7857" spans="7:7">
      <c r="G7857" s="406"/>
    </row>
    <row r="7858" spans="7:7">
      <c r="G7858" s="406"/>
    </row>
    <row r="7859" spans="7:7">
      <c r="G7859" s="406"/>
    </row>
    <row r="7860" spans="7:7">
      <c r="G7860" s="406"/>
    </row>
    <row r="7861" spans="7:7">
      <c r="G7861" s="406"/>
    </row>
    <row r="7862" spans="7:7">
      <c r="G7862" s="406"/>
    </row>
    <row r="7863" spans="7:7">
      <c r="G7863" s="406"/>
    </row>
    <row r="7864" spans="7:7">
      <c r="G7864" s="406"/>
    </row>
    <row r="7865" spans="7:7">
      <c r="G7865" s="406"/>
    </row>
    <row r="7866" spans="7:7">
      <c r="G7866" s="406"/>
    </row>
    <row r="7867" spans="7:7">
      <c r="G7867" s="406"/>
    </row>
    <row r="7868" spans="7:7">
      <c r="G7868" s="406"/>
    </row>
    <row r="7869" spans="7:7">
      <c r="G7869" s="406"/>
    </row>
    <row r="7870" spans="7:7">
      <c r="G7870" s="406"/>
    </row>
    <row r="7871" spans="7:7">
      <c r="G7871" s="406"/>
    </row>
    <row r="7872" spans="7:7">
      <c r="G7872" s="406"/>
    </row>
    <row r="7873" spans="7:7">
      <c r="G7873" s="406"/>
    </row>
    <row r="7874" spans="7:7">
      <c r="G7874" s="406"/>
    </row>
    <row r="7875" spans="7:7">
      <c r="G7875" s="406"/>
    </row>
    <row r="7876" spans="7:7">
      <c r="G7876" s="406"/>
    </row>
    <row r="7877" spans="7:7">
      <c r="G7877" s="406"/>
    </row>
    <row r="7878" spans="7:7">
      <c r="G7878" s="406"/>
    </row>
    <row r="7879" spans="7:7">
      <c r="G7879" s="406"/>
    </row>
    <row r="7880" spans="7:7">
      <c r="G7880" s="406"/>
    </row>
    <row r="7881" spans="7:7">
      <c r="G7881" s="406"/>
    </row>
    <row r="7882" spans="7:7">
      <c r="G7882" s="406"/>
    </row>
    <row r="7883" spans="7:7">
      <c r="G7883" s="406"/>
    </row>
    <row r="7884" spans="7:7">
      <c r="G7884" s="406"/>
    </row>
    <row r="7885" spans="7:7">
      <c r="G7885" s="406"/>
    </row>
    <row r="7886" spans="7:7">
      <c r="G7886" s="406"/>
    </row>
    <row r="7887" spans="7:7">
      <c r="G7887" s="406"/>
    </row>
    <row r="7888" spans="7:7">
      <c r="G7888" s="406"/>
    </row>
    <row r="7889" spans="7:7">
      <c r="G7889" s="406"/>
    </row>
    <row r="7890" spans="7:7">
      <c r="G7890" s="406"/>
    </row>
    <row r="7891" spans="7:7">
      <c r="G7891" s="406"/>
    </row>
    <row r="7892" spans="7:7">
      <c r="G7892" s="406"/>
    </row>
    <row r="7893" spans="7:7">
      <c r="G7893" s="406"/>
    </row>
    <row r="7894" spans="7:7">
      <c r="G7894" s="406"/>
    </row>
    <row r="7895" spans="7:7">
      <c r="G7895" s="406"/>
    </row>
    <row r="7896" spans="7:7">
      <c r="G7896" s="406"/>
    </row>
    <row r="7897" spans="7:7">
      <c r="G7897" s="406"/>
    </row>
    <row r="7898" spans="7:7">
      <c r="G7898" s="406"/>
    </row>
    <row r="7899" spans="7:7">
      <c r="G7899" s="406"/>
    </row>
    <row r="7900" spans="7:7">
      <c r="G7900" s="406"/>
    </row>
    <row r="7901" spans="7:7">
      <c r="G7901" s="406"/>
    </row>
    <row r="7902" spans="7:7">
      <c r="G7902" s="406"/>
    </row>
    <row r="7903" spans="7:7">
      <c r="G7903" s="406"/>
    </row>
    <row r="7904" spans="7:7">
      <c r="G7904" s="406"/>
    </row>
    <row r="7905" spans="7:7">
      <c r="G7905" s="406"/>
    </row>
    <row r="7906" spans="7:7">
      <c r="G7906" s="406"/>
    </row>
    <row r="7907" spans="7:7">
      <c r="G7907" s="406"/>
    </row>
    <row r="7908" spans="7:7">
      <c r="G7908" s="406"/>
    </row>
    <row r="7909" spans="7:7">
      <c r="G7909" s="406"/>
    </row>
    <row r="7910" spans="7:7">
      <c r="G7910" s="406"/>
    </row>
    <row r="7911" spans="7:7">
      <c r="G7911" s="406"/>
    </row>
    <row r="7912" spans="7:7">
      <c r="G7912" s="406"/>
    </row>
    <row r="7913" spans="7:7">
      <c r="G7913" s="406"/>
    </row>
    <row r="7914" spans="7:7">
      <c r="G7914" s="406"/>
    </row>
    <row r="7915" spans="7:7">
      <c r="G7915" s="406"/>
    </row>
    <row r="7916" spans="7:7">
      <c r="G7916" s="406"/>
    </row>
    <row r="7917" spans="7:7">
      <c r="G7917" s="406"/>
    </row>
    <row r="7918" spans="7:7">
      <c r="G7918" s="406"/>
    </row>
    <row r="7919" spans="7:7">
      <c r="G7919" s="406"/>
    </row>
    <row r="7920" spans="7:7">
      <c r="G7920" s="406"/>
    </row>
    <row r="7921" spans="7:7">
      <c r="G7921" s="406"/>
    </row>
    <row r="7922" spans="7:7">
      <c r="G7922" s="406"/>
    </row>
    <row r="7923" spans="7:7">
      <c r="G7923" s="406"/>
    </row>
    <row r="7924" spans="7:7">
      <c r="G7924" s="406"/>
    </row>
    <row r="7925" spans="7:7">
      <c r="G7925" s="406"/>
    </row>
    <row r="7926" spans="7:7">
      <c r="G7926" s="406"/>
    </row>
    <row r="7927" spans="7:7">
      <c r="G7927" s="406"/>
    </row>
    <row r="7928" spans="7:7">
      <c r="G7928" s="406"/>
    </row>
    <row r="7929" spans="7:7">
      <c r="G7929" s="406"/>
    </row>
    <row r="7930" spans="7:7">
      <c r="G7930" s="406"/>
    </row>
    <row r="7931" spans="7:7">
      <c r="G7931" s="406"/>
    </row>
    <row r="7932" spans="7:7">
      <c r="G7932" s="406"/>
    </row>
    <row r="7933" spans="7:7">
      <c r="G7933" s="406"/>
    </row>
    <row r="7934" spans="7:7">
      <c r="G7934" s="406"/>
    </row>
    <row r="7935" spans="7:7">
      <c r="G7935" s="406"/>
    </row>
    <row r="7936" spans="7:7">
      <c r="G7936" s="406"/>
    </row>
    <row r="7937" spans="7:7">
      <c r="G7937" s="406"/>
    </row>
    <row r="7938" spans="7:7">
      <c r="G7938" s="406"/>
    </row>
    <row r="7939" spans="7:7">
      <c r="G7939" s="406"/>
    </row>
    <row r="7940" spans="7:7">
      <c r="G7940" s="406"/>
    </row>
    <row r="7941" spans="7:7">
      <c r="G7941" s="406"/>
    </row>
    <row r="7942" spans="7:7">
      <c r="G7942" s="406"/>
    </row>
    <row r="7943" spans="7:7">
      <c r="G7943" s="406"/>
    </row>
    <row r="7944" spans="7:7">
      <c r="G7944" s="406"/>
    </row>
    <row r="7945" spans="7:7">
      <c r="G7945" s="406"/>
    </row>
    <row r="7946" spans="7:7">
      <c r="G7946" s="406"/>
    </row>
    <row r="7947" spans="7:7">
      <c r="G7947" s="406"/>
    </row>
    <row r="7948" spans="7:7">
      <c r="G7948" s="406"/>
    </row>
    <row r="7949" spans="7:7">
      <c r="G7949" s="406"/>
    </row>
    <row r="7950" spans="7:7">
      <c r="G7950" s="406"/>
    </row>
    <row r="7951" spans="7:7">
      <c r="G7951" s="406"/>
    </row>
    <row r="7952" spans="7:7">
      <c r="G7952" s="406"/>
    </row>
    <row r="7953" spans="7:7">
      <c r="G7953" s="406"/>
    </row>
    <row r="7954" spans="7:7">
      <c r="G7954" s="406"/>
    </row>
    <row r="7955" spans="7:7">
      <c r="G7955" s="406"/>
    </row>
    <row r="7956" spans="7:7">
      <c r="G7956" s="406"/>
    </row>
    <row r="7957" spans="7:7">
      <c r="G7957" s="406"/>
    </row>
    <row r="7958" spans="7:7">
      <c r="G7958" s="406"/>
    </row>
    <row r="7959" spans="7:7">
      <c r="G7959" s="406"/>
    </row>
    <row r="7960" spans="7:7">
      <c r="G7960" s="406"/>
    </row>
    <row r="7961" spans="7:7">
      <c r="G7961" s="406"/>
    </row>
    <row r="7962" spans="7:7">
      <c r="G7962" s="406"/>
    </row>
    <row r="7963" spans="7:7">
      <c r="G7963" s="406"/>
    </row>
    <row r="7964" spans="7:7">
      <c r="G7964" s="406"/>
    </row>
    <row r="7965" spans="7:7">
      <c r="G7965" s="406"/>
    </row>
    <row r="7966" spans="7:7">
      <c r="G7966" s="406"/>
    </row>
    <row r="7967" spans="7:7">
      <c r="G7967" s="406"/>
    </row>
    <row r="7968" spans="7:7">
      <c r="G7968" s="406"/>
    </row>
    <row r="7969" spans="7:7">
      <c r="G7969" s="406"/>
    </row>
    <row r="7970" spans="7:7">
      <c r="G7970" s="406"/>
    </row>
    <row r="7971" spans="7:7">
      <c r="G7971" s="406"/>
    </row>
    <row r="7972" spans="7:7">
      <c r="G7972" s="406"/>
    </row>
    <row r="7973" spans="7:7">
      <c r="G7973" s="406"/>
    </row>
    <row r="7974" spans="7:7">
      <c r="G7974" s="406"/>
    </row>
    <row r="7975" spans="7:7">
      <c r="G7975" s="406"/>
    </row>
    <row r="7976" spans="7:7">
      <c r="G7976" s="406"/>
    </row>
    <row r="7977" spans="7:7">
      <c r="G7977" s="406"/>
    </row>
    <row r="7978" spans="7:7">
      <c r="G7978" s="406"/>
    </row>
    <row r="7979" spans="7:7">
      <c r="G7979" s="406"/>
    </row>
    <row r="7980" spans="7:7">
      <c r="G7980" s="406"/>
    </row>
    <row r="7981" spans="7:7">
      <c r="G7981" s="406"/>
    </row>
    <row r="7982" spans="7:7">
      <c r="G7982" s="406"/>
    </row>
    <row r="7983" spans="7:7">
      <c r="G7983" s="406"/>
    </row>
    <row r="7984" spans="7:7">
      <c r="G7984" s="406"/>
    </row>
    <row r="7985" spans="7:7">
      <c r="G7985" s="406"/>
    </row>
    <row r="7986" spans="7:7">
      <c r="G7986" s="406"/>
    </row>
    <row r="7987" spans="7:7">
      <c r="G7987" s="406"/>
    </row>
    <row r="7988" spans="7:7">
      <c r="G7988" s="406"/>
    </row>
    <row r="7989" spans="7:7">
      <c r="G7989" s="406"/>
    </row>
    <row r="7990" spans="7:7">
      <c r="G7990" s="406"/>
    </row>
    <row r="7991" spans="7:7">
      <c r="G7991" s="406"/>
    </row>
    <row r="7992" spans="7:7">
      <c r="G7992" s="406"/>
    </row>
    <row r="7993" spans="7:7">
      <c r="G7993" s="406"/>
    </row>
    <row r="7994" spans="7:7">
      <c r="G7994" s="406"/>
    </row>
    <row r="7995" spans="7:7">
      <c r="G7995" s="406"/>
    </row>
    <row r="7996" spans="7:7">
      <c r="G7996" s="406"/>
    </row>
    <row r="7997" spans="7:7">
      <c r="G7997" s="406"/>
    </row>
    <row r="7998" spans="7:7">
      <c r="G7998" s="406"/>
    </row>
    <row r="7999" spans="7:7">
      <c r="G7999" s="406"/>
    </row>
    <row r="8000" spans="7:7">
      <c r="G8000" s="406"/>
    </row>
    <row r="8001" spans="7:7">
      <c r="G8001" s="406"/>
    </row>
    <row r="8002" spans="7:7">
      <c r="G8002" s="406"/>
    </row>
    <row r="8003" spans="7:7">
      <c r="G8003" s="406"/>
    </row>
    <row r="8004" spans="7:7">
      <c r="G8004" s="406"/>
    </row>
    <row r="8005" spans="7:7">
      <c r="G8005" s="406"/>
    </row>
    <row r="8006" spans="7:7">
      <c r="G8006" s="406"/>
    </row>
    <row r="8007" spans="7:7">
      <c r="G8007" s="406"/>
    </row>
    <row r="8008" spans="7:7">
      <c r="G8008" s="406"/>
    </row>
    <row r="8009" spans="7:7">
      <c r="G8009" s="406"/>
    </row>
    <row r="8010" spans="7:7">
      <c r="G8010" s="406"/>
    </row>
    <row r="8011" spans="7:7">
      <c r="G8011" s="406"/>
    </row>
    <row r="8012" spans="7:7">
      <c r="G8012" s="406"/>
    </row>
    <row r="8013" spans="7:7">
      <c r="G8013" s="406"/>
    </row>
    <row r="8014" spans="7:7">
      <c r="G8014" s="406"/>
    </row>
    <row r="8015" spans="7:7">
      <c r="G8015" s="406"/>
    </row>
    <row r="8016" spans="7:7">
      <c r="G8016" s="406"/>
    </row>
    <row r="8017" spans="7:7">
      <c r="G8017" s="406"/>
    </row>
    <row r="8018" spans="7:7">
      <c r="G8018" s="406"/>
    </row>
    <row r="8019" spans="7:7">
      <c r="G8019" s="406"/>
    </row>
    <row r="8020" spans="7:7">
      <c r="G8020" s="406"/>
    </row>
    <row r="8021" spans="7:7">
      <c r="G8021" s="406"/>
    </row>
    <row r="8022" spans="7:7">
      <c r="G8022" s="406"/>
    </row>
    <row r="8023" spans="7:7">
      <c r="G8023" s="406"/>
    </row>
    <row r="8024" spans="7:7">
      <c r="G8024" s="406"/>
    </row>
    <row r="8025" spans="7:7">
      <c r="G8025" s="406"/>
    </row>
    <row r="8026" spans="7:7">
      <c r="G8026" s="406"/>
    </row>
    <row r="8027" spans="7:7">
      <c r="G8027" s="406"/>
    </row>
    <row r="8028" spans="7:7">
      <c r="G8028" s="406"/>
    </row>
    <row r="8029" spans="7:7">
      <c r="G8029" s="406"/>
    </row>
    <row r="8030" spans="7:7">
      <c r="G8030" s="406"/>
    </row>
    <row r="8031" spans="7:7">
      <c r="G8031" s="406"/>
    </row>
    <row r="8032" spans="7:7">
      <c r="G8032" s="406"/>
    </row>
    <row r="8033" spans="7:7">
      <c r="G8033" s="406"/>
    </row>
    <row r="8034" spans="7:7">
      <c r="G8034" s="406"/>
    </row>
    <row r="8035" spans="7:7">
      <c r="G8035" s="406"/>
    </row>
    <row r="8036" spans="7:7">
      <c r="G8036" s="406"/>
    </row>
    <row r="8037" spans="7:7">
      <c r="G8037" s="406"/>
    </row>
    <row r="8038" spans="7:7">
      <c r="G8038" s="406"/>
    </row>
    <row r="8039" spans="7:7">
      <c r="G8039" s="406"/>
    </row>
    <row r="8040" spans="7:7">
      <c r="G8040" s="406"/>
    </row>
    <row r="8041" spans="7:7">
      <c r="G8041" s="406"/>
    </row>
    <row r="8042" spans="7:7">
      <c r="G8042" s="406"/>
    </row>
    <row r="8043" spans="7:7">
      <c r="G8043" s="406"/>
    </row>
    <row r="8044" spans="7:7">
      <c r="G8044" s="406"/>
    </row>
    <row r="8045" spans="7:7">
      <c r="G8045" s="406"/>
    </row>
    <row r="8046" spans="7:7">
      <c r="G8046" s="406"/>
    </row>
    <row r="8047" spans="7:7">
      <c r="G8047" s="406"/>
    </row>
    <row r="8048" spans="7:7">
      <c r="G8048" s="406"/>
    </row>
    <row r="8049" spans="7:7">
      <c r="G8049" s="406"/>
    </row>
    <row r="8050" spans="7:7">
      <c r="G8050" s="406"/>
    </row>
    <row r="8051" spans="7:7">
      <c r="G8051" s="406"/>
    </row>
    <row r="8052" spans="7:7">
      <c r="G8052" s="406"/>
    </row>
    <row r="8053" spans="7:7">
      <c r="G8053" s="406"/>
    </row>
    <row r="8054" spans="7:7">
      <c r="G8054" s="406"/>
    </row>
    <row r="8055" spans="7:7">
      <c r="G8055" s="406"/>
    </row>
    <row r="8056" spans="7:7">
      <c r="G8056" s="406"/>
    </row>
    <row r="8057" spans="7:7">
      <c r="G8057" s="406"/>
    </row>
    <row r="8058" spans="7:7">
      <c r="G8058" s="406"/>
    </row>
    <row r="8059" spans="7:7">
      <c r="G8059" s="406"/>
    </row>
    <row r="8060" spans="7:7">
      <c r="G8060" s="406"/>
    </row>
    <row r="8061" spans="7:7">
      <c r="G8061" s="406"/>
    </row>
    <row r="8062" spans="7:7">
      <c r="G8062" s="406"/>
    </row>
    <row r="8063" spans="7:7">
      <c r="G8063" s="406"/>
    </row>
    <row r="8064" spans="7:7">
      <c r="G8064" s="406"/>
    </row>
    <row r="8065" spans="7:7">
      <c r="G8065" s="406"/>
    </row>
    <row r="8066" spans="7:7">
      <c r="G8066" s="406"/>
    </row>
    <row r="8067" spans="7:7">
      <c r="G8067" s="406"/>
    </row>
    <row r="8068" spans="7:7">
      <c r="G8068" s="406"/>
    </row>
    <row r="8069" spans="7:7">
      <c r="G8069" s="406"/>
    </row>
    <row r="8070" spans="7:7">
      <c r="G8070" s="406"/>
    </row>
    <row r="8071" spans="7:7">
      <c r="G8071" s="406"/>
    </row>
    <row r="8072" spans="7:7">
      <c r="G8072" s="406"/>
    </row>
    <row r="8073" spans="7:7">
      <c r="G8073" s="406"/>
    </row>
    <row r="8074" spans="7:7">
      <c r="G8074" s="406"/>
    </row>
    <row r="8075" spans="7:7">
      <c r="G8075" s="406"/>
    </row>
    <row r="8076" spans="7:7">
      <c r="G8076" s="406"/>
    </row>
    <row r="8077" spans="7:7">
      <c r="G8077" s="406"/>
    </row>
    <row r="8078" spans="7:7">
      <c r="G8078" s="406"/>
    </row>
    <row r="8079" spans="7:7">
      <c r="G8079" s="406"/>
    </row>
    <row r="8080" spans="7:7">
      <c r="G8080" s="406"/>
    </row>
    <row r="8081" spans="7:7">
      <c r="G8081" s="406"/>
    </row>
    <row r="8082" spans="7:7">
      <c r="G8082" s="406"/>
    </row>
    <row r="8083" spans="7:7">
      <c r="G8083" s="406"/>
    </row>
    <row r="8084" spans="7:7">
      <c r="G8084" s="406"/>
    </row>
    <row r="8085" spans="7:7">
      <c r="G8085" s="406"/>
    </row>
    <row r="8086" spans="7:7">
      <c r="G8086" s="406"/>
    </row>
    <row r="8087" spans="7:7">
      <c r="G8087" s="406"/>
    </row>
    <row r="8088" spans="7:7">
      <c r="G8088" s="406"/>
    </row>
    <row r="8089" spans="7:7">
      <c r="G8089" s="406"/>
    </row>
    <row r="8090" spans="7:7">
      <c r="G8090" s="406"/>
    </row>
    <row r="8091" spans="7:7">
      <c r="G8091" s="406"/>
    </row>
    <row r="8092" spans="7:7">
      <c r="G8092" s="406"/>
    </row>
    <row r="8093" spans="7:7">
      <c r="G8093" s="406"/>
    </row>
    <row r="8094" spans="7:7">
      <c r="G8094" s="406"/>
    </row>
    <row r="8095" spans="7:7">
      <c r="G8095" s="406"/>
    </row>
    <row r="8096" spans="7:7">
      <c r="G8096" s="406"/>
    </row>
    <row r="8097" spans="7:7">
      <c r="G8097" s="406"/>
    </row>
    <row r="8098" spans="7:7">
      <c r="G8098" s="406"/>
    </row>
    <row r="8099" spans="7:7">
      <c r="G8099" s="406"/>
    </row>
    <row r="8100" spans="7:7">
      <c r="G8100" s="406"/>
    </row>
    <row r="8101" spans="7:7">
      <c r="G8101" s="406"/>
    </row>
    <row r="8102" spans="7:7">
      <c r="G8102" s="406"/>
    </row>
    <row r="8103" spans="7:7">
      <c r="G8103" s="406"/>
    </row>
    <row r="8104" spans="7:7">
      <c r="G8104" s="406"/>
    </row>
    <row r="8105" spans="7:7">
      <c r="G8105" s="406"/>
    </row>
    <row r="8106" spans="7:7">
      <c r="G8106" s="406"/>
    </row>
    <row r="8107" spans="7:7">
      <c r="G8107" s="406"/>
    </row>
    <row r="8108" spans="7:7">
      <c r="G8108" s="406"/>
    </row>
    <row r="8109" spans="7:7">
      <c r="G8109" s="406"/>
    </row>
    <row r="8110" spans="7:7">
      <c r="G8110" s="406"/>
    </row>
    <row r="8111" spans="7:7">
      <c r="G8111" s="406"/>
    </row>
    <row r="8112" spans="7:7">
      <c r="G8112" s="406"/>
    </row>
    <row r="8113" spans="7:7">
      <c r="G8113" s="406"/>
    </row>
    <row r="8114" spans="7:7">
      <c r="G8114" s="406"/>
    </row>
    <row r="8115" spans="7:7">
      <c r="G8115" s="406"/>
    </row>
    <row r="8116" spans="7:7">
      <c r="G8116" s="406"/>
    </row>
    <row r="8117" spans="7:7">
      <c r="G8117" s="406"/>
    </row>
    <row r="8118" spans="7:7">
      <c r="G8118" s="406"/>
    </row>
    <row r="8119" spans="7:7">
      <c r="G8119" s="406"/>
    </row>
    <row r="8120" spans="7:7">
      <c r="G8120" s="406"/>
    </row>
    <row r="8121" spans="7:7">
      <c r="G8121" s="406"/>
    </row>
    <row r="8122" spans="7:7">
      <c r="G8122" s="406"/>
    </row>
    <row r="8123" spans="7:7">
      <c r="G8123" s="406"/>
    </row>
    <row r="8124" spans="7:7">
      <c r="G8124" s="406"/>
    </row>
    <row r="8125" spans="7:7">
      <c r="G8125" s="406"/>
    </row>
    <row r="8126" spans="7:7">
      <c r="G8126" s="406"/>
    </row>
    <row r="8127" spans="7:7">
      <c r="G8127" s="406"/>
    </row>
    <row r="8128" spans="7:7">
      <c r="G8128" s="406"/>
    </row>
    <row r="8129" spans="7:7">
      <c r="G8129" s="406"/>
    </row>
    <row r="8130" spans="7:7">
      <c r="G8130" s="406"/>
    </row>
    <row r="8131" spans="7:7">
      <c r="G8131" s="406"/>
    </row>
    <row r="8132" spans="7:7">
      <c r="G8132" s="406"/>
    </row>
    <row r="8133" spans="7:7">
      <c r="G8133" s="406"/>
    </row>
    <row r="8134" spans="7:7">
      <c r="G8134" s="406"/>
    </row>
    <row r="8135" spans="7:7">
      <c r="G8135" s="406"/>
    </row>
    <row r="8136" spans="7:7">
      <c r="G8136" s="406"/>
    </row>
    <row r="8137" spans="7:7">
      <c r="G8137" s="406"/>
    </row>
    <row r="8138" spans="7:7">
      <c r="G8138" s="406"/>
    </row>
    <row r="8139" spans="7:7">
      <c r="G8139" s="406"/>
    </row>
    <row r="8140" spans="7:7">
      <c r="G8140" s="406"/>
    </row>
    <row r="8141" spans="7:7">
      <c r="G8141" s="406"/>
    </row>
    <row r="8142" spans="7:7">
      <c r="G8142" s="406"/>
    </row>
    <row r="8143" spans="7:7">
      <c r="G8143" s="406"/>
    </row>
    <row r="8144" spans="7:7">
      <c r="G8144" s="406"/>
    </row>
    <row r="8145" spans="7:7">
      <c r="G8145" s="406"/>
    </row>
    <row r="8146" spans="7:7">
      <c r="G8146" s="406"/>
    </row>
    <row r="8147" spans="7:7">
      <c r="G8147" s="406"/>
    </row>
    <row r="8148" spans="7:7">
      <c r="G8148" s="406"/>
    </row>
    <row r="8149" spans="7:7">
      <c r="G8149" s="406"/>
    </row>
    <row r="8150" spans="7:7">
      <c r="G8150" s="406"/>
    </row>
    <row r="8151" spans="7:7">
      <c r="G8151" s="406"/>
    </row>
    <row r="8152" spans="7:7">
      <c r="G8152" s="406"/>
    </row>
    <row r="8153" spans="7:7">
      <c r="G8153" s="406"/>
    </row>
    <row r="8154" spans="7:7">
      <c r="G8154" s="406"/>
    </row>
    <row r="8155" spans="7:7">
      <c r="G8155" s="406"/>
    </row>
    <row r="8156" spans="7:7">
      <c r="G8156" s="406"/>
    </row>
    <row r="8157" spans="7:7">
      <c r="G8157" s="406"/>
    </row>
    <row r="8158" spans="7:7">
      <c r="G8158" s="406"/>
    </row>
    <row r="8159" spans="7:7">
      <c r="G8159" s="406"/>
    </row>
    <row r="8160" spans="7:7">
      <c r="G8160" s="406"/>
    </row>
    <row r="8161" spans="7:7">
      <c r="G8161" s="406"/>
    </row>
    <row r="8162" spans="7:7">
      <c r="G8162" s="406"/>
    </row>
    <row r="8163" spans="7:7">
      <c r="G8163" s="406"/>
    </row>
    <row r="8164" spans="7:7">
      <c r="G8164" s="406"/>
    </row>
    <row r="8165" spans="7:7">
      <c r="G8165" s="406"/>
    </row>
    <row r="8166" spans="7:7">
      <c r="G8166" s="406"/>
    </row>
    <row r="8167" spans="7:7">
      <c r="G8167" s="406"/>
    </row>
    <row r="8168" spans="7:7">
      <c r="G8168" s="406"/>
    </row>
    <row r="8169" spans="7:7">
      <c r="G8169" s="406"/>
    </row>
    <row r="8170" spans="7:7">
      <c r="G8170" s="406"/>
    </row>
    <row r="8171" spans="7:7">
      <c r="G8171" s="406"/>
    </row>
    <row r="8172" spans="7:7">
      <c r="G8172" s="406"/>
    </row>
    <row r="8173" spans="7:7">
      <c r="G8173" s="406"/>
    </row>
    <row r="8174" spans="7:7">
      <c r="G8174" s="406"/>
    </row>
    <row r="8175" spans="7:7">
      <c r="G8175" s="406"/>
    </row>
    <row r="8176" spans="7:7">
      <c r="G8176" s="406"/>
    </row>
    <row r="8177" spans="7:7">
      <c r="G8177" s="406"/>
    </row>
    <row r="8178" spans="7:7">
      <c r="G8178" s="406"/>
    </row>
    <row r="8179" spans="7:7">
      <c r="G8179" s="406"/>
    </row>
    <row r="8180" spans="7:7">
      <c r="G8180" s="406"/>
    </row>
    <row r="8181" spans="7:7">
      <c r="G8181" s="406"/>
    </row>
    <row r="8182" spans="7:7">
      <c r="G8182" s="406"/>
    </row>
    <row r="8183" spans="7:7">
      <c r="G8183" s="406"/>
    </row>
    <row r="8184" spans="7:7">
      <c r="G8184" s="406"/>
    </row>
    <row r="8185" spans="7:7">
      <c r="G8185" s="406"/>
    </row>
    <row r="8186" spans="7:7">
      <c r="G8186" s="406"/>
    </row>
    <row r="8187" spans="7:7">
      <c r="G8187" s="406"/>
    </row>
    <row r="8188" spans="7:7">
      <c r="G8188" s="406"/>
    </row>
    <row r="8189" spans="7:7">
      <c r="G8189" s="406"/>
    </row>
    <row r="8190" spans="7:7">
      <c r="G8190" s="406"/>
    </row>
    <row r="8191" spans="7:7">
      <c r="G8191" s="406"/>
    </row>
    <row r="8192" spans="7:7">
      <c r="G8192" s="406"/>
    </row>
    <row r="8193" spans="7:7">
      <c r="G8193" s="406"/>
    </row>
    <row r="8194" spans="7:7">
      <c r="G8194" s="406"/>
    </row>
    <row r="8195" spans="7:7">
      <c r="G8195" s="406"/>
    </row>
    <row r="8196" spans="7:7">
      <c r="G8196" s="406"/>
    </row>
    <row r="8197" spans="7:7">
      <c r="G8197" s="406"/>
    </row>
    <row r="8198" spans="7:7">
      <c r="G8198" s="406"/>
    </row>
    <row r="8199" spans="7:7">
      <c r="G8199" s="406"/>
    </row>
    <row r="8200" spans="7:7">
      <c r="G8200" s="406"/>
    </row>
    <row r="8201" spans="7:7">
      <c r="G8201" s="406"/>
    </row>
    <row r="8202" spans="7:7">
      <c r="G8202" s="406"/>
    </row>
    <row r="8203" spans="7:7">
      <c r="G8203" s="406"/>
    </row>
    <row r="8204" spans="7:7">
      <c r="G8204" s="406"/>
    </row>
    <row r="8205" spans="7:7">
      <c r="G8205" s="406"/>
    </row>
    <row r="8206" spans="7:7">
      <c r="G8206" s="406"/>
    </row>
    <row r="8207" spans="7:7">
      <c r="G8207" s="406"/>
    </row>
    <row r="8208" spans="7:7">
      <c r="G8208" s="406"/>
    </row>
    <row r="8209" spans="7:7">
      <c r="G8209" s="406"/>
    </row>
    <row r="8210" spans="7:7">
      <c r="G8210" s="406"/>
    </row>
    <row r="8211" spans="7:7">
      <c r="G8211" s="406"/>
    </row>
    <row r="8212" spans="7:7">
      <c r="G8212" s="406"/>
    </row>
    <row r="8213" spans="7:7">
      <c r="G8213" s="406"/>
    </row>
    <row r="8214" spans="7:7">
      <c r="G8214" s="406"/>
    </row>
    <row r="8215" spans="7:7">
      <c r="G8215" s="406"/>
    </row>
    <row r="8216" spans="7:7">
      <c r="G8216" s="406"/>
    </row>
    <row r="8217" spans="7:7">
      <c r="G8217" s="406"/>
    </row>
    <row r="8218" spans="7:7">
      <c r="G8218" s="406"/>
    </row>
    <row r="8219" spans="7:7">
      <c r="G8219" s="406"/>
    </row>
    <row r="8220" spans="7:7">
      <c r="G8220" s="406"/>
    </row>
    <row r="8221" spans="7:7">
      <c r="G8221" s="406"/>
    </row>
    <row r="8222" spans="7:7">
      <c r="G8222" s="406"/>
    </row>
    <row r="8223" spans="7:7">
      <c r="G8223" s="406"/>
    </row>
    <row r="8224" spans="7:7">
      <c r="G8224" s="406"/>
    </row>
    <row r="8225" spans="7:7">
      <c r="G8225" s="406"/>
    </row>
    <row r="8226" spans="7:7">
      <c r="G8226" s="406"/>
    </row>
    <row r="8227" spans="7:7">
      <c r="G8227" s="406"/>
    </row>
    <row r="8228" spans="7:7">
      <c r="G8228" s="406"/>
    </row>
    <row r="8229" spans="7:7">
      <c r="G8229" s="406"/>
    </row>
    <row r="8230" spans="7:7">
      <c r="G8230" s="406"/>
    </row>
    <row r="8231" spans="7:7">
      <c r="G8231" s="406"/>
    </row>
    <row r="8232" spans="7:7">
      <c r="G8232" s="406"/>
    </row>
    <row r="8233" spans="7:7">
      <c r="G8233" s="406"/>
    </row>
    <row r="8234" spans="7:7">
      <c r="G8234" s="406"/>
    </row>
    <row r="8235" spans="7:7">
      <c r="G8235" s="406"/>
    </row>
    <row r="8236" spans="7:7">
      <c r="G8236" s="406"/>
    </row>
    <row r="8237" spans="7:7">
      <c r="G8237" s="406"/>
    </row>
    <row r="8238" spans="7:7">
      <c r="G8238" s="406"/>
    </row>
    <row r="8239" spans="7:7">
      <c r="G8239" s="406"/>
    </row>
    <row r="8240" spans="7:7">
      <c r="G8240" s="406"/>
    </row>
    <row r="8241" spans="7:7">
      <c r="G8241" s="406"/>
    </row>
    <row r="8242" spans="7:7">
      <c r="G8242" s="406"/>
    </row>
    <row r="8243" spans="7:7">
      <c r="G8243" s="406"/>
    </row>
    <row r="8244" spans="7:7">
      <c r="G8244" s="406"/>
    </row>
    <row r="8245" spans="7:7">
      <c r="G8245" s="406"/>
    </row>
    <row r="8246" spans="7:7">
      <c r="G8246" s="406"/>
    </row>
    <row r="8247" spans="7:7">
      <c r="G8247" s="406"/>
    </row>
    <row r="8248" spans="7:7">
      <c r="G8248" s="406"/>
    </row>
    <row r="8249" spans="7:7">
      <c r="G8249" s="406"/>
    </row>
    <row r="8250" spans="7:7">
      <c r="G8250" s="406"/>
    </row>
    <row r="8251" spans="7:7">
      <c r="G8251" s="406"/>
    </row>
    <row r="8252" spans="7:7">
      <c r="G8252" s="406"/>
    </row>
    <row r="8253" spans="7:7">
      <c r="G8253" s="406"/>
    </row>
    <row r="8254" spans="7:7">
      <c r="G8254" s="406"/>
    </row>
    <row r="8255" spans="7:7">
      <c r="G8255" s="406"/>
    </row>
    <row r="8256" spans="7:7">
      <c r="G8256" s="406"/>
    </row>
    <row r="8257" spans="7:7">
      <c r="G8257" s="406"/>
    </row>
    <row r="8258" spans="7:7">
      <c r="G8258" s="406"/>
    </row>
    <row r="8259" spans="7:7">
      <c r="G8259" s="406"/>
    </row>
    <row r="8260" spans="7:7">
      <c r="G8260" s="406"/>
    </row>
    <row r="8261" spans="7:7">
      <c r="G8261" s="406"/>
    </row>
    <row r="8262" spans="7:7">
      <c r="G8262" s="406"/>
    </row>
    <row r="8263" spans="7:7">
      <c r="G8263" s="406"/>
    </row>
    <row r="8264" spans="7:7">
      <c r="G8264" s="406"/>
    </row>
    <row r="8265" spans="7:7">
      <c r="G8265" s="406"/>
    </row>
    <row r="8266" spans="7:7">
      <c r="G8266" s="406"/>
    </row>
    <row r="8267" spans="7:7">
      <c r="G8267" s="406"/>
    </row>
    <row r="8268" spans="7:7">
      <c r="G8268" s="406"/>
    </row>
    <row r="8269" spans="7:7">
      <c r="G8269" s="406"/>
    </row>
    <row r="8270" spans="7:7">
      <c r="G8270" s="406"/>
    </row>
    <row r="8271" spans="7:7">
      <c r="G8271" s="406"/>
    </row>
    <row r="8272" spans="7:7">
      <c r="G8272" s="406"/>
    </row>
    <row r="8273" spans="7:7">
      <c r="G8273" s="406"/>
    </row>
    <row r="8274" spans="7:7">
      <c r="G8274" s="406"/>
    </row>
    <row r="8275" spans="7:7">
      <c r="G8275" s="406"/>
    </row>
    <row r="8276" spans="7:7">
      <c r="G8276" s="406"/>
    </row>
    <row r="8277" spans="7:7">
      <c r="G8277" s="406"/>
    </row>
    <row r="8278" spans="7:7">
      <c r="G8278" s="406"/>
    </row>
    <row r="8279" spans="7:7">
      <c r="G8279" s="406"/>
    </row>
    <row r="8280" spans="7:7">
      <c r="G8280" s="406"/>
    </row>
    <row r="8281" spans="7:7">
      <c r="G8281" s="406"/>
    </row>
    <row r="8282" spans="7:7">
      <c r="G8282" s="406"/>
    </row>
    <row r="8283" spans="7:7">
      <c r="G8283" s="406"/>
    </row>
    <row r="8284" spans="7:7">
      <c r="G8284" s="406"/>
    </row>
    <row r="8285" spans="7:7">
      <c r="G8285" s="406"/>
    </row>
    <row r="8286" spans="7:7">
      <c r="G8286" s="406"/>
    </row>
    <row r="8287" spans="7:7">
      <c r="G8287" s="406"/>
    </row>
    <row r="8288" spans="7:7">
      <c r="G8288" s="406"/>
    </row>
    <row r="8289" spans="7:7">
      <c r="G8289" s="406"/>
    </row>
    <row r="8290" spans="7:7">
      <c r="G8290" s="406"/>
    </row>
    <row r="8291" spans="7:7">
      <c r="G8291" s="406"/>
    </row>
    <row r="8292" spans="7:7">
      <c r="G8292" s="406"/>
    </row>
    <row r="8293" spans="7:7">
      <c r="G8293" s="406"/>
    </row>
    <row r="8294" spans="7:7">
      <c r="G8294" s="406"/>
    </row>
    <row r="8295" spans="7:7">
      <c r="G8295" s="406"/>
    </row>
    <row r="8296" spans="7:7">
      <c r="G8296" s="406"/>
    </row>
    <row r="8297" spans="7:7">
      <c r="G8297" s="406"/>
    </row>
    <row r="8298" spans="7:7">
      <c r="G8298" s="406"/>
    </row>
    <row r="8299" spans="7:7">
      <c r="G8299" s="406"/>
    </row>
    <row r="8300" spans="7:7">
      <c r="G8300" s="406"/>
    </row>
    <row r="8301" spans="7:7">
      <c r="G8301" s="406"/>
    </row>
    <row r="8302" spans="7:7">
      <c r="G8302" s="406"/>
    </row>
    <row r="8303" spans="7:7">
      <c r="G8303" s="406"/>
    </row>
    <row r="8304" spans="7:7">
      <c r="G8304" s="406"/>
    </row>
    <row r="8305" spans="7:7">
      <c r="G8305" s="406"/>
    </row>
    <row r="8306" spans="7:7">
      <c r="G8306" s="406"/>
    </row>
    <row r="8307" spans="7:7">
      <c r="G8307" s="406"/>
    </row>
    <row r="8308" spans="7:7">
      <c r="G8308" s="406"/>
    </row>
    <row r="8309" spans="7:7">
      <c r="G8309" s="406"/>
    </row>
    <row r="8310" spans="7:7">
      <c r="G8310" s="406"/>
    </row>
    <row r="8311" spans="7:7">
      <c r="G8311" s="406"/>
    </row>
    <row r="8312" spans="7:7">
      <c r="G8312" s="406"/>
    </row>
    <row r="8313" spans="7:7">
      <c r="G8313" s="406"/>
    </row>
    <row r="8314" spans="7:7">
      <c r="G8314" s="406"/>
    </row>
    <row r="8315" spans="7:7">
      <c r="G8315" s="406"/>
    </row>
    <row r="8316" spans="7:7">
      <c r="G8316" s="406"/>
    </row>
    <row r="8317" spans="7:7">
      <c r="G8317" s="406"/>
    </row>
    <row r="8318" spans="7:7">
      <c r="G8318" s="406"/>
    </row>
    <row r="8319" spans="7:7">
      <c r="G8319" s="406"/>
    </row>
    <row r="8320" spans="7:7">
      <c r="G8320" s="406"/>
    </row>
    <row r="8321" spans="7:7">
      <c r="G8321" s="406"/>
    </row>
    <row r="8322" spans="7:7">
      <c r="G8322" s="406"/>
    </row>
    <row r="8323" spans="7:7">
      <c r="G8323" s="406"/>
    </row>
    <row r="8324" spans="7:7">
      <c r="G8324" s="406"/>
    </row>
    <row r="8325" spans="7:7">
      <c r="G8325" s="406"/>
    </row>
    <row r="8326" spans="7:7">
      <c r="G8326" s="406"/>
    </row>
    <row r="8327" spans="7:7">
      <c r="G8327" s="406"/>
    </row>
    <row r="8328" spans="7:7">
      <c r="G8328" s="406"/>
    </row>
    <row r="8329" spans="7:7">
      <c r="G8329" s="406"/>
    </row>
    <row r="8330" spans="7:7">
      <c r="G8330" s="406"/>
    </row>
    <row r="8331" spans="7:7">
      <c r="G8331" s="406"/>
    </row>
    <row r="8332" spans="7:7">
      <c r="G8332" s="406"/>
    </row>
    <row r="8333" spans="7:7">
      <c r="G8333" s="406"/>
    </row>
    <row r="8334" spans="7:7">
      <c r="G8334" s="406"/>
    </row>
    <row r="8335" spans="7:7">
      <c r="G8335" s="406"/>
    </row>
    <row r="8336" spans="7:7">
      <c r="G8336" s="406"/>
    </row>
    <row r="8337" spans="7:7">
      <c r="G8337" s="406"/>
    </row>
    <row r="8338" spans="7:7">
      <c r="G8338" s="406"/>
    </row>
    <row r="8339" spans="7:7">
      <c r="G8339" s="406"/>
    </row>
    <row r="8340" spans="7:7">
      <c r="G8340" s="406"/>
    </row>
    <row r="8341" spans="7:7">
      <c r="G8341" s="406"/>
    </row>
    <row r="8342" spans="7:7">
      <c r="G8342" s="406"/>
    </row>
    <row r="8343" spans="7:7">
      <c r="G8343" s="406"/>
    </row>
    <row r="8344" spans="7:7">
      <c r="G8344" s="406"/>
    </row>
    <row r="8345" spans="7:7">
      <c r="G8345" s="406"/>
    </row>
    <row r="8346" spans="7:7">
      <c r="G8346" s="406"/>
    </row>
    <row r="8347" spans="7:7">
      <c r="G8347" s="406"/>
    </row>
    <row r="8348" spans="7:7">
      <c r="G8348" s="406"/>
    </row>
    <row r="8349" spans="7:7">
      <c r="G8349" s="406"/>
    </row>
    <row r="8350" spans="7:7">
      <c r="G8350" s="406"/>
    </row>
    <row r="8351" spans="7:7">
      <c r="G8351" s="406"/>
    </row>
    <row r="8352" spans="7:7">
      <c r="G8352" s="406"/>
    </row>
    <row r="8353" spans="7:7">
      <c r="G8353" s="406"/>
    </row>
    <row r="8354" spans="7:7">
      <c r="G8354" s="406"/>
    </row>
    <row r="8355" spans="7:7">
      <c r="G8355" s="406"/>
    </row>
    <row r="8356" spans="7:7">
      <c r="G8356" s="406"/>
    </row>
    <row r="8357" spans="7:7">
      <c r="G8357" s="406"/>
    </row>
    <row r="8358" spans="7:7">
      <c r="G8358" s="406"/>
    </row>
    <row r="8359" spans="7:7">
      <c r="G8359" s="406"/>
    </row>
    <row r="8360" spans="7:7">
      <c r="G8360" s="406"/>
    </row>
    <row r="8361" spans="7:7">
      <c r="G8361" s="406"/>
    </row>
    <row r="8362" spans="7:7">
      <c r="G8362" s="406"/>
    </row>
    <row r="8363" spans="7:7">
      <c r="G8363" s="406"/>
    </row>
    <row r="8364" spans="7:7">
      <c r="G8364" s="406"/>
    </row>
    <row r="8365" spans="7:7">
      <c r="G8365" s="406"/>
    </row>
    <row r="8366" spans="7:7">
      <c r="G8366" s="406"/>
    </row>
    <row r="8367" spans="7:7">
      <c r="G8367" s="406"/>
    </row>
    <row r="8368" spans="7:7">
      <c r="G8368" s="406"/>
    </row>
    <row r="8369" spans="7:7">
      <c r="G8369" s="406"/>
    </row>
    <row r="8370" spans="7:7">
      <c r="G8370" s="406"/>
    </row>
    <row r="8371" spans="7:7">
      <c r="G8371" s="406"/>
    </row>
    <row r="8372" spans="7:7">
      <c r="G8372" s="406"/>
    </row>
    <row r="8373" spans="7:7">
      <c r="G8373" s="406"/>
    </row>
    <row r="8374" spans="7:7">
      <c r="G8374" s="406"/>
    </row>
    <row r="8375" spans="7:7">
      <c r="G8375" s="406"/>
    </row>
    <row r="8376" spans="7:7">
      <c r="G8376" s="406"/>
    </row>
    <row r="8377" spans="7:7">
      <c r="G8377" s="406"/>
    </row>
    <row r="8378" spans="7:7">
      <c r="G8378" s="406"/>
    </row>
    <row r="8379" spans="7:7">
      <c r="G8379" s="406"/>
    </row>
    <row r="8380" spans="7:7">
      <c r="G8380" s="406"/>
    </row>
    <row r="8381" spans="7:7">
      <c r="G8381" s="406"/>
    </row>
    <row r="8382" spans="7:7">
      <c r="G8382" s="406"/>
    </row>
    <row r="8383" spans="7:7">
      <c r="G8383" s="406"/>
    </row>
    <row r="8384" spans="7:7">
      <c r="G8384" s="406"/>
    </row>
    <row r="8385" spans="7:7">
      <c r="G8385" s="406"/>
    </row>
    <row r="8386" spans="7:7">
      <c r="G8386" s="406"/>
    </row>
    <row r="8387" spans="7:7">
      <c r="G8387" s="406"/>
    </row>
    <row r="8388" spans="7:7">
      <c r="G8388" s="406"/>
    </row>
    <row r="8389" spans="7:7">
      <c r="G8389" s="406"/>
    </row>
    <row r="8390" spans="7:7">
      <c r="G8390" s="406"/>
    </row>
    <row r="8391" spans="7:7">
      <c r="G8391" s="406"/>
    </row>
    <row r="8392" spans="7:7">
      <c r="G8392" s="406"/>
    </row>
    <row r="8393" spans="7:7">
      <c r="G8393" s="406"/>
    </row>
    <row r="8394" spans="7:7">
      <c r="G8394" s="406"/>
    </row>
    <row r="8395" spans="7:7">
      <c r="G8395" s="406"/>
    </row>
    <row r="8396" spans="7:7">
      <c r="G8396" s="406"/>
    </row>
    <row r="8397" spans="7:7">
      <c r="G8397" s="406"/>
    </row>
    <row r="8398" spans="7:7">
      <c r="G8398" s="406"/>
    </row>
    <row r="8399" spans="7:7">
      <c r="G8399" s="406"/>
    </row>
    <row r="8400" spans="7:7">
      <c r="G8400" s="406"/>
    </row>
    <row r="8401" spans="7:7">
      <c r="G8401" s="406"/>
    </row>
    <row r="8402" spans="7:7">
      <c r="G8402" s="406"/>
    </row>
    <row r="8403" spans="7:7">
      <c r="G8403" s="406"/>
    </row>
    <row r="8404" spans="7:7">
      <c r="G8404" s="406"/>
    </row>
    <row r="8405" spans="7:7">
      <c r="G8405" s="406"/>
    </row>
    <row r="8406" spans="7:7">
      <c r="G8406" s="406"/>
    </row>
    <row r="8407" spans="7:7">
      <c r="G8407" s="406"/>
    </row>
    <row r="8408" spans="7:7">
      <c r="G8408" s="406"/>
    </row>
    <row r="8409" spans="7:7">
      <c r="G8409" s="406"/>
    </row>
    <row r="8410" spans="7:7">
      <c r="G8410" s="406"/>
    </row>
    <row r="8411" spans="7:7">
      <c r="G8411" s="406"/>
    </row>
    <row r="8412" spans="7:7">
      <c r="G8412" s="406"/>
    </row>
    <row r="8413" spans="7:7">
      <c r="G8413" s="406"/>
    </row>
    <row r="8414" spans="7:7">
      <c r="G8414" s="406"/>
    </row>
    <row r="8415" spans="7:7">
      <c r="G8415" s="406"/>
    </row>
    <row r="8416" spans="7:7">
      <c r="G8416" s="406"/>
    </row>
    <row r="8417" spans="7:7">
      <c r="G8417" s="406"/>
    </row>
    <row r="8418" spans="7:7">
      <c r="G8418" s="406"/>
    </row>
    <row r="8419" spans="7:7">
      <c r="G8419" s="406"/>
    </row>
    <row r="8420" spans="7:7">
      <c r="G8420" s="406"/>
    </row>
    <row r="8421" spans="7:7">
      <c r="G8421" s="406"/>
    </row>
    <row r="8422" spans="7:7">
      <c r="G8422" s="406"/>
    </row>
    <row r="8423" spans="7:7">
      <c r="G8423" s="406"/>
    </row>
    <row r="8424" spans="7:7">
      <c r="G8424" s="406"/>
    </row>
    <row r="8425" spans="7:7">
      <c r="G8425" s="406"/>
    </row>
    <row r="8426" spans="7:7">
      <c r="G8426" s="406"/>
    </row>
    <row r="8427" spans="7:7">
      <c r="G8427" s="406"/>
    </row>
    <row r="8428" spans="7:7">
      <c r="G8428" s="406"/>
    </row>
    <row r="8429" spans="7:7">
      <c r="G8429" s="406"/>
    </row>
    <row r="8430" spans="7:7">
      <c r="G8430" s="406"/>
    </row>
    <row r="8431" spans="7:7">
      <c r="G8431" s="406"/>
    </row>
    <row r="8432" spans="7:7">
      <c r="G8432" s="406"/>
    </row>
    <row r="8433" spans="7:7">
      <c r="G8433" s="406"/>
    </row>
    <row r="8434" spans="7:7">
      <c r="G8434" s="406"/>
    </row>
    <row r="8435" spans="7:7">
      <c r="G8435" s="406"/>
    </row>
    <row r="8436" spans="7:7">
      <c r="G8436" s="406"/>
    </row>
    <row r="8437" spans="7:7">
      <c r="G8437" s="406"/>
    </row>
    <row r="8438" spans="7:7">
      <c r="G8438" s="406"/>
    </row>
    <row r="8439" spans="7:7">
      <c r="G8439" s="406"/>
    </row>
    <row r="8440" spans="7:7">
      <c r="G8440" s="406"/>
    </row>
    <row r="8441" spans="7:7">
      <c r="G8441" s="406"/>
    </row>
    <row r="8442" spans="7:7">
      <c r="G8442" s="406"/>
    </row>
    <row r="8443" spans="7:7">
      <c r="G8443" s="406"/>
    </row>
    <row r="8444" spans="7:7">
      <c r="G8444" s="406"/>
    </row>
    <row r="8445" spans="7:7">
      <c r="G8445" s="406"/>
    </row>
    <row r="8446" spans="7:7">
      <c r="G8446" s="406"/>
    </row>
    <row r="8447" spans="7:7">
      <c r="G8447" s="406"/>
    </row>
    <row r="8448" spans="7:7">
      <c r="G8448" s="406"/>
    </row>
    <row r="8449" spans="7:7">
      <c r="G8449" s="406"/>
    </row>
    <row r="8450" spans="7:7">
      <c r="G8450" s="406"/>
    </row>
    <row r="8451" spans="7:7">
      <c r="G8451" s="406"/>
    </row>
    <row r="8452" spans="7:7">
      <c r="G8452" s="406"/>
    </row>
    <row r="8453" spans="7:7">
      <c r="G8453" s="406"/>
    </row>
    <row r="8454" spans="7:7">
      <c r="G8454" s="406"/>
    </row>
    <row r="8455" spans="7:7">
      <c r="G8455" s="406"/>
    </row>
    <row r="8456" spans="7:7">
      <c r="G8456" s="406"/>
    </row>
    <row r="8457" spans="7:7">
      <c r="G8457" s="406"/>
    </row>
    <row r="8458" spans="7:7">
      <c r="G8458" s="406"/>
    </row>
    <row r="8459" spans="7:7">
      <c r="G8459" s="406"/>
    </row>
    <row r="8460" spans="7:7">
      <c r="G8460" s="406"/>
    </row>
    <row r="8461" spans="7:7">
      <c r="G8461" s="406"/>
    </row>
    <row r="8462" spans="7:7">
      <c r="G8462" s="406"/>
    </row>
    <row r="8463" spans="7:7">
      <c r="G8463" s="406"/>
    </row>
    <row r="8464" spans="7:7">
      <c r="G8464" s="406"/>
    </row>
    <row r="8465" spans="7:7">
      <c r="G8465" s="406"/>
    </row>
    <row r="8466" spans="7:7">
      <c r="G8466" s="406"/>
    </row>
    <row r="8467" spans="7:7">
      <c r="G8467" s="406"/>
    </row>
    <row r="8468" spans="7:7">
      <c r="G8468" s="406"/>
    </row>
    <row r="8469" spans="7:7">
      <c r="G8469" s="406"/>
    </row>
    <row r="8470" spans="7:7">
      <c r="G8470" s="406"/>
    </row>
    <row r="8471" spans="7:7">
      <c r="G8471" s="406"/>
    </row>
    <row r="8472" spans="7:7">
      <c r="G8472" s="406"/>
    </row>
    <row r="8473" spans="7:7">
      <c r="G8473" s="406"/>
    </row>
    <row r="8474" spans="7:7">
      <c r="G8474" s="406"/>
    </row>
    <row r="8475" spans="7:7">
      <c r="G8475" s="406"/>
    </row>
    <row r="8476" spans="7:7">
      <c r="G8476" s="406"/>
    </row>
    <row r="8477" spans="7:7">
      <c r="G8477" s="406"/>
    </row>
    <row r="8478" spans="7:7">
      <c r="G8478" s="406"/>
    </row>
    <row r="8479" spans="7:7">
      <c r="G8479" s="406"/>
    </row>
    <row r="8480" spans="7:7">
      <c r="G8480" s="406"/>
    </row>
    <row r="8481" spans="7:7">
      <c r="G8481" s="406"/>
    </row>
    <row r="8482" spans="7:7">
      <c r="G8482" s="406"/>
    </row>
    <row r="8483" spans="7:7">
      <c r="G8483" s="406"/>
    </row>
    <row r="8484" spans="7:7">
      <c r="G8484" s="406"/>
    </row>
    <row r="8485" spans="7:7">
      <c r="G8485" s="406"/>
    </row>
    <row r="8486" spans="7:7">
      <c r="G8486" s="406"/>
    </row>
    <row r="8487" spans="7:7">
      <c r="G8487" s="406"/>
    </row>
    <row r="8488" spans="7:7">
      <c r="G8488" s="406"/>
    </row>
    <row r="8489" spans="7:7">
      <c r="G8489" s="406"/>
    </row>
    <row r="8490" spans="7:7">
      <c r="G8490" s="406"/>
    </row>
    <row r="8491" spans="7:7">
      <c r="G8491" s="406"/>
    </row>
    <row r="8492" spans="7:7">
      <c r="G8492" s="406"/>
    </row>
    <row r="8493" spans="7:7">
      <c r="G8493" s="406"/>
    </row>
    <row r="8494" spans="7:7">
      <c r="G8494" s="406"/>
    </row>
    <row r="8495" spans="7:7">
      <c r="G8495" s="406"/>
    </row>
    <row r="8496" spans="7:7">
      <c r="G8496" s="406"/>
    </row>
    <row r="8497" spans="7:7">
      <c r="G8497" s="406"/>
    </row>
    <row r="8498" spans="7:7">
      <c r="G8498" s="406"/>
    </row>
    <row r="8499" spans="7:7">
      <c r="G8499" s="406"/>
    </row>
    <row r="8500" spans="7:7">
      <c r="G8500" s="406"/>
    </row>
    <row r="8501" spans="7:7">
      <c r="G8501" s="406"/>
    </row>
    <row r="8502" spans="7:7">
      <c r="G8502" s="406"/>
    </row>
    <row r="8503" spans="7:7">
      <c r="G8503" s="406"/>
    </row>
    <row r="8504" spans="7:7">
      <c r="G8504" s="406"/>
    </row>
    <row r="8505" spans="7:7">
      <c r="G8505" s="406"/>
    </row>
    <row r="8506" spans="7:7">
      <c r="G8506" s="406"/>
    </row>
    <row r="8507" spans="7:7">
      <c r="G8507" s="406"/>
    </row>
    <row r="8508" spans="7:7">
      <c r="G8508" s="406"/>
    </row>
    <row r="8509" spans="7:7">
      <c r="G8509" s="406"/>
    </row>
    <row r="8510" spans="7:7">
      <c r="G8510" s="406"/>
    </row>
    <row r="8511" spans="7:7">
      <c r="G8511" s="406"/>
    </row>
    <row r="8512" spans="7:7">
      <c r="G8512" s="406"/>
    </row>
    <row r="8513" spans="7:7">
      <c r="G8513" s="406"/>
    </row>
    <row r="8514" spans="7:7">
      <c r="G8514" s="406"/>
    </row>
    <row r="8515" spans="7:7">
      <c r="G8515" s="406"/>
    </row>
    <row r="8516" spans="7:7">
      <c r="G8516" s="406"/>
    </row>
    <row r="8517" spans="7:7">
      <c r="G8517" s="406"/>
    </row>
    <row r="8518" spans="7:7">
      <c r="G8518" s="406"/>
    </row>
    <row r="8519" spans="7:7">
      <c r="G8519" s="406"/>
    </row>
    <row r="8520" spans="7:7">
      <c r="G8520" s="406"/>
    </row>
    <row r="8521" spans="7:7">
      <c r="G8521" s="406"/>
    </row>
    <row r="8522" spans="7:7">
      <c r="G8522" s="406"/>
    </row>
    <row r="8523" spans="7:7">
      <c r="G8523" s="406"/>
    </row>
    <row r="8524" spans="7:7">
      <c r="G8524" s="406"/>
    </row>
    <row r="8525" spans="7:7">
      <c r="G8525" s="406"/>
    </row>
    <row r="8526" spans="7:7">
      <c r="G8526" s="406"/>
    </row>
    <row r="8527" spans="7:7">
      <c r="G8527" s="406"/>
    </row>
    <row r="8528" spans="7:7">
      <c r="G8528" s="406"/>
    </row>
    <row r="8529" spans="7:7">
      <c r="G8529" s="406"/>
    </row>
    <row r="8530" spans="7:7">
      <c r="G8530" s="406"/>
    </row>
    <row r="8531" spans="7:7">
      <c r="G8531" s="406"/>
    </row>
    <row r="8532" spans="7:7">
      <c r="G8532" s="406"/>
    </row>
    <row r="8533" spans="7:7">
      <c r="G8533" s="406"/>
    </row>
    <row r="8534" spans="7:7">
      <c r="G8534" s="406"/>
    </row>
    <row r="8535" spans="7:7">
      <c r="G8535" s="406"/>
    </row>
    <row r="8536" spans="7:7">
      <c r="G8536" s="406"/>
    </row>
    <row r="8537" spans="7:7">
      <c r="G8537" s="406"/>
    </row>
    <row r="8538" spans="7:7">
      <c r="G8538" s="406"/>
    </row>
    <row r="8539" spans="7:7">
      <c r="G8539" s="406"/>
    </row>
    <row r="8540" spans="7:7">
      <c r="G8540" s="406"/>
    </row>
    <row r="8541" spans="7:7">
      <c r="G8541" s="406"/>
    </row>
    <row r="8542" spans="7:7">
      <c r="G8542" s="406"/>
    </row>
    <row r="8543" spans="7:7">
      <c r="G8543" s="406"/>
    </row>
    <row r="8544" spans="7:7">
      <c r="G8544" s="406"/>
    </row>
    <row r="8545" spans="7:7">
      <c r="G8545" s="406"/>
    </row>
    <row r="8546" spans="7:7">
      <c r="G8546" s="406"/>
    </row>
    <row r="8547" spans="7:7">
      <c r="G8547" s="406"/>
    </row>
    <row r="8548" spans="7:7">
      <c r="G8548" s="406"/>
    </row>
    <row r="8549" spans="7:7">
      <c r="G8549" s="406"/>
    </row>
    <row r="8550" spans="7:7">
      <c r="G8550" s="406"/>
    </row>
    <row r="8551" spans="7:7">
      <c r="G8551" s="406"/>
    </row>
    <row r="8552" spans="7:7">
      <c r="G8552" s="406"/>
    </row>
    <row r="8553" spans="7:7">
      <c r="G8553" s="406"/>
    </row>
    <row r="8554" spans="7:7">
      <c r="G8554" s="406"/>
    </row>
    <row r="8555" spans="7:7">
      <c r="G8555" s="406"/>
    </row>
    <row r="8556" spans="7:7">
      <c r="G8556" s="406"/>
    </row>
    <row r="8557" spans="7:7">
      <c r="G8557" s="406"/>
    </row>
    <row r="8558" spans="7:7">
      <c r="G8558" s="406"/>
    </row>
    <row r="8559" spans="7:7">
      <c r="G8559" s="406"/>
    </row>
    <row r="8560" spans="7:7">
      <c r="G8560" s="406"/>
    </row>
    <row r="8561" spans="7:7">
      <c r="G8561" s="406"/>
    </row>
    <row r="8562" spans="7:7">
      <c r="G8562" s="406"/>
    </row>
    <row r="8563" spans="7:7">
      <c r="G8563" s="406"/>
    </row>
    <row r="8564" spans="7:7">
      <c r="G8564" s="406"/>
    </row>
    <row r="8565" spans="7:7">
      <c r="G8565" s="406"/>
    </row>
    <row r="8566" spans="7:7">
      <c r="G8566" s="406"/>
    </row>
    <row r="8567" spans="7:7">
      <c r="G8567" s="406"/>
    </row>
    <row r="8568" spans="7:7">
      <c r="G8568" s="406"/>
    </row>
    <row r="8569" spans="7:7">
      <c r="G8569" s="406"/>
    </row>
    <row r="8570" spans="7:7">
      <c r="G8570" s="406"/>
    </row>
    <row r="8571" spans="7:7">
      <c r="G8571" s="406"/>
    </row>
    <row r="8572" spans="7:7">
      <c r="G8572" s="406"/>
    </row>
    <row r="8573" spans="7:7">
      <c r="G8573" s="406"/>
    </row>
    <row r="8574" spans="7:7">
      <c r="G8574" s="406"/>
    </row>
    <row r="8575" spans="7:7">
      <c r="G8575" s="406"/>
    </row>
    <row r="8576" spans="7:7">
      <c r="G8576" s="406"/>
    </row>
    <row r="8577" spans="7:7">
      <c r="G8577" s="406"/>
    </row>
    <row r="8578" spans="7:7">
      <c r="G8578" s="406"/>
    </row>
    <row r="8579" spans="7:7">
      <c r="G8579" s="406"/>
    </row>
    <row r="8580" spans="7:7">
      <c r="G8580" s="406"/>
    </row>
    <row r="8581" spans="7:7">
      <c r="G8581" s="406"/>
    </row>
    <row r="8582" spans="7:7">
      <c r="G8582" s="406"/>
    </row>
    <row r="8583" spans="7:7">
      <c r="G8583" s="406"/>
    </row>
    <row r="8584" spans="7:7">
      <c r="G8584" s="406"/>
    </row>
    <row r="8585" spans="7:7">
      <c r="G8585" s="406"/>
    </row>
    <row r="8586" spans="7:7">
      <c r="G8586" s="406"/>
    </row>
    <row r="8587" spans="7:7">
      <c r="G8587" s="406"/>
    </row>
    <row r="8588" spans="7:7">
      <c r="G8588" s="406"/>
    </row>
    <row r="8589" spans="7:7">
      <c r="G8589" s="406"/>
    </row>
    <row r="8590" spans="7:7">
      <c r="G8590" s="406"/>
    </row>
    <row r="8591" spans="7:7">
      <c r="G8591" s="406"/>
    </row>
    <row r="8592" spans="7:7">
      <c r="G8592" s="406"/>
    </row>
    <row r="8593" spans="7:7">
      <c r="G8593" s="406"/>
    </row>
    <row r="8594" spans="7:7">
      <c r="G8594" s="406"/>
    </row>
    <row r="8595" spans="7:7">
      <c r="G8595" s="406"/>
    </row>
    <row r="8596" spans="7:7">
      <c r="G8596" s="406"/>
    </row>
    <row r="8597" spans="7:7">
      <c r="G8597" s="406"/>
    </row>
    <row r="8598" spans="7:7">
      <c r="G8598" s="406"/>
    </row>
    <row r="8599" spans="7:7">
      <c r="G8599" s="406"/>
    </row>
    <row r="8600" spans="7:7">
      <c r="G8600" s="406"/>
    </row>
    <row r="8601" spans="7:7">
      <c r="G8601" s="406"/>
    </row>
    <row r="8602" spans="7:7">
      <c r="G8602" s="406"/>
    </row>
    <row r="8603" spans="7:7">
      <c r="G8603" s="406"/>
    </row>
    <row r="8604" spans="7:7">
      <c r="G8604" s="406"/>
    </row>
    <row r="8605" spans="7:7">
      <c r="G8605" s="406"/>
    </row>
    <row r="8606" spans="7:7">
      <c r="G8606" s="406"/>
    </row>
    <row r="8607" spans="7:7">
      <c r="G8607" s="406"/>
    </row>
    <row r="8608" spans="7:7">
      <c r="G8608" s="406"/>
    </row>
    <row r="8609" spans="7:7">
      <c r="G8609" s="406"/>
    </row>
    <row r="8610" spans="7:7">
      <c r="G8610" s="406"/>
    </row>
    <row r="8611" spans="7:7">
      <c r="G8611" s="406"/>
    </row>
    <row r="8612" spans="7:7">
      <c r="G8612" s="406"/>
    </row>
    <row r="8613" spans="7:7">
      <c r="G8613" s="406"/>
    </row>
    <row r="8614" spans="7:7">
      <c r="G8614" s="406"/>
    </row>
    <row r="8615" spans="7:7">
      <c r="G8615" s="406"/>
    </row>
    <row r="8616" spans="7:7">
      <c r="G8616" s="406"/>
    </row>
    <row r="8617" spans="7:7">
      <c r="G8617" s="406"/>
    </row>
    <row r="8618" spans="7:7">
      <c r="G8618" s="406"/>
    </row>
    <row r="8619" spans="7:7">
      <c r="G8619" s="406"/>
    </row>
    <row r="8620" spans="7:7">
      <c r="G8620" s="406"/>
    </row>
    <row r="8621" spans="7:7">
      <c r="G8621" s="406"/>
    </row>
    <row r="8622" spans="7:7">
      <c r="G8622" s="406"/>
    </row>
    <row r="8623" spans="7:7">
      <c r="G8623" s="406"/>
    </row>
    <row r="8624" spans="7:7">
      <c r="G8624" s="406"/>
    </row>
    <row r="8625" spans="7:7">
      <c r="G8625" s="406"/>
    </row>
    <row r="8626" spans="7:7">
      <c r="G8626" s="406"/>
    </row>
    <row r="8627" spans="7:7">
      <c r="G8627" s="406"/>
    </row>
    <row r="8628" spans="7:7">
      <c r="G8628" s="406"/>
    </row>
    <row r="8629" spans="7:7">
      <c r="G8629" s="406"/>
    </row>
    <row r="8630" spans="7:7">
      <c r="G8630" s="406"/>
    </row>
    <row r="8631" spans="7:7">
      <c r="G8631" s="406"/>
    </row>
    <row r="8632" spans="7:7">
      <c r="G8632" s="406"/>
    </row>
    <row r="8633" spans="7:7">
      <c r="G8633" s="406"/>
    </row>
    <row r="8634" spans="7:7">
      <c r="G8634" s="406"/>
    </row>
    <row r="8635" spans="7:7">
      <c r="G8635" s="406"/>
    </row>
    <row r="8636" spans="7:7">
      <c r="G8636" s="406"/>
    </row>
    <row r="8637" spans="7:7">
      <c r="G8637" s="406"/>
    </row>
    <row r="8638" spans="7:7">
      <c r="G8638" s="406"/>
    </row>
    <row r="8639" spans="7:7">
      <c r="G8639" s="406"/>
    </row>
    <row r="8640" spans="7:7">
      <c r="G8640" s="406"/>
    </row>
    <row r="8641" spans="7:7">
      <c r="G8641" s="406"/>
    </row>
    <row r="8642" spans="7:7">
      <c r="G8642" s="406"/>
    </row>
    <row r="8643" spans="7:7">
      <c r="G8643" s="406"/>
    </row>
    <row r="8644" spans="7:7">
      <c r="G8644" s="406"/>
    </row>
    <row r="8645" spans="7:7">
      <c r="G8645" s="406"/>
    </row>
    <row r="8646" spans="7:7">
      <c r="G8646" s="406"/>
    </row>
    <row r="8647" spans="7:7">
      <c r="G8647" s="406"/>
    </row>
    <row r="8648" spans="7:7">
      <c r="G8648" s="406"/>
    </row>
    <row r="8649" spans="7:7">
      <c r="G8649" s="406"/>
    </row>
    <row r="8650" spans="7:7">
      <c r="G8650" s="406"/>
    </row>
    <row r="8651" spans="7:7">
      <c r="G8651" s="406"/>
    </row>
    <row r="8652" spans="7:7">
      <c r="G8652" s="406"/>
    </row>
    <row r="8653" spans="7:7">
      <c r="G8653" s="406"/>
    </row>
    <row r="8654" spans="7:7">
      <c r="G8654" s="406"/>
    </row>
    <row r="8655" spans="7:7">
      <c r="G8655" s="406"/>
    </row>
    <row r="8656" spans="7:7">
      <c r="G8656" s="406"/>
    </row>
    <row r="8657" spans="7:7">
      <c r="G8657" s="406"/>
    </row>
    <row r="8658" spans="7:7">
      <c r="G8658" s="406"/>
    </row>
    <row r="8659" spans="7:7">
      <c r="G8659" s="406"/>
    </row>
    <row r="8660" spans="7:7">
      <c r="G8660" s="406"/>
    </row>
    <row r="8661" spans="7:7">
      <c r="G8661" s="406"/>
    </row>
    <row r="8662" spans="7:7">
      <c r="G8662" s="406"/>
    </row>
    <row r="8663" spans="7:7">
      <c r="G8663" s="406"/>
    </row>
    <row r="8664" spans="7:7">
      <c r="G8664" s="406"/>
    </row>
    <row r="8665" spans="7:7">
      <c r="G8665" s="406"/>
    </row>
    <row r="8666" spans="7:7">
      <c r="G8666" s="406"/>
    </row>
    <row r="8667" spans="7:7">
      <c r="G8667" s="406"/>
    </row>
    <row r="8668" spans="7:7">
      <c r="G8668" s="406"/>
    </row>
    <row r="8669" spans="7:7">
      <c r="G8669" s="406"/>
    </row>
    <row r="8670" spans="7:7">
      <c r="G8670" s="406"/>
    </row>
    <row r="8671" spans="7:7">
      <c r="G8671" s="406"/>
    </row>
    <row r="8672" spans="7:7">
      <c r="G8672" s="406"/>
    </row>
    <row r="8673" spans="7:7">
      <c r="G8673" s="406"/>
    </row>
    <row r="8674" spans="7:7">
      <c r="G8674" s="406"/>
    </row>
    <row r="8675" spans="7:7">
      <c r="G8675" s="406"/>
    </row>
    <row r="8676" spans="7:7">
      <c r="G8676" s="406"/>
    </row>
    <row r="8677" spans="7:7">
      <c r="G8677" s="406"/>
    </row>
    <row r="8678" spans="7:7">
      <c r="G8678" s="406"/>
    </row>
    <row r="8679" spans="7:7">
      <c r="G8679" s="406"/>
    </row>
    <row r="8680" spans="7:7">
      <c r="G8680" s="406"/>
    </row>
    <row r="8681" spans="7:7">
      <c r="G8681" s="406"/>
    </row>
    <row r="8682" spans="7:7">
      <c r="G8682" s="406"/>
    </row>
    <row r="8683" spans="7:7">
      <c r="G8683" s="406"/>
    </row>
    <row r="8684" spans="7:7">
      <c r="G8684" s="406"/>
    </row>
    <row r="8685" spans="7:7">
      <c r="G8685" s="406"/>
    </row>
    <row r="8686" spans="7:7">
      <c r="G8686" s="406"/>
    </row>
    <row r="8687" spans="7:7">
      <c r="G8687" s="406"/>
    </row>
    <row r="8688" spans="7:7">
      <c r="G8688" s="406"/>
    </row>
    <row r="8689" spans="7:7">
      <c r="G8689" s="406"/>
    </row>
    <row r="8690" spans="7:7">
      <c r="G8690" s="406"/>
    </row>
    <row r="8691" spans="7:7">
      <c r="G8691" s="406"/>
    </row>
    <row r="8692" spans="7:7">
      <c r="G8692" s="406"/>
    </row>
    <row r="8693" spans="7:7">
      <c r="G8693" s="406"/>
    </row>
    <row r="8694" spans="7:7">
      <c r="G8694" s="406"/>
    </row>
    <row r="8695" spans="7:7">
      <c r="G8695" s="406"/>
    </row>
    <row r="8696" spans="7:7">
      <c r="G8696" s="406"/>
    </row>
    <row r="8697" spans="7:7">
      <c r="G8697" s="406"/>
    </row>
    <row r="8698" spans="7:7">
      <c r="G8698" s="406"/>
    </row>
    <row r="8699" spans="7:7">
      <c r="G8699" s="406"/>
    </row>
    <row r="8700" spans="7:7">
      <c r="G8700" s="406"/>
    </row>
    <row r="8701" spans="7:7">
      <c r="G8701" s="406"/>
    </row>
    <row r="8702" spans="7:7">
      <c r="G8702" s="406"/>
    </row>
    <row r="8703" spans="7:7">
      <c r="G8703" s="406"/>
    </row>
    <row r="8704" spans="7:7">
      <c r="G8704" s="406"/>
    </row>
    <row r="8705" spans="7:7">
      <c r="G8705" s="406"/>
    </row>
    <row r="8706" spans="7:7">
      <c r="G8706" s="406"/>
    </row>
    <row r="8707" spans="7:7">
      <c r="G8707" s="406"/>
    </row>
    <row r="8708" spans="7:7">
      <c r="G8708" s="406"/>
    </row>
    <row r="8709" spans="7:7">
      <c r="G8709" s="406"/>
    </row>
    <row r="8710" spans="7:7">
      <c r="G8710" s="406"/>
    </row>
    <row r="8711" spans="7:7">
      <c r="G8711" s="406"/>
    </row>
    <row r="8712" spans="7:7">
      <c r="G8712" s="406"/>
    </row>
    <row r="8713" spans="7:7">
      <c r="G8713" s="406"/>
    </row>
    <row r="8714" spans="7:7">
      <c r="G8714" s="406"/>
    </row>
    <row r="8715" spans="7:7">
      <c r="G8715" s="406"/>
    </row>
    <row r="8716" spans="7:7">
      <c r="G8716" s="406"/>
    </row>
    <row r="8717" spans="7:7">
      <c r="G8717" s="406"/>
    </row>
    <row r="8718" spans="7:7">
      <c r="G8718" s="406"/>
    </row>
    <row r="8719" spans="7:7">
      <c r="G8719" s="406"/>
    </row>
    <row r="8720" spans="7:7">
      <c r="G8720" s="406"/>
    </row>
    <row r="8721" spans="7:7">
      <c r="G8721" s="406"/>
    </row>
    <row r="8722" spans="7:7">
      <c r="G8722" s="406"/>
    </row>
    <row r="8723" spans="7:7">
      <c r="G8723" s="406"/>
    </row>
    <row r="8724" spans="7:7">
      <c r="G8724" s="406"/>
    </row>
    <row r="8725" spans="7:7">
      <c r="G8725" s="406"/>
    </row>
    <row r="8726" spans="7:7">
      <c r="G8726" s="406"/>
    </row>
    <row r="8727" spans="7:7">
      <c r="G8727" s="406"/>
    </row>
    <row r="8728" spans="7:7">
      <c r="G8728" s="406"/>
    </row>
    <row r="8729" spans="7:7">
      <c r="G8729" s="406"/>
    </row>
    <row r="8730" spans="7:7">
      <c r="G8730" s="406"/>
    </row>
    <row r="8731" spans="7:7">
      <c r="G8731" s="406"/>
    </row>
    <row r="8732" spans="7:7">
      <c r="G8732" s="406"/>
    </row>
    <row r="8733" spans="7:7">
      <c r="G8733" s="406"/>
    </row>
    <row r="8734" spans="7:7">
      <c r="G8734" s="406"/>
    </row>
    <row r="8735" spans="7:7">
      <c r="G8735" s="406"/>
    </row>
    <row r="8736" spans="7:7">
      <c r="G8736" s="406"/>
    </row>
    <row r="8737" spans="7:7">
      <c r="G8737" s="406"/>
    </row>
    <row r="8738" spans="7:7">
      <c r="G8738" s="406"/>
    </row>
    <row r="8739" spans="7:7">
      <c r="G8739" s="406"/>
    </row>
    <row r="8740" spans="7:7">
      <c r="G8740" s="406"/>
    </row>
    <row r="8741" spans="7:7">
      <c r="G8741" s="406"/>
    </row>
    <row r="8742" spans="7:7">
      <c r="G8742" s="406"/>
    </row>
    <row r="8743" spans="7:7">
      <c r="G8743" s="406"/>
    </row>
    <row r="8744" spans="7:7">
      <c r="G8744" s="406"/>
    </row>
    <row r="8745" spans="7:7">
      <c r="G8745" s="406"/>
    </row>
    <row r="8746" spans="7:7">
      <c r="G8746" s="406"/>
    </row>
    <row r="8747" spans="7:7">
      <c r="G8747" s="406"/>
    </row>
    <row r="8748" spans="7:7">
      <c r="G8748" s="406"/>
    </row>
    <row r="8749" spans="7:7">
      <c r="G8749" s="406"/>
    </row>
    <row r="8750" spans="7:7">
      <c r="G8750" s="406"/>
    </row>
    <row r="8751" spans="7:7">
      <c r="G8751" s="406"/>
    </row>
    <row r="8752" spans="7:7">
      <c r="G8752" s="406"/>
    </row>
    <row r="8753" spans="7:7">
      <c r="G8753" s="406"/>
    </row>
    <row r="8754" spans="7:7">
      <c r="G8754" s="406"/>
    </row>
    <row r="8755" spans="7:7">
      <c r="G8755" s="406"/>
    </row>
    <row r="8756" spans="7:7">
      <c r="G8756" s="406"/>
    </row>
    <row r="8757" spans="7:7">
      <c r="G8757" s="406"/>
    </row>
    <row r="8758" spans="7:7">
      <c r="G8758" s="406"/>
    </row>
    <row r="8759" spans="7:7">
      <c r="G8759" s="406"/>
    </row>
    <row r="8760" spans="7:7">
      <c r="G8760" s="406"/>
    </row>
    <row r="8761" spans="7:7">
      <c r="G8761" s="406"/>
    </row>
    <row r="8762" spans="7:7">
      <c r="G8762" s="406"/>
    </row>
    <row r="8763" spans="7:7">
      <c r="G8763" s="406"/>
    </row>
    <row r="8764" spans="7:7">
      <c r="G8764" s="406"/>
    </row>
    <row r="8765" spans="7:7">
      <c r="G8765" s="406"/>
    </row>
    <row r="8766" spans="7:7">
      <c r="G8766" s="406"/>
    </row>
    <row r="8767" spans="7:7">
      <c r="G8767" s="406"/>
    </row>
    <row r="8768" spans="7:7">
      <c r="G8768" s="406"/>
    </row>
    <row r="8769" spans="7:7">
      <c r="G8769" s="406"/>
    </row>
    <row r="8770" spans="7:7">
      <c r="G8770" s="406"/>
    </row>
    <row r="8771" spans="7:7">
      <c r="G8771" s="406"/>
    </row>
    <row r="8772" spans="7:7">
      <c r="G8772" s="406"/>
    </row>
    <row r="8773" spans="7:7">
      <c r="G8773" s="406"/>
    </row>
    <row r="8774" spans="7:7">
      <c r="G8774" s="406"/>
    </row>
    <row r="8775" spans="7:7">
      <c r="G8775" s="406"/>
    </row>
    <row r="8776" spans="7:7">
      <c r="G8776" s="406"/>
    </row>
    <row r="8777" spans="7:7">
      <c r="G8777" s="406"/>
    </row>
    <row r="8778" spans="7:7">
      <c r="G8778" s="406"/>
    </row>
    <row r="8779" spans="7:7">
      <c r="G8779" s="406"/>
    </row>
    <row r="8780" spans="7:7">
      <c r="G8780" s="406"/>
    </row>
    <row r="8781" spans="7:7">
      <c r="G8781" s="406"/>
    </row>
    <row r="8782" spans="7:7">
      <c r="G8782" s="406"/>
    </row>
    <row r="8783" spans="7:7">
      <c r="G8783" s="406"/>
    </row>
    <row r="8784" spans="7:7">
      <c r="G8784" s="406"/>
    </row>
    <row r="8785" spans="7:7">
      <c r="G8785" s="406"/>
    </row>
    <row r="8786" spans="7:7">
      <c r="G8786" s="406"/>
    </row>
    <row r="8787" spans="7:7">
      <c r="G8787" s="406"/>
    </row>
    <row r="8788" spans="7:7">
      <c r="G8788" s="406"/>
    </row>
    <row r="8789" spans="7:7">
      <c r="G8789" s="406"/>
    </row>
    <row r="8790" spans="7:7">
      <c r="G8790" s="406"/>
    </row>
    <row r="8791" spans="7:7">
      <c r="G8791" s="406"/>
    </row>
    <row r="8792" spans="7:7">
      <c r="G8792" s="406"/>
    </row>
    <row r="8793" spans="7:7">
      <c r="G8793" s="406"/>
    </row>
    <row r="8794" spans="7:7">
      <c r="G8794" s="406"/>
    </row>
    <row r="8795" spans="7:7">
      <c r="G8795" s="406"/>
    </row>
    <row r="8796" spans="7:7">
      <c r="G8796" s="406"/>
    </row>
    <row r="8797" spans="7:7">
      <c r="G8797" s="406"/>
    </row>
    <row r="8798" spans="7:7">
      <c r="G8798" s="406"/>
    </row>
    <row r="8799" spans="7:7">
      <c r="G8799" s="406"/>
    </row>
    <row r="8800" spans="7:7">
      <c r="G8800" s="406"/>
    </row>
    <row r="8801" spans="7:7">
      <c r="G8801" s="406"/>
    </row>
    <row r="8802" spans="7:7">
      <c r="G8802" s="406"/>
    </row>
    <row r="8803" spans="7:7">
      <c r="G8803" s="406"/>
    </row>
    <row r="8804" spans="7:7">
      <c r="G8804" s="406"/>
    </row>
    <row r="8805" spans="7:7">
      <c r="G8805" s="406"/>
    </row>
    <row r="8806" spans="7:7">
      <c r="G8806" s="406"/>
    </row>
    <row r="8807" spans="7:7">
      <c r="G8807" s="406"/>
    </row>
    <row r="8808" spans="7:7">
      <c r="G8808" s="406"/>
    </row>
    <row r="8809" spans="7:7">
      <c r="G8809" s="406"/>
    </row>
    <row r="8810" spans="7:7">
      <c r="G8810" s="406"/>
    </row>
    <row r="8811" spans="7:7">
      <c r="G8811" s="406"/>
    </row>
    <row r="8812" spans="7:7">
      <c r="G8812" s="406"/>
    </row>
    <row r="8813" spans="7:7">
      <c r="G8813" s="406"/>
    </row>
    <row r="8814" spans="7:7">
      <c r="G8814" s="406"/>
    </row>
    <row r="8815" spans="7:7">
      <c r="G8815" s="406"/>
    </row>
    <row r="8816" spans="7:7">
      <c r="G8816" s="406"/>
    </row>
    <row r="8817" spans="7:7">
      <c r="G8817" s="406"/>
    </row>
    <row r="8818" spans="7:7">
      <c r="G8818" s="406"/>
    </row>
    <row r="8819" spans="7:7">
      <c r="G8819" s="406"/>
    </row>
    <row r="8820" spans="7:7">
      <c r="G8820" s="406"/>
    </row>
    <row r="8821" spans="7:7">
      <c r="G8821" s="406"/>
    </row>
    <row r="8822" spans="7:7">
      <c r="G8822" s="406"/>
    </row>
    <row r="8823" spans="7:7">
      <c r="G8823" s="406"/>
    </row>
    <row r="8824" spans="7:7">
      <c r="G8824" s="406"/>
    </row>
    <row r="8825" spans="7:7">
      <c r="G8825" s="406"/>
    </row>
    <row r="8826" spans="7:7">
      <c r="G8826" s="406"/>
    </row>
    <row r="8827" spans="7:7">
      <c r="G8827" s="406"/>
    </row>
    <row r="8828" spans="7:7">
      <c r="G8828" s="406"/>
    </row>
    <row r="8829" spans="7:7">
      <c r="G8829" s="406"/>
    </row>
    <row r="8830" spans="7:7">
      <c r="G8830" s="406"/>
    </row>
    <row r="8831" spans="7:7">
      <c r="G8831" s="406"/>
    </row>
    <row r="8832" spans="7:7">
      <c r="G8832" s="406"/>
    </row>
    <row r="8833" spans="7:7">
      <c r="G8833" s="406"/>
    </row>
    <row r="8834" spans="7:7">
      <c r="G8834" s="406"/>
    </row>
    <row r="8835" spans="7:7">
      <c r="G8835" s="406"/>
    </row>
    <row r="8836" spans="7:7">
      <c r="G8836" s="406"/>
    </row>
    <row r="8837" spans="7:7">
      <c r="G8837" s="406"/>
    </row>
    <row r="8838" spans="7:7">
      <c r="G8838" s="406"/>
    </row>
    <row r="8839" spans="7:7">
      <c r="G8839" s="406"/>
    </row>
    <row r="8840" spans="7:7">
      <c r="G8840" s="406"/>
    </row>
    <row r="8841" spans="7:7">
      <c r="G8841" s="406"/>
    </row>
    <row r="8842" spans="7:7">
      <c r="G8842" s="406"/>
    </row>
    <row r="8843" spans="7:7">
      <c r="G8843" s="406"/>
    </row>
    <row r="8844" spans="7:7">
      <c r="G8844" s="406"/>
    </row>
    <row r="8845" spans="7:7">
      <c r="G8845" s="406"/>
    </row>
    <row r="8846" spans="7:7">
      <c r="G8846" s="406"/>
    </row>
    <row r="8847" spans="7:7">
      <c r="G8847" s="406"/>
    </row>
    <row r="8848" spans="7:7">
      <c r="G8848" s="406"/>
    </row>
    <row r="8849" spans="7:7">
      <c r="G8849" s="406"/>
    </row>
    <row r="8850" spans="7:7">
      <c r="G8850" s="406"/>
    </row>
    <row r="8851" spans="7:7">
      <c r="G8851" s="406"/>
    </row>
    <row r="8852" spans="7:7">
      <c r="G8852" s="406"/>
    </row>
    <row r="8853" spans="7:7">
      <c r="G8853" s="406"/>
    </row>
    <row r="8854" spans="7:7">
      <c r="G8854" s="406"/>
    </row>
    <row r="8855" spans="7:7">
      <c r="G8855" s="406"/>
    </row>
    <row r="8856" spans="7:7">
      <c r="G8856" s="406"/>
    </row>
    <row r="8857" spans="7:7">
      <c r="G8857" s="406"/>
    </row>
    <row r="8858" spans="7:7">
      <c r="G8858" s="406"/>
    </row>
    <row r="8859" spans="7:7">
      <c r="G8859" s="406"/>
    </row>
    <row r="8860" spans="7:7">
      <c r="G8860" s="406"/>
    </row>
    <row r="8861" spans="7:7">
      <c r="G8861" s="406"/>
    </row>
    <row r="8862" spans="7:7">
      <c r="G8862" s="406"/>
    </row>
    <row r="8863" spans="7:7">
      <c r="G8863" s="406"/>
    </row>
    <row r="8864" spans="7:7">
      <c r="G8864" s="406"/>
    </row>
    <row r="8865" spans="7:7">
      <c r="G8865" s="406"/>
    </row>
    <row r="8866" spans="7:7">
      <c r="G8866" s="406"/>
    </row>
    <row r="8867" spans="7:7">
      <c r="G8867" s="406"/>
    </row>
    <row r="8868" spans="7:7">
      <c r="G8868" s="406"/>
    </row>
    <row r="8869" spans="7:7">
      <c r="G8869" s="406"/>
    </row>
    <row r="8870" spans="7:7">
      <c r="G8870" s="406"/>
    </row>
    <row r="8871" spans="7:7">
      <c r="G8871" s="406"/>
    </row>
    <row r="8872" spans="7:7">
      <c r="G8872" s="406"/>
    </row>
    <row r="8873" spans="7:7">
      <c r="G8873" s="406"/>
    </row>
    <row r="8874" spans="7:7">
      <c r="G8874" s="406"/>
    </row>
    <row r="8875" spans="7:7">
      <c r="G8875" s="406"/>
    </row>
    <row r="8876" spans="7:7">
      <c r="G8876" s="406"/>
    </row>
    <row r="8877" spans="7:7">
      <c r="G8877" s="406"/>
    </row>
    <row r="8878" spans="7:7">
      <c r="G8878" s="406"/>
    </row>
    <row r="8879" spans="7:7">
      <c r="G8879" s="406"/>
    </row>
    <row r="8880" spans="7:7">
      <c r="G8880" s="406"/>
    </row>
    <row r="8881" spans="7:7">
      <c r="G8881" s="406"/>
    </row>
    <row r="8882" spans="7:7">
      <c r="G8882" s="406"/>
    </row>
    <row r="8883" spans="7:7">
      <c r="G8883" s="406"/>
    </row>
    <row r="8884" spans="7:7">
      <c r="G8884" s="406"/>
    </row>
    <row r="8885" spans="7:7">
      <c r="G8885" s="406"/>
    </row>
    <row r="8886" spans="7:7">
      <c r="G8886" s="406"/>
    </row>
    <row r="8887" spans="7:7">
      <c r="G8887" s="406"/>
    </row>
    <row r="8888" spans="7:7">
      <c r="G8888" s="406"/>
    </row>
    <row r="8889" spans="7:7">
      <c r="G8889" s="406"/>
    </row>
    <row r="8890" spans="7:7">
      <c r="G8890" s="406"/>
    </row>
    <row r="8891" spans="7:7">
      <c r="G8891" s="406"/>
    </row>
    <row r="8892" spans="7:7">
      <c r="G8892" s="406"/>
    </row>
    <row r="8893" spans="7:7">
      <c r="G8893" s="406"/>
    </row>
    <row r="8894" spans="7:7">
      <c r="G8894" s="406"/>
    </row>
    <row r="8895" spans="7:7">
      <c r="G8895" s="406"/>
    </row>
    <row r="8896" spans="7:7">
      <c r="G8896" s="406"/>
    </row>
    <row r="8897" spans="7:7">
      <c r="G8897" s="406"/>
    </row>
    <row r="8898" spans="7:7">
      <c r="G8898" s="406"/>
    </row>
    <row r="8899" spans="7:7">
      <c r="G8899" s="406"/>
    </row>
    <row r="8900" spans="7:7">
      <c r="G8900" s="406"/>
    </row>
    <row r="8901" spans="7:7">
      <c r="G8901" s="406"/>
    </row>
    <row r="8902" spans="7:7">
      <c r="G8902" s="406"/>
    </row>
    <row r="8903" spans="7:7">
      <c r="G8903" s="406"/>
    </row>
    <row r="8904" spans="7:7">
      <c r="G8904" s="406"/>
    </row>
    <row r="8905" spans="7:7">
      <c r="G8905" s="406"/>
    </row>
    <row r="8906" spans="7:7">
      <c r="G8906" s="406"/>
    </row>
    <row r="8907" spans="7:7">
      <c r="G8907" s="406"/>
    </row>
    <row r="8908" spans="7:7">
      <c r="G8908" s="406"/>
    </row>
    <row r="8909" spans="7:7">
      <c r="G8909" s="406"/>
    </row>
    <row r="8910" spans="7:7">
      <c r="G8910" s="406"/>
    </row>
    <row r="8911" spans="7:7">
      <c r="G8911" s="406"/>
    </row>
    <row r="8912" spans="7:7">
      <c r="G8912" s="406"/>
    </row>
    <row r="8913" spans="7:7">
      <c r="G8913" s="406"/>
    </row>
    <row r="8914" spans="7:7">
      <c r="G8914" s="406"/>
    </row>
    <row r="8915" spans="7:7">
      <c r="G8915" s="406"/>
    </row>
    <row r="8916" spans="7:7">
      <c r="G8916" s="406"/>
    </row>
    <row r="8917" spans="7:7">
      <c r="G8917" s="406"/>
    </row>
    <row r="8918" spans="7:7">
      <c r="G8918" s="406"/>
    </row>
    <row r="8919" spans="7:7">
      <c r="G8919" s="406"/>
    </row>
    <row r="8920" spans="7:7">
      <c r="G8920" s="406"/>
    </row>
    <row r="8921" spans="7:7">
      <c r="G8921" s="406"/>
    </row>
    <row r="8922" spans="7:7">
      <c r="G8922" s="406"/>
    </row>
    <row r="8923" spans="7:7">
      <c r="G8923" s="406"/>
    </row>
    <row r="8924" spans="7:7">
      <c r="G8924" s="406"/>
    </row>
    <row r="8925" spans="7:7">
      <c r="G8925" s="406"/>
    </row>
    <row r="8926" spans="7:7">
      <c r="G8926" s="406"/>
    </row>
    <row r="8927" spans="7:7">
      <c r="G8927" s="406"/>
    </row>
    <row r="8928" spans="7:7">
      <c r="G8928" s="406"/>
    </row>
    <row r="8929" spans="7:7">
      <c r="G8929" s="406"/>
    </row>
    <row r="8930" spans="7:7">
      <c r="G8930" s="406"/>
    </row>
    <row r="8931" spans="7:7">
      <c r="G8931" s="406"/>
    </row>
    <row r="8932" spans="7:7">
      <c r="G8932" s="406"/>
    </row>
    <row r="8933" spans="7:7">
      <c r="G8933" s="406"/>
    </row>
    <row r="8934" spans="7:7">
      <c r="G8934" s="406"/>
    </row>
    <row r="8935" spans="7:7">
      <c r="G8935" s="406"/>
    </row>
    <row r="8936" spans="7:7">
      <c r="G8936" s="406"/>
    </row>
    <row r="8937" spans="7:7">
      <c r="G8937" s="406"/>
    </row>
    <row r="8938" spans="7:7">
      <c r="G8938" s="406"/>
    </row>
    <row r="8939" spans="7:7">
      <c r="G8939" s="406"/>
    </row>
    <row r="8940" spans="7:7">
      <c r="G8940" s="406"/>
    </row>
    <row r="8941" spans="7:7">
      <c r="G8941" s="406"/>
    </row>
    <row r="8942" spans="7:7">
      <c r="G8942" s="406"/>
    </row>
    <row r="8943" spans="7:7">
      <c r="G8943" s="406"/>
    </row>
    <row r="8944" spans="7:7">
      <c r="G8944" s="406"/>
    </row>
    <row r="8945" spans="7:7">
      <c r="G8945" s="406"/>
    </row>
    <row r="8946" spans="7:7">
      <c r="G8946" s="406"/>
    </row>
    <row r="8947" spans="7:7">
      <c r="G8947" s="406"/>
    </row>
    <row r="8948" spans="7:7">
      <c r="G8948" s="406"/>
    </row>
    <row r="8949" spans="7:7">
      <c r="G8949" s="406"/>
    </row>
    <row r="8950" spans="7:7">
      <c r="G8950" s="406"/>
    </row>
    <row r="8951" spans="7:7">
      <c r="G8951" s="406"/>
    </row>
    <row r="8952" spans="7:7">
      <c r="G8952" s="406"/>
    </row>
    <row r="8953" spans="7:7">
      <c r="G8953" s="406"/>
    </row>
    <row r="8954" spans="7:7">
      <c r="G8954" s="406"/>
    </row>
    <row r="8955" spans="7:7">
      <c r="G8955" s="406"/>
    </row>
    <row r="8956" spans="7:7">
      <c r="G8956" s="406"/>
    </row>
    <row r="8957" spans="7:7">
      <c r="G8957" s="406"/>
    </row>
    <row r="8958" spans="7:7">
      <c r="G8958" s="406"/>
    </row>
    <row r="8959" spans="7:7">
      <c r="G8959" s="406"/>
    </row>
    <row r="8960" spans="7:7">
      <c r="G8960" s="406"/>
    </row>
    <row r="8961" spans="7:7">
      <c r="G8961" s="406"/>
    </row>
    <row r="8962" spans="7:7">
      <c r="G8962" s="406"/>
    </row>
    <row r="8963" spans="7:7">
      <c r="G8963" s="406"/>
    </row>
    <row r="8964" spans="7:7">
      <c r="G8964" s="406"/>
    </row>
    <row r="8965" spans="7:7">
      <c r="G8965" s="406"/>
    </row>
    <row r="8966" spans="7:7">
      <c r="G8966" s="406"/>
    </row>
    <row r="8967" spans="7:7">
      <c r="G8967" s="406"/>
    </row>
    <row r="8968" spans="7:7">
      <c r="G8968" s="406"/>
    </row>
    <row r="8969" spans="7:7">
      <c r="G8969" s="406"/>
    </row>
    <row r="8970" spans="7:7">
      <c r="G8970" s="406"/>
    </row>
    <row r="8971" spans="7:7">
      <c r="G8971" s="406"/>
    </row>
    <row r="8972" spans="7:7">
      <c r="G8972" s="406"/>
    </row>
    <row r="8973" spans="7:7">
      <c r="G8973" s="406"/>
    </row>
    <row r="8974" spans="7:7">
      <c r="G8974" s="406"/>
    </row>
    <row r="8975" spans="7:7">
      <c r="G8975" s="406"/>
    </row>
    <row r="8976" spans="7:7">
      <c r="G8976" s="406"/>
    </row>
    <row r="8977" spans="7:7">
      <c r="G8977" s="406"/>
    </row>
    <row r="8978" spans="7:7">
      <c r="G8978" s="406"/>
    </row>
    <row r="8979" spans="7:7">
      <c r="G8979" s="406"/>
    </row>
    <row r="8980" spans="7:7">
      <c r="G8980" s="406"/>
    </row>
    <row r="8981" spans="7:7">
      <c r="G8981" s="406"/>
    </row>
    <row r="8982" spans="7:7">
      <c r="G8982" s="406"/>
    </row>
    <row r="8983" spans="7:7">
      <c r="G8983" s="406"/>
    </row>
    <row r="8984" spans="7:7">
      <c r="G8984" s="406"/>
    </row>
    <row r="8985" spans="7:7">
      <c r="G8985" s="406"/>
    </row>
    <row r="8986" spans="7:7">
      <c r="G8986" s="406"/>
    </row>
    <row r="8987" spans="7:7">
      <c r="G8987" s="406"/>
    </row>
    <row r="8988" spans="7:7">
      <c r="G8988" s="406"/>
    </row>
    <row r="8989" spans="7:7">
      <c r="G8989" s="406"/>
    </row>
    <row r="8990" spans="7:7">
      <c r="G8990" s="406"/>
    </row>
    <row r="8991" spans="7:7">
      <c r="G8991" s="406"/>
    </row>
    <row r="8992" spans="7:7">
      <c r="G8992" s="406"/>
    </row>
    <row r="8993" spans="7:7">
      <c r="G8993" s="406"/>
    </row>
    <row r="8994" spans="7:7">
      <c r="G8994" s="406"/>
    </row>
    <row r="8995" spans="7:7">
      <c r="G8995" s="406"/>
    </row>
    <row r="8996" spans="7:7">
      <c r="G8996" s="406"/>
    </row>
    <row r="8997" spans="7:7">
      <c r="G8997" s="406"/>
    </row>
    <row r="8998" spans="7:7">
      <c r="G8998" s="406"/>
    </row>
    <row r="8999" spans="7:7">
      <c r="G8999" s="406"/>
    </row>
    <row r="9000" spans="7:7">
      <c r="G9000" s="406"/>
    </row>
    <row r="9001" spans="7:7">
      <c r="G9001" s="406"/>
    </row>
    <row r="9002" spans="7:7">
      <c r="G9002" s="406"/>
    </row>
    <row r="9003" spans="7:7">
      <c r="G9003" s="406"/>
    </row>
    <row r="9004" spans="7:7">
      <c r="G9004" s="406"/>
    </row>
    <row r="9005" spans="7:7">
      <c r="G9005" s="406"/>
    </row>
    <row r="9006" spans="7:7">
      <c r="G9006" s="406"/>
    </row>
    <row r="9007" spans="7:7">
      <c r="G9007" s="406"/>
    </row>
    <row r="9008" spans="7:7">
      <c r="G9008" s="406"/>
    </row>
    <row r="9009" spans="7:7">
      <c r="G9009" s="406"/>
    </row>
    <row r="9010" spans="7:7">
      <c r="G9010" s="406"/>
    </row>
    <row r="9011" spans="7:7">
      <c r="G9011" s="406"/>
    </row>
    <row r="9012" spans="7:7">
      <c r="G9012" s="406"/>
    </row>
    <row r="9013" spans="7:7">
      <c r="G9013" s="406"/>
    </row>
    <row r="9014" spans="7:7">
      <c r="G9014" s="406"/>
    </row>
    <row r="9015" spans="7:7">
      <c r="G9015" s="406"/>
    </row>
    <row r="9016" spans="7:7">
      <c r="G9016" s="406"/>
    </row>
    <row r="9017" spans="7:7">
      <c r="G9017" s="406"/>
    </row>
    <row r="9018" spans="7:7">
      <c r="G9018" s="406"/>
    </row>
    <row r="9019" spans="7:7">
      <c r="G9019" s="406"/>
    </row>
    <row r="9020" spans="7:7">
      <c r="G9020" s="406"/>
    </row>
    <row r="9021" spans="7:7">
      <c r="G9021" s="406"/>
    </row>
    <row r="9022" spans="7:7">
      <c r="G9022" s="406"/>
    </row>
   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
    <row r="9027" spans="7:7">
      <c r="G9027" s="406"/>
    </row>
    <row r="9028" spans="7:7">
      <c r="G9028" s="406"/>
    </row>
    <row r="9029" spans="7:7">
      <c r="G9029" s="406"/>
    </row>
    <row r="9030" spans="7:7">
      <c r="G9030" s="406"/>
    </row>
    <row r="9031" spans="7:7">
      <c r="G9031" s="406"/>
    </row>
    <row r="9032" spans="7:7">
      <c r="G9032" s="406"/>
    </row>
    <row r="9033" spans="7:7">
      <c r="G9033" s="406"/>
    </row>
    <row r="9034" spans="7:7">
      <c r="G9034" s="406"/>
    </row>
    <row r="9035" spans="7:7">
      <c r="G9035" s="406"/>
    </row>
    <row r="9036" spans="7:7">
      <c r="G9036" s="406"/>
    </row>
    <row r="9037" spans="7:7">
      <c r="G9037" s="406"/>
    </row>
    <row r="9038" spans="7:7">
      <c r="G9038" s="406"/>
    </row>
    <row r="9039" spans="7:7">
      <c r="G9039" s="406"/>
    </row>
    <row r="9040" spans="7:7">
      <c r="G9040" s="406"/>
    </row>
    <row r="9041" spans="7:7">
      <c r="G9041" s="406"/>
    </row>
    <row r="9042" spans="7:7">
      <c r="G9042" s="406"/>
    </row>
    <row r="9043" spans="7:7">
      <c r="G9043" s="406"/>
    </row>
    <row r="9044" spans="7:7">
      <c r="G9044" s="406"/>
    </row>
    <row r="9045" spans="7:7">
      <c r="G9045" s="406"/>
    </row>
    <row r="9046" spans="7:7">
      <c r="G9046" s="406"/>
    </row>
    <row r="9047" spans="7:7">
      <c r="G9047" s="406"/>
    </row>
    <row r="9048" spans="7:7">
      <c r="G9048" s="406"/>
    </row>
    <row r="9049" spans="7:7">
      <c r="G9049" s="406"/>
    </row>
    <row r="9050" spans="7:7">
      <c r="G9050" s="406"/>
    </row>
    <row r="9051" spans="7:7">
      <c r="G9051" s="406"/>
    </row>
    <row r="9052" spans="7:7">
      <c r="G9052" s="406"/>
    </row>
    <row r="9053" spans="7:7">
      <c r="G9053" s="406"/>
    </row>
    <row r="9054" spans="7:7">
      <c r="G9054" s="406"/>
    </row>
    <row r="9055" spans="7:7">
      <c r="G9055" s="406"/>
    </row>
    <row r="9056" spans="7:7">
      <c r="G9056" s="406"/>
    </row>
    <row r="9057" spans="7:7">
      <c r="G9057" s="406"/>
    </row>
    <row r="9058" spans="7:7">
      <c r="G9058" s="406"/>
    </row>
    <row r="9059" spans="7:7">
      <c r="G9059" s="406"/>
    </row>
    <row r="9060" spans="7:7">
      <c r="G9060" s="406"/>
    </row>
    <row r="9061" spans="7:7">
      <c r="G9061" s="406"/>
    </row>
    <row r="9062" spans="7:7">
      <c r="G9062" s="406"/>
    </row>
    <row r="9063" spans="7:7">
      <c r="G9063" s="406"/>
    </row>
    <row r="9064" spans="7:7">
      <c r="G9064" s="406"/>
    </row>
    <row r="9065" spans="7:7">
      <c r="G9065" s="406"/>
    </row>
    <row r="9066" spans="7:7">
      <c r="G9066" s="406"/>
    </row>
    <row r="9067" spans="7:7">
      <c r="G9067" s="406"/>
    </row>
    <row r="9068" spans="7:7">
      <c r="G9068" s="406"/>
    </row>
    <row r="9069" spans="7:7">
      <c r="G9069" s="406"/>
    </row>
    <row r="9070" spans="7:7">
      <c r="G9070" s="406"/>
    </row>
    <row r="9071" spans="7:7">
      <c r="G9071" s="406"/>
    </row>
    <row r="9072" spans="7:7">
      <c r="G9072" s="406"/>
    </row>
    <row r="9073" spans="7:7">
      <c r="G9073" s="406"/>
    </row>
    <row r="9074" spans="7:7">
      <c r="G9074" s="406"/>
    </row>
    <row r="9075" spans="7:7">
      <c r="G9075" s="406"/>
    </row>
    <row r="9076" spans="7:7">
      <c r="G9076" s="406"/>
    </row>
    <row r="9077" spans="7:7">
      <c r="G9077" s="406"/>
    </row>
    <row r="9078" spans="7:7">
      <c r="G9078" s="406"/>
    </row>
    <row r="9079" spans="7:7">
      <c r="G9079" s="406"/>
    </row>
    <row r="9080" spans="7:7">
      <c r="G9080" s="406"/>
    </row>
    <row r="9081" spans="7:7">
      <c r="G9081" s="406"/>
    </row>
    <row r="9082" spans="7:7">
      <c r="G9082" s="406"/>
    </row>
    <row r="9083" spans="7:7">
      <c r="G9083" s="406"/>
    </row>
    <row r="9084" spans="7:7">
      <c r="G9084" s="406"/>
    </row>
    <row r="9085" spans="7:7">
      <c r="G9085" s="406"/>
    </row>
    <row r="9086" spans="7:7">
      <c r="G9086" s="406"/>
    </row>
    <row r="9087" spans="7:7">
      <c r="G9087" s="406"/>
    </row>
    <row r="9088" spans="7:7">
      <c r="G9088" s="406"/>
    </row>
    <row r="9089" spans="7:7">
      <c r="G9089" s="406"/>
    </row>
    <row r="9090" spans="7:7">
      <c r="G9090" s="406"/>
    </row>
    <row r="9091" spans="7:7">
      <c r="G9091" s="406"/>
    </row>
    <row r="9092" spans="7:7">
      <c r="G9092" s="406"/>
    </row>
    <row r="9093" spans="7:7">
      <c r="G9093" s="406"/>
    </row>
    <row r="9094" spans="7:7">
      <c r="G9094" s="406"/>
    </row>
    <row r="9095" spans="7:7">
      <c r="G9095" s="406"/>
    </row>
    <row r="9096" spans="7:7">
      <c r="G9096" s="406"/>
    </row>
    <row r="9097" spans="7:7">
      <c r="G9097" s="406"/>
    </row>
    <row r="9098" spans="7:7">
      <c r="G9098" s="406"/>
    </row>
    <row r="9099" spans="7:7">
      <c r="G9099" s="406"/>
    </row>
    <row r="9100" spans="7:7">
      <c r="G9100" s="406"/>
    </row>
    <row r="9101" spans="7:7">
      <c r="G9101" s="406"/>
    </row>
    <row r="9102" spans="7:7">
      <c r="G9102" s="406"/>
    </row>
    <row r="9103" spans="7:7">
      <c r="G9103" s="406"/>
    </row>
    <row r="9104" spans="7:7">
      <c r="G9104" s="406"/>
    </row>
    <row r="9105" spans="7:7">
      <c r="G9105" s="406"/>
    </row>
    <row r="9106" spans="7:7">
      <c r="G9106" s="406"/>
    </row>
    <row r="9107" spans="7:7">
      <c r="G9107" s="406"/>
    </row>
    <row r="9108" spans="7:7">
      <c r="G9108" s="406"/>
    </row>
    <row r="9109" spans="7:7">
      <c r="G9109" s="406"/>
    </row>
    <row r="9110" spans="7:7">
      <c r="G9110" s="406"/>
    </row>
    <row r="9111" spans="7:7">
      <c r="G9111" s="406"/>
    </row>
    <row r="9112" spans="7:7">
      <c r="G9112" s="406"/>
    </row>
    <row r="9113" spans="7:7">
      <c r="G9113" s="406"/>
    </row>
    <row r="9114" spans="7:7">
      <c r="G9114" s="406"/>
    </row>
    <row r="9115" spans="7:7">
      <c r="G9115" s="406"/>
    </row>
    <row r="9116" spans="7:7">
      <c r="G9116" s="406"/>
    </row>
    <row r="9117" spans="7:7">
      <c r="G9117" s="406"/>
    </row>
    <row r="9118" spans="7:7">
      <c r="G9118" s="406"/>
    </row>
    <row r="9119" spans="7:7">
      <c r="G9119" s="406"/>
    </row>
    <row r="9120" spans="7:7">
      <c r="G9120" s="406"/>
    </row>
    <row r="9121" spans="7:7">
      <c r="G9121" s="406"/>
    </row>
    <row r="9122" spans="7:7">
      <c r="G9122" s="406"/>
    </row>
    <row r="9123" spans="7:7">
      <c r="G9123" s="406"/>
    </row>
    <row r="9124" spans="7:7">
      <c r="G9124" s="406"/>
    </row>
    <row r="9125" spans="7:7">
      <c r="G9125" s="406"/>
    </row>
    <row r="9126" spans="7:7">
      <c r="G9126" s="406"/>
    </row>
    <row r="9127" spans="7:7">
      <c r="G9127" s="406"/>
    </row>
    <row r="9128" spans="7:7">
      <c r="G9128" s="406"/>
    </row>
    <row r="9129" spans="7:7">
      <c r="G9129" s="406"/>
    </row>
    <row r="9130" spans="7:7">
      <c r="G9130" s="406"/>
    </row>
    <row r="9131" spans="7:7">
      <c r="G9131" s="406"/>
    </row>
    <row r="9132" spans="7:7">
      <c r="G9132" s="406"/>
    </row>
    <row r="9133" spans="7:7">
      <c r="G9133" s="406"/>
    </row>
    <row r="9134" spans="7:7">
      <c r="G9134" s="406"/>
    </row>
    <row r="9135" spans="7:7">
      <c r="G9135" s="406"/>
    </row>
    <row r="9136" spans="7:7">
      <c r="G9136" s="406"/>
    </row>
    <row r="9137" spans="7:7">
      <c r="G9137" s="406"/>
    </row>
    <row r="9138" spans="7:7">
      <c r="G9138" s="406"/>
    </row>
    <row r="9139" spans="7:7">
      <c r="G9139" s="406"/>
    </row>
    <row r="9140" spans="7:7">
      <c r="G9140" s="406"/>
    </row>
    <row r="9141" spans="7:7">
      <c r="G9141" s="406"/>
    </row>
    <row r="9142" spans="7:7">
      <c r="G9142" s="406"/>
    </row>
    <row r="9143" spans="7:7">
      <c r="G9143" s="406"/>
    </row>
    <row r="9144" spans="7:7">
      <c r="G9144" s="406"/>
    </row>
    <row r="9145" spans="7:7">
      <c r="G9145" s="406"/>
    </row>
    <row r="9146" spans="7:7">
      <c r="G9146" s="406"/>
    </row>
    <row r="9147" spans="7:7">
      <c r="G9147" s="406"/>
    </row>
    <row r="9148" spans="7:7">
      <c r="G9148" s="406"/>
    </row>
    <row r="9149" spans="7:7">
      <c r="G9149" s="406"/>
    </row>
    <row r="9150" spans="7:7">
      <c r="G9150" s="406"/>
    </row>
    <row r="9151" spans="7:7">
      <c r="G9151" s="406"/>
    </row>
    <row r="9152" spans="7:7">
      <c r="G9152" s="406"/>
    </row>
    <row r="9153" spans="7:7">
      <c r="G9153" s="406"/>
    </row>
    <row r="9154" spans="7:7">
      <c r="G9154" s="406"/>
    </row>
    <row r="9155" spans="7:7">
      <c r="G9155" s="406"/>
    </row>
    <row r="9156" spans="7:7">
      <c r="G9156" s="406"/>
    </row>
    <row r="9157" spans="7:7">
      <c r="G9157" s="406"/>
    </row>
    <row r="9158" spans="7:7">
      <c r="G9158" s="406"/>
    </row>
    <row r="9159" spans="7:7">
      <c r="G9159" s="406"/>
    </row>
    <row r="9160" spans="7:7">
      <c r="G9160" s="406"/>
    </row>
    <row r="9161" spans="7:7">
      <c r="G9161" s="406"/>
    </row>
    <row r="9162" spans="7:7">
      <c r="G9162" s="406"/>
    </row>
    <row r="9163" spans="7:7">
      <c r="G9163" s="406"/>
    </row>
    <row r="9164" spans="7:7">
      <c r="G9164" s="406"/>
    </row>
    <row r="9165" spans="7:7">
      <c r="G9165" s="406"/>
    </row>
    <row r="9166" spans="7:7">
      <c r="G9166" s="406"/>
    </row>
    <row r="9167" spans="7:7">
      <c r="G9167" s="406"/>
    </row>
    <row r="9168" spans="7:7">
      <c r="G9168" s="406"/>
    </row>
    <row r="9169" spans="7:7">
      <c r="G9169" s="406"/>
    </row>
    <row r="9170" spans="7:7">
      <c r="G9170" s="406"/>
    </row>
    <row r="9171" spans="7:7">
      <c r="G9171" s="406"/>
    </row>
    <row r="9172" spans="7:7">
      <c r="G9172" s="406"/>
    </row>
    <row r="9173" spans="7:7">
      <c r="G9173" s="406"/>
    </row>
    <row r="9174" spans="7:7">
      <c r="G9174" s="406"/>
    </row>
    <row r="9175" spans="7:7">
      <c r="G9175" s="406"/>
    </row>
    <row r="9176" spans="7:7">
      <c r="G9176" s="406"/>
    </row>
    <row r="9177" spans="7:7">
      <c r="G9177" s="406"/>
    </row>
    <row r="9178" spans="7:7">
      <c r="G9178" s="406"/>
    </row>
    <row r="9179" spans="7:7">
      <c r="G9179" s="406"/>
    </row>
    <row r="9180" spans="7:7">
      <c r="G9180" s="406"/>
    </row>
    <row r="9181" spans="7:7">
      <c r="G9181" s="406"/>
    </row>
    <row r="9182" spans="7:7">
      <c r="G9182" s="406"/>
    </row>
    <row r="9183" spans="7:7">
      <c r="G9183" s="406"/>
    </row>
    <row r="9184" spans="7:7">
      <c r="G9184" s="406"/>
    </row>
    <row r="9185" spans="7:7">
      <c r="G9185" s="406"/>
    </row>
    <row r="9186" spans="7:7">
      <c r="G9186" s="406"/>
    </row>
    <row r="9187" spans="7:7">
      <c r="G9187" s="406"/>
    </row>
    <row r="9188" spans="7:7">
      <c r="G9188" s="406"/>
    </row>
    <row r="9189" spans="7:7">
      <c r="G9189" s="406"/>
    </row>
    <row r="9190" spans="7:7">
      <c r="G9190" s="406"/>
    </row>
    <row r="9191" spans="7:7">
      <c r="G9191" s="406"/>
    </row>
    <row r="9192" spans="7:7">
      <c r="G9192" s="406"/>
    </row>
    <row r="9193" spans="7:7">
      <c r="G9193" s="406"/>
    </row>
    <row r="9194" spans="7:7">
      <c r="G9194" s="406"/>
    </row>
    <row r="9195" spans="7:7">
      <c r="G9195" s="406"/>
    </row>
    <row r="9196" spans="7:7">
      <c r="G9196" s="406"/>
    </row>
    <row r="9197" spans="7:7">
      <c r="G9197" s="406"/>
    </row>
    <row r="9198" spans="7:7">
      <c r="G9198" s="406"/>
    </row>
    <row r="9199" spans="7:7">
      <c r="G9199" s="406"/>
    </row>
    <row r="9200" spans="7:7">
      <c r="G9200" s="406"/>
    </row>
    <row r="9201" spans="7:7">
      <c r="G9201" s="406"/>
    </row>
    <row r="9202" spans="7:7">
      <c r="G9202" s="406"/>
    </row>
    <row r="9203" spans="7:7">
      <c r="G9203" s="406"/>
    </row>
    <row r="9204" spans="7:7">
      <c r="G9204" s="406"/>
    </row>
    <row r="9205" spans="7:7">
      <c r="G9205" s="406"/>
    </row>
    <row r="9206" spans="7:7">
      <c r="G9206" s="406"/>
    </row>
    <row r="9207" spans="7:7">
      <c r="G9207" s="406"/>
    </row>
    <row r="9208" spans="7:7">
      <c r="G9208" s="406"/>
    </row>
    <row r="9209" spans="7:7">
      <c r="G9209" s="406"/>
    </row>
    <row r="9210" spans="7:7">
      <c r="G9210" s="406"/>
    </row>
    <row r="9211" spans="7:7">
      <c r="G9211" s="406"/>
    </row>
    <row r="9212" spans="7:7">
      <c r="G9212" s="406"/>
    </row>
    <row r="9213" spans="7:7">
      <c r="G9213" s="406"/>
    </row>
    <row r="9214" spans="7:7">
      <c r="G9214" s="406"/>
    </row>
    <row r="9215" spans="7:7">
      <c r="G9215" s="406"/>
    </row>
    <row r="9216" spans="7:7">
      <c r="G9216" s="406"/>
    </row>
    <row r="9217" spans="7:7">
      <c r="G9217" s="406"/>
    </row>
    <row r="9218" spans="7:7">
      <c r="G9218" s="406"/>
    </row>
    <row r="9219" spans="7:7">
      <c r="G9219" s="406"/>
    </row>
    <row r="9220" spans="7:7">
      <c r="G9220" s="406"/>
    </row>
    <row r="9221" spans="7:7">
      <c r="G9221" s="406"/>
    </row>
    <row r="9222" spans="7:7">
      <c r="G9222" s="406"/>
    </row>
    <row r="9223" spans="7:7">
      <c r="G9223" s="406"/>
    </row>
    <row r="9224" spans="7:7">
      <c r="G9224" s="406"/>
    </row>
    <row r="9225" spans="7:7">
      <c r="G9225" s="406"/>
    </row>
    <row r="9226" spans="7:7">
      <c r="G9226" s="406"/>
    </row>
    <row r="9227" spans="7:7">
      <c r="G9227" s="406"/>
    </row>
    <row r="9228" spans="7:7">
      <c r="G9228" s="406"/>
    </row>
    <row r="9229" spans="7:7">
      <c r="G9229" s="406"/>
    </row>
    <row r="9230" spans="7:7">
      <c r="G9230" s="406"/>
    </row>
    <row r="9231" spans="7:7">
      <c r="G9231" s="406"/>
    </row>
    <row r="9232" spans="7:7">
      <c r="G9232" s="406"/>
    </row>
    <row r="9233" spans="7:7">
      <c r="G9233" s="406"/>
    </row>
    <row r="9234" spans="7:7">
      <c r="G9234" s="406"/>
    </row>
    <row r="9235" spans="7:7">
      <c r="G9235" s="406"/>
    </row>
    <row r="9236" spans="7:7">
      <c r="G9236" s="406"/>
    </row>
    <row r="9237" spans="7:7">
      <c r="G9237" s="406"/>
    </row>
    <row r="9238" spans="7:7">
      <c r="G9238" s="406"/>
    </row>
    <row r="9239" spans="7:7">
      <c r="G9239" s="406"/>
    </row>
    <row r="9240" spans="7:7">
      <c r="G9240" s="406"/>
    </row>
    <row r="9241" spans="7:7">
      <c r="G9241" s="406"/>
    </row>
    <row r="9242" spans="7:7">
      <c r="G9242" s="406"/>
    </row>
    <row r="9243" spans="7:7">
      <c r="G9243" s="406"/>
    </row>
    <row r="9244" spans="7:7">
      <c r="G9244" s="406"/>
    </row>
    <row r="9245" spans="7:7">
      <c r="G9245" s="406"/>
    </row>
    <row r="9246" spans="7:7">
      <c r="G9246" s="406"/>
    </row>
    <row r="9247" spans="7:7">
      <c r="G9247" s="406"/>
    </row>
    <row r="9248" spans="7:7">
      <c r="G9248" s="406"/>
    </row>
    <row r="9249" spans="7:7">
      <c r="G9249" s="406"/>
    </row>
    <row r="9250" spans="7:7">
      <c r="G9250" s="406"/>
    </row>
    <row r="9251" spans="7:7">
      <c r="G9251" s="406"/>
    </row>
    <row r="9252" spans="7:7">
      <c r="G9252" s="406"/>
    </row>
    <row r="9253" spans="7:7">
      <c r="G9253" s="406"/>
    </row>
    <row r="9254" spans="7:7">
      <c r="G9254" s="406"/>
    </row>
    <row r="9255" spans="7:7">
      <c r="G9255" s="406"/>
    </row>
    <row r="9256" spans="7:7">
      <c r="G9256" s="406"/>
    </row>
    <row r="9257" spans="7:7">
      <c r="G9257" s="406"/>
    </row>
    <row r="9258" spans="7:7">
      <c r="G9258" s="406"/>
    </row>
    <row r="9259" spans="7:7">
      <c r="G9259" s="406"/>
    </row>
    <row r="9260" spans="7:7">
      <c r="G9260" s="406"/>
    </row>
    <row r="9261" spans="7:7">
      <c r="G9261" s="406"/>
    </row>
    <row r="9262" spans="7:7">
      <c r="G9262" s="406"/>
    </row>
    <row r="9263" spans="7:7">
      <c r="G9263" s="406"/>
    </row>
    <row r="9264" spans="7:7">
      <c r="G9264" s="406"/>
    </row>
    <row r="9265" spans="7:7">
      <c r="G9265" s="406"/>
    </row>
    <row r="9266" spans="7:7">
      <c r="G9266" s="406"/>
    </row>
    <row r="9267" spans="7:7">
      <c r="G9267" s="406"/>
    </row>
    <row r="9268" spans="7:7">
      <c r="G9268" s="406"/>
    </row>
    <row r="9269" spans="7:7">
      <c r="G9269" s="406"/>
    </row>
    <row r="9270" spans="7:7">
      <c r="G9270" s="406"/>
    </row>
    <row r="9271" spans="7:7">
      <c r="G9271" s="406"/>
    </row>
    <row r="9272" spans="7:7">
      <c r="G9272" s="406"/>
    </row>
    <row r="9273" spans="7:7">
      <c r="G9273" s="406"/>
    </row>
    <row r="9274" spans="7:7">
      <c r="G9274" s="406"/>
    </row>
    <row r="9275" spans="7:7">
      <c r="G9275" s="406"/>
    </row>
    <row r="9276" spans="7:7">
      <c r="G9276" s="406"/>
    </row>
    <row r="9277" spans="7:7">
      <c r="G9277" s="406"/>
    </row>
    <row r="9278" spans="7:7">
      <c r="G9278" s="406"/>
    </row>
    <row r="9279" spans="7:7">
      <c r="G9279" s="406"/>
    </row>
    <row r="9280" spans="7:7">
      <c r="G9280" s="406"/>
    </row>
    <row r="9281" spans="7:7">
      <c r="G9281" s="406"/>
    </row>
    <row r="9282" spans="7:7">
      <c r="G9282" s="406"/>
    </row>
    <row r="9283" spans="7:7">
      <c r="G9283" s="406"/>
    </row>
    <row r="9284" spans="7:7">
      <c r="G9284" s="406"/>
    </row>
    <row r="9285" spans="7:7">
      <c r="G9285" s="406"/>
    </row>
    <row r="9286" spans="7:7">
      <c r="G9286" s="406"/>
    </row>
    <row r="9287" spans="7:7">
      <c r="G9287" s="406"/>
    </row>
    <row r="9288" spans="7:7">
      <c r="G9288" s="406"/>
    </row>
    <row r="9289" spans="7:7">
      <c r="G9289" s="406"/>
    </row>
    <row r="9290" spans="7:7">
      <c r="G9290" s="406"/>
    </row>
    <row r="9291" spans="7:7">
      <c r="G9291" s="406"/>
    </row>
    <row r="9292" spans="7:7">
      <c r="G9292" s="406"/>
    </row>
    <row r="9293" spans="7:7">
      <c r="G9293" s="406"/>
    </row>
    <row r="9294" spans="7:7">
      <c r="G9294" s="406"/>
    </row>
    <row r="9295" spans="7:7">
      <c r="G9295" s="406"/>
    </row>
    <row r="9296" spans="7:7">
      <c r="G9296" s="406"/>
    </row>
    <row r="9297" spans="7:7">
      <c r="G9297" s="406"/>
    </row>
    <row r="9298" spans="7:7">
      <c r="G9298" s="406"/>
    </row>
    <row r="9299" spans="7:7">
      <c r="G9299" s="406"/>
    </row>
    <row r="9300" spans="7:7">
      <c r="G9300" s="406"/>
    </row>
    <row r="9301" spans="7:7">
      <c r="G9301" s="406"/>
    </row>
    <row r="9302" spans="7:7">
      <c r="G9302" s="406"/>
    </row>
    <row r="9303" spans="7:7">
      <c r="G9303" s="406"/>
    </row>
    <row r="9304" spans="7:7">
      <c r="G9304" s="406"/>
    </row>
    <row r="9305" spans="7:7">
      <c r="G9305" s="406"/>
    </row>
    <row r="9306" spans="7:7">
      <c r="G9306" s="406"/>
    </row>
    <row r="9307" spans="7:7">
      <c r="G9307" s="406"/>
    </row>
    <row r="9308" spans="7:7">
      <c r="G9308" s="406"/>
    </row>
    <row r="9309" spans="7:7">
      <c r="G9309" s="406"/>
    </row>
    <row r="9310" spans="7:7">
      <c r="G9310" s="406"/>
    </row>
    <row r="9311" spans="7:7">
      <c r="G9311" s="406"/>
    </row>
    <row r="9312" spans="7:7">
      <c r="G9312" s="406"/>
    </row>
    <row r="9313" spans="7:7">
      <c r="G9313" s="406"/>
    </row>
    <row r="9314" spans="7:7">
      <c r="G9314" s="406"/>
    </row>
    <row r="9315" spans="7:7">
      <c r="G9315" s="406"/>
    </row>
    <row r="9316" spans="7:7">
      <c r="G9316" s="406"/>
    </row>
    <row r="9317" spans="7:7">
      <c r="G9317" s="406"/>
    </row>
    <row r="9318" spans="7:7">
      <c r="G9318" s="406"/>
    </row>
    <row r="9319" spans="7:7">
      <c r="G9319" s="406"/>
    </row>
    <row r="9320" spans="7:7">
      <c r="G9320" s="406"/>
    </row>
    <row r="9321" spans="7:7">
      <c r="G9321" s="406"/>
    </row>
    <row r="9322" spans="7:7">
      <c r="G9322" s="406"/>
    </row>
    <row r="9323" spans="7:7">
      <c r="G9323" s="406"/>
    </row>
    <row r="9324" spans="7:7">
      <c r="G9324" s="406"/>
    </row>
    <row r="9325" spans="7:7">
      <c r="G9325" s="406"/>
    </row>
    <row r="9326" spans="7:7">
      <c r="G9326" s="406"/>
    </row>
    <row r="9327" spans="7:7">
      <c r="G9327" s="406"/>
    </row>
    <row r="9328" spans="7:7">
      <c r="G9328" s="406"/>
    </row>
    <row r="9329" spans="7:7">
      <c r="G9329" s="406"/>
    </row>
    <row r="9330" spans="7:7">
      <c r="G9330" s="406"/>
    </row>
    <row r="9331" spans="7:7">
      <c r="G9331" s="406"/>
    </row>
    <row r="9332" spans="7:7">
      <c r="G9332" s="406"/>
    </row>
    <row r="9333" spans="7:7">
      <c r="G9333" s="406"/>
    </row>
    <row r="9334" spans="7:7">
      <c r="G9334" s="406"/>
    </row>
    <row r="9335" spans="7:7">
      <c r="G9335" s="406"/>
    </row>
    <row r="9336" spans="7:7">
      <c r="G9336" s="406"/>
    </row>
    <row r="9337" spans="7:7">
      <c r="G9337" s="406"/>
    </row>
    <row r="9338" spans="7:7">
      <c r="G9338" s="406"/>
    </row>
    <row r="9339" spans="7:7">
      <c r="G9339" s="406"/>
    </row>
    <row r="9340" spans="7:7">
      <c r="G9340" s="406"/>
    </row>
    <row r="9341" spans="7:7">
      <c r="G9341" s="406"/>
    </row>
    <row r="9342" spans="7:7">
      <c r="G9342" s="406"/>
    </row>
    <row r="9343" spans="7:7">
      <c r="G9343" s="406"/>
    </row>
    <row r="9344" spans="7:7">
      <c r="G9344" s="406"/>
    </row>
    <row r="9345" spans="7:7">
      <c r="G9345" s="406"/>
    </row>
    <row r="9346" spans="7:7">
      <c r="G9346" s="406"/>
    </row>
    <row r="9347" spans="7:7">
      <c r="G9347" s="406"/>
    </row>
    <row r="9348" spans="7:7">
      <c r="G9348" s="406"/>
    </row>
    <row r="9349" spans="7:7">
      <c r="G9349" s="406"/>
    </row>
    <row r="9350" spans="7:7">
      <c r="G9350" s="406"/>
    </row>
    <row r="9351" spans="7:7">
      <c r="G9351" s="406"/>
    </row>
    <row r="9352" spans="7:7">
      <c r="G9352" s="406"/>
    </row>
    <row r="9353" spans="7:7">
      <c r="G9353" s="406"/>
    </row>
    <row r="9354" spans="7:7">
      <c r="G9354" s="406"/>
    </row>
    <row r="9355" spans="7:7">
      <c r="G9355" s="406"/>
    </row>
    <row r="9356" spans="7:7">
      <c r="G9356" s="406"/>
    </row>
    <row r="9357" spans="7:7">
      <c r="G9357" s="406"/>
    </row>
    <row r="9358" spans="7:7">
      <c r="G9358" s="406"/>
    </row>
    <row r="9359" spans="7:7">
      <c r="G9359" s="406"/>
    </row>
    <row r="9360" spans="7:7">
      <c r="G9360" s="406"/>
    </row>
    <row r="9361" spans="7:7">
      <c r="G9361" s="406"/>
    </row>
    <row r="9362" spans="7:7">
      <c r="G9362" s="406"/>
    </row>
    <row r="9363" spans="7:7">
      <c r="G9363" s="406"/>
    </row>
    <row r="9364" spans="7:7">
      <c r="G9364" s="406"/>
    </row>
    <row r="9365" spans="7:7">
      <c r="G9365" s="406"/>
    </row>
    <row r="9366" spans="7:7">
      <c r="G9366" s="406"/>
    </row>
    <row r="9367" spans="7:7">
      <c r="G9367" s="406"/>
    </row>
    <row r="9368" spans="7:7">
      <c r="G9368" s="406"/>
    </row>
    <row r="9369" spans="7:7">
      <c r="G9369" s="406"/>
    </row>
    <row r="9370" spans="7:7">
      <c r="G9370" s="406"/>
    </row>
    <row r="9371" spans="7:7">
      <c r="G9371" s="406"/>
    </row>
    <row r="9372" spans="7:7">
      <c r="G9372" s="406"/>
    </row>
    <row r="9373" spans="7:7">
      <c r="G9373" s="406"/>
    </row>
    <row r="9374" spans="7:7">
      <c r="G9374" s="406"/>
    </row>
    <row r="9375" spans="7:7">
      <c r="G9375" s="406"/>
    </row>
    <row r="9376" spans="7:7">
      <c r="G9376" s="406"/>
    </row>
    <row r="9377" spans="7:7">
      <c r="G9377" s="406"/>
    </row>
    <row r="9378" spans="7:7">
      <c r="G9378" s="406"/>
    </row>
    <row r="9379" spans="7:7">
      <c r="G9379" s="406"/>
    </row>
    <row r="9380" spans="7:7">
      <c r="G9380" s="406"/>
    </row>
    <row r="9381" spans="7:7">
      <c r="G9381" s="406"/>
    </row>
    <row r="9382" spans="7:7">
      <c r="G9382" s="406"/>
    </row>
    <row r="9383" spans="7:7">
      <c r="G9383" s="406"/>
    </row>
    <row r="9384" spans="7:7">
      <c r="G9384" s="406"/>
    </row>
    <row r="9385" spans="7:7">
      <c r="G9385" s="406"/>
    </row>
    <row r="9386" spans="7:7">
      <c r="G9386" s="406"/>
    </row>
    <row r="9387" spans="7:7">
      <c r="G9387" s="406"/>
    </row>
    <row r="9388" spans="7:7">
      <c r="G9388" s="406"/>
    </row>
    <row r="9389" spans="7:7">
      <c r="G9389" s="406"/>
    </row>
    <row r="9390" spans="7:7">
      <c r="G9390" s="406"/>
    </row>
    <row r="9391" spans="7:7">
      <c r="G9391" s="406"/>
    </row>
    <row r="9392" spans="7:7">
      <c r="G9392" s="406"/>
    </row>
    <row r="9393" spans="7:7">
      <c r="G9393" s="406"/>
    </row>
    <row r="9394" spans="7:7">
      <c r="G9394" s="406"/>
    </row>
    <row r="9395" spans="7:7">
      <c r="G9395" s="406"/>
    </row>
    <row r="9396" spans="7:7">
      <c r="G9396" s="406"/>
    </row>
    <row r="9397" spans="7:7">
      <c r="G9397" s="406"/>
    </row>
    <row r="9398" spans="7:7">
      <c r="G9398" s="406"/>
    </row>
    <row r="9399" spans="7:7">
      <c r="G9399" s="406"/>
    </row>
    <row r="9400" spans="7:7">
      <c r="G9400" s="406"/>
    </row>
    <row r="9401" spans="7:7">
      <c r="G9401" s="406"/>
    </row>
    <row r="9402" spans="7:7">
      <c r="G9402" s="406"/>
    </row>
    <row r="9403" spans="7:7">
      <c r="G9403" s="406"/>
    </row>
    <row r="9404" spans="7:7">
      <c r="G9404" s="406"/>
    </row>
    <row r="9405" spans="7:7">
      <c r="G9405" s="406"/>
    </row>
    <row r="9406" spans="7:7">
      <c r="G9406" s="406"/>
    </row>
    <row r="9407" spans="7:7">
      <c r="G9407" s="406"/>
    </row>
    <row r="9408" spans="7:7">
      <c r="G9408" s="406"/>
    </row>
    <row r="9409" spans="7:7">
      <c r="G9409" s="406"/>
    </row>
    <row r="9410" spans="7:7">
      <c r="G9410" s="406"/>
    </row>
    <row r="9411" spans="7:7">
      <c r="G9411" s="406"/>
    </row>
    <row r="9412" spans="7:7">
      <c r="G9412" s="406"/>
    </row>
    <row r="9413" spans="7:7">
      <c r="G9413" s="406"/>
    </row>
    <row r="9414" spans="7:7">
      <c r="G9414" s="406"/>
    </row>
    <row r="9415" spans="7:7">
      <c r="G9415" s="406"/>
    </row>
    <row r="9416" spans="7:7">
      <c r="G9416" s="406"/>
    </row>
    <row r="9417" spans="7:7">
      <c r="G9417" s="406"/>
    </row>
    <row r="9418" spans="7:7">
      <c r="G9418" s="406"/>
    </row>
    <row r="9419" spans="7:7">
      <c r="G9419" s="406"/>
    </row>
    <row r="9420" spans="7:7">
      <c r="G9420" s="406"/>
    </row>
    <row r="9421" spans="7:7">
      <c r="G9421" s="406"/>
    </row>
    <row r="9422" spans="7:7">
      <c r="G9422" s="406"/>
    </row>
    <row r="9423" spans="7:7">
      <c r="G9423" s="406"/>
    </row>
    <row r="9424" spans="7:7">
      <c r="G9424" s="406"/>
    </row>
    <row r="9425" spans="7:7">
      <c r="G9425" s="406"/>
    </row>
    <row r="9426" spans="7:7">
      <c r="G9426" s="406"/>
    </row>
    <row r="9427" spans="7:7">
      <c r="G9427" s="406"/>
    </row>
    <row r="9428" spans="7:7">
      <c r="G9428" s="406"/>
    </row>
    <row r="9429" spans="7:7">
      <c r="G9429" s="406"/>
    </row>
    <row r="9430" spans="7:7">
      <c r="G9430" s="406"/>
    </row>
    <row r="9431" spans="7:7">
      <c r="G9431" s="406"/>
    </row>
    <row r="9432" spans="7:7">
      <c r="G9432" s="406"/>
    </row>
    <row r="9433" spans="7:7">
      <c r="G9433" s="406"/>
    </row>
    <row r="9434" spans="7:7">
      <c r="G9434" s="406"/>
    </row>
    <row r="9435" spans="7:7">
      <c r="G9435" s="406"/>
    </row>
    <row r="9436" spans="7:7">
      <c r="G9436" s="406"/>
    </row>
    <row r="9437" spans="7:7">
      <c r="G9437" s="406"/>
    </row>
    <row r="9438" spans="7:7">
      <c r="G9438" s="406"/>
    </row>
    <row r="9439" spans="7:7">
      <c r="G9439" s="406"/>
    </row>
    <row r="9440" spans="7:7">
      <c r="G9440" s="406"/>
    </row>
    <row r="9441" spans="7:7">
      <c r="G9441" s="406"/>
    </row>
    <row r="9442" spans="7:7">
      <c r="G9442" s="406"/>
    </row>
    <row r="9443" spans="7:7">
      <c r="G9443" s="406"/>
    </row>
    <row r="9444" spans="7:7">
      <c r="G9444" s="406"/>
    </row>
    <row r="9445" spans="7:7">
      <c r="G9445" s="406"/>
    </row>
    <row r="9446" spans="7:7">
      <c r="G9446" s="406"/>
    </row>
    <row r="9447" spans="7:7">
      <c r="G9447" s="406"/>
    </row>
    <row r="9448" spans="7:7">
      <c r="G9448" s="406"/>
    </row>
    <row r="9449" spans="7:7">
      <c r="G9449" s="406"/>
    </row>
    <row r="9450" spans="7:7">
      <c r="G9450" s="406"/>
    </row>
    <row r="9451" spans="7:7">
      <c r="G9451" s="406"/>
    </row>
    <row r="9452" spans="7:7">
      <c r="G9452" s="406"/>
    </row>
    <row r="9453" spans="7:7">
      <c r="G9453" s="406"/>
    </row>
    <row r="9454" spans="7:7">
      <c r="G9454" s="406"/>
    </row>
    <row r="9455" spans="7:7">
      <c r="G9455" s="406"/>
    </row>
    <row r="9456" spans="7:7">
      <c r="G9456" s="406"/>
    </row>
    <row r="9457" spans="7:7">
      <c r="G9457" s="406"/>
    </row>
    <row r="9458" spans="7:7">
      <c r="G9458" s="406"/>
    </row>
    <row r="9459" spans="7:7">
      <c r="G9459" s="406"/>
    </row>
    <row r="9460" spans="7:7">
      <c r="G9460" s="406"/>
    </row>
    <row r="9461" spans="7:7">
      <c r="G9461" s="406"/>
    </row>
    <row r="9462" spans="7:7">
      <c r="G9462" s="406"/>
    </row>
    <row r="9463" spans="7:7">
      <c r="G9463" s="406"/>
    </row>
    <row r="9464" spans="7:7">
      <c r="G9464" s="406"/>
    </row>
    <row r="9465" spans="7:7">
      <c r="G9465" s="406"/>
    </row>
    <row r="9466" spans="7:7">
      <c r="G9466" s="406"/>
    </row>
    <row r="9467" spans="7:7">
      <c r="G9467" s="406"/>
    </row>
    <row r="9468" spans="7:7">
      <c r="G9468" s="406"/>
    </row>
    <row r="9469" spans="7:7">
      <c r="G9469" s="406"/>
    </row>
    <row r="9470" spans="7:7">
      <c r="G9470" s="406"/>
    </row>
    <row r="9471" spans="7:7">
      <c r="G9471" s="406"/>
    </row>
    <row r="9472" spans="7:7">
      <c r="G9472" s="406"/>
    </row>
    <row r="9473" spans="7:7">
      <c r="G9473" s="406"/>
    </row>
    <row r="9474" spans="7:7">
      <c r="G9474" s="406"/>
    </row>
    <row r="9475" spans="7:7">
      <c r="G9475" s="406"/>
    </row>
    <row r="9476" spans="7:7">
      <c r="G9476" s="406"/>
    </row>
    <row r="9477" spans="7:7">
      <c r="G9477" s="406"/>
    </row>
    <row r="9478" spans="7:7">
      <c r="G9478" s="406"/>
    </row>
    <row r="9479" spans="7:7">
      <c r="G9479" s="406"/>
    </row>
    <row r="9480" spans="7:7">
      <c r="G9480" s="406"/>
    </row>
    <row r="9481" spans="7:7">
      <c r="G9481" s="406"/>
    </row>
    <row r="9482" spans="7:7">
      <c r="G9482" s="406"/>
    </row>
    <row r="9483" spans="7:7">
      <c r="G9483" s="406"/>
    </row>
    <row r="9484" spans="7:7">
      <c r="G9484" s="406"/>
    </row>
    <row r="9485" spans="7:7">
      <c r="G9485" s="406"/>
    </row>
    <row r="9486" spans="7:7">
      <c r="G9486" s="406"/>
    </row>
    <row r="9487" spans="7:7">
      <c r="G9487" s="406"/>
    </row>
    <row r="9488" spans="7:7">
      <c r="G9488" s="406"/>
    </row>
    <row r="9489" spans="7:7">
      <c r="G9489" s="406"/>
    </row>
    <row r="9490" spans="7:7">
      <c r="G9490" s="406"/>
    </row>
    <row r="9491" spans="7:7">
      <c r="G9491" s="406"/>
    </row>
    <row r="9492" spans="7:7">
      <c r="G9492" s="406"/>
    </row>
    <row r="9493" spans="7:7">
      <c r="G9493" s="406"/>
    </row>
    <row r="9494" spans="7:7">
      <c r="G9494" s="406"/>
    </row>
    <row r="9495" spans="7:7">
      <c r="G9495" s="406"/>
    </row>
    <row r="9496" spans="7:7">
      <c r="G9496" s="406"/>
    </row>
    <row r="9497" spans="7:7">
      <c r="G9497" s="406"/>
    </row>
    <row r="9498" spans="7:7">
      <c r="G9498" s="406"/>
    </row>
    <row r="9499" spans="7:7">
      <c r="G9499" s="406"/>
    </row>
    <row r="9500" spans="7:7">
      <c r="G9500" s="406"/>
    </row>
    <row r="9501" spans="7:7">
      <c r="G9501" s="406"/>
    </row>
    <row r="9502" spans="7:7">
      <c r="G9502" s="406"/>
    </row>
    <row r="9503" spans="7:7">
      <c r="G9503" s="406"/>
    </row>
    <row r="9504" spans="7:7">
      <c r="G9504" s="406"/>
    </row>
    <row r="9505" spans="7:7">
      <c r="G9505" s="406"/>
    </row>
    <row r="9506" spans="7:7">
      <c r="G9506" s="406"/>
    </row>
    <row r="9507" spans="7:7">
      <c r="G9507" s="406"/>
    </row>
    <row r="9508" spans="7:7">
      <c r="G9508" s="406"/>
    </row>
    <row r="9509" spans="7:7">
      <c r="G9509" s="406"/>
    </row>
    <row r="9510" spans="7:7">
      <c r="G9510" s="406"/>
    </row>
    <row r="9511" spans="7:7">
      <c r="G9511" s="406"/>
    </row>
    <row r="9512" spans="7:7">
      <c r="G9512" s="406"/>
    </row>
    <row r="9513" spans="7:7">
      <c r="G9513" s="406"/>
    </row>
    <row r="9514" spans="7:7">
      <c r="G9514" s="406"/>
    </row>
    <row r="9515" spans="7:7">
      <c r="G9515" s="406"/>
    </row>
    <row r="9516" spans="7:7">
      <c r="G9516" s="406"/>
    </row>
    <row r="9517" spans="7:7">
      <c r="G9517" s="406"/>
    </row>
    <row r="9518" spans="7:7">
      <c r="G9518" s="406"/>
    </row>
    <row r="9519" spans="7:7">
      <c r="G9519" s="406"/>
    </row>
    <row r="9520" spans="7:7">
      <c r="G9520" s="406"/>
    </row>
    <row r="9521" spans="7:7">
      <c r="G9521" s="406"/>
    </row>
    <row r="9522" spans="7:7">
      <c r="G9522" s="406"/>
    </row>
    <row r="9523" spans="7:7">
      <c r="G9523" s="406"/>
    </row>
    <row r="9524" spans="7:7">
      <c r="G9524" s="406"/>
    </row>
    <row r="9525" spans="7:7">
      <c r="G9525" s="406"/>
    </row>
    <row r="9526" spans="7:7">
      <c r="G9526" s="406"/>
    </row>
    <row r="9527" spans="7:7">
      <c r="G9527" s="406"/>
    </row>
    <row r="9528" spans="7:7">
      <c r="G9528" s="406"/>
    </row>
    <row r="9529" spans="7:7">
      <c r="G9529" s="406"/>
    </row>
    <row r="9530" spans="7:7">
      <c r="G9530" s="406"/>
    </row>
    <row r="9531" spans="7:7">
      <c r="G9531" s="406"/>
    </row>
    <row r="9532" spans="7:7">
      <c r="G9532" s="406"/>
    </row>
    <row r="9533" spans="7:7">
      <c r="G9533" s="406"/>
    </row>
    <row r="9534" spans="7:7">
      <c r="G9534" s="406"/>
    </row>
    <row r="9535" spans="7:7">
      <c r="G9535" s="406"/>
    </row>
    <row r="9536" spans="7:7">
      <c r="G9536" s="406"/>
    </row>
    <row r="9537" spans="7:7">
      <c r="G9537" s="406"/>
    </row>
    <row r="9538" spans="7:7">
      <c r="G9538" s="406"/>
    </row>
    <row r="9539" spans="7:7">
      <c r="G9539" s="406"/>
    </row>
    <row r="9540" spans="7:7">
      <c r="G9540" s="406"/>
    </row>
    <row r="9541" spans="7:7">
      <c r="G9541" s="406"/>
    </row>
    <row r="9542" spans="7:7">
      <c r="G9542" s="406"/>
    </row>
    <row r="9543" spans="7:7">
      <c r="G9543" s="406"/>
    </row>
    <row r="9544" spans="7:7">
      <c r="G9544" s="406"/>
    </row>
    <row r="9545" spans="7:7">
      <c r="G9545" s="406"/>
    </row>
    <row r="9546" spans="7:7">
      <c r="G9546" s="406"/>
    </row>
    <row r="9547" spans="7:7">
      <c r="G9547" s="406"/>
    </row>
    <row r="9548" spans="7:7">
      <c r="G9548" s="406"/>
    </row>
    <row r="9549" spans="7:7">
      <c r="G9549" s="406"/>
    </row>
    <row r="9550" spans="7:7">
      <c r="G9550" s="406"/>
    </row>
    <row r="9551" spans="7:7">
      <c r="G9551" s="406"/>
    </row>
    <row r="9552" spans="7:7">
      <c r="G9552" s="406"/>
    </row>
    <row r="9553" spans="7:7">
      <c r="G9553" s="406"/>
    </row>
    <row r="9554" spans="7:7">
      <c r="G9554" s="406"/>
    </row>
    <row r="9555" spans="7:7">
      <c r="G9555" s="406"/>
    </row>
    <row r="9556" spans="7:7">
      <c r="G9556" s="406"/>
    </row>
    <row r="9557" spans="7:7">
      <c r="G9557" s="406"/>
    </row>
    <row r="9558" spans="7:7">
      <c r="G9558" s="406"/>
    </row>
    <row r="9559" spans="7:7">
      <c r="G9559" s="406"/>
    </row>
    <row r="9560" spans="7:7">
      <c r="G9560" s="406"/>
    </row>
    <row r="9561" spans="7:7">
      <c r="G9561" s="406"/>
    </row>
    <row r="9562" spans="7:7">
      <c r="G9562" s="406"/>
    </row>
    <row r="9563" spans="7:7">
      <c r="G9563" s="406"/>
    </row>
    <row r="9564" spans="7:7">
      <c r="G9564" s="406"/>
    </row>
    <row r="9565" spans="7:7">
      <c r="G9565" s="406"/>
    </row>
    <row r="9566" spans="7:7">
      <c r="G9566" s="406"/>
    </row>
    <row r="9567" spans="7:7">
      <c r="G9567" s="406"/>
    </row>
    <row r="9568" spans="7:7">
      <c r="G9568" s="406"/>
    </row>
    <row r="9569" spans="7:7">
      <c r="G9569" s="406"/>
    </row>
    <row r="9570" spans="7:7">
      <c r="G9570" s="406"/>
    </row>
    <row r="9571" spans="7:7">
      <c r="G9571" s="406"/>
    </row>
    <row r="9572" spans="7:7">
      <c r="G9572" s="406"/>
    </row>
    <row r="9573" spans="7:7">
      <c r="G9573" s="406"/>
    </row>
    <row r="9574" spans="7:7">
      <c r="G9574" s="406"/>
    </row>
    <row r="9575" spans="7:7">
      <c r="G9575" s="406"/>
    </row>
    <row r="9576" spans="7:7">
      <c r="G9576" s="406"/>
    </row>
    <row r="9577" spans="7:7">
      <c r="G9577" s="406"/>
    </row>
    <row r="9578" spans="7:7">
      <c r="G9578" s="406"/>
    </row>
    <row r="9579" spans="7:7">
      <c r="G9579" s="406"/>
    </row>
    <row r="9580" spans="7:7">
      <c r="G9580" s="406"/>
    </row>
    <row r="9581" spans="7:7">
      <c r="G9581" s="406"/>
    </row>
    <row r="9582" spans="7:7">
      <c r="G9582" s="406"/>
    </row>
    <row r="9583" spans="7:7">
      <c r="G9583" s="406"/>
    </row>
    <row r="9584" spans="7:7">
      <c r="G9584" s="406"/>
    </row>
    <row r="9585" spans="7:7">
      <c r="G9585" s="406"/>
    </row>
    <row r="9586" spans="7:7">
      <c r="G9586" s="406"/>
    </row>
    <row r="9587" spans="7:7">
      <c r="G9587" s="406"/>
    </row>
    <row r="9588" spans="7:7">
      <c r="G9588" s="406"/>
    </row>
    <row r="9589" spans="7:7">
      <c r="G9589" s="406"/>
    </row>
    <row r="9590" spans="7:7">
      <c r="G9590" s="406"/>
    </row>
    <row r="9591" spans="7:7">
      <c r="G9591" s="406"/>
    </row>
    <row r="9592" spans="7:7">
      <c r="G9592" s="406"/>
    </row>
    <row r="9593" spans="7:7">
      <c r="G9593" s="406"/>
    </row>
    <row r="9594" spans="7:7">
      <c r="G9594" s="406"/>
    </row>
    <row r="9595" spans="7:7">
      <c r="G9595" s="406"/>
    </row>
    <row r="9596" spans="7:7">
      <c r="G9596" s="406"/>
    </row>
    <row r="9597" spans="7:7">
      <c r="G9597" s="406"/>
    </row>
    <row r="9598" spans="7:7">
      <c r="G9598" s="406"/>
    </row>
    <row r="9599" spans="7:7">
      <c r="G9599" s="406"/>
    </row>
    <row r="9600" spans="7:7">
      <c r="G9600" s="406"/>
    </row>
    <row r="9601" spans="7:7">
      <c r="G9601" s="406"/>
    </row>
    <row r="9602" spans="7:7">
      <c r="G9602" s="406"/>
    </row>
    <row r="9603" spans="7:7">
      <c r="G9603" s="406"/>
    </row>
    <row r="9604" spans="7:7">
      <c r="G9604" s="406"/>
    </row>
    <row r="9605" spans="7:7">
      <c r="G9605" s="406"/>
    </row>
    <row r="9606" spans="7:7">
      <c r="G9606" s="406"/>
    </row>
    <row r="9607" spans="7:7">
      <c r="G9607" s="406"/>
    </row>
    <row r="9608" spans="7:7">
      <c r="G9608" s="406"/>
    </row>
    <row r="9609" spans="7:7">
      <c r="G9609" s="406"/>
    </row>
    <row r="9610" spans="7:7">
      <c r="G9610" s="406"/>
    </row>
    <row r="9611" spans="7:7">
      <c r="G9611" s="406"/>
    </row>
    <row r="9612" spans="7:7">
      <c r="G9612" s="406"/>
    </row>
    <row r="9613" spans="7:7">
      <c r="G9613" s="406"/>
    </row>
    <row r="9614" spans="7:7">
      <c r="G9614" s="406"/>
    </row>
    <row r="9615" spans="7:7">
      <c r="G9615" s="406"/>
    </row>
    <row r="9616" spans="7:7">
      <c r="G9616" s="406"/>
    </row>
    <row r="9617" spans="7:7">
      <c r="G9617" s="406"/>
    </row>
    <row r="9618" spans="7:7">
      <c r="G9618" s="406"/>
    </row>
    <row r="9619" spans="7:7">
      <c r="G9619" s="406"/>
    </row>
    <row r="9620" spans="7:7">
      <c r="G9620" s="406"/>
    </row>
    <row r="9621" spans="7:7">
      <c r="G9621" s="406"/>
    </row>
    <row r="9622" spans="7:7">
      <c r="G9622" s="406"/>
    </row>
    <row r="9623" spans="7:7">
      <c r="G9623" s="406"/>
    </row>
    <row r="9624" spans="7:7">
      <c r="G9624" s="406"/>
    </row>
    <row r="9625" spans="7:7">
      <c r="G9625" s="406"/>
    </row>
    <row r="9626" spans="7:7">
      <c r="G9626" s="406"/>
    </row>
    <row r="9627" spans="7:7">
      <c r="G9627" s="406"/>
    </row>
    <row r="9628" spans="7:7">
      <c r="G9628" s="406"/>
    </row>
    <row r="9629" spans="7:7">
      <c r="G9629" s="406"/>
    </row>
    <row r="9630" spans="7:7">
      <c r="G9630" s="406"/>
    </row>
    <row r="9631" spans="7:7">
      <c r="G9631" s="406"/>
    </row>
    <row r="9632" spans="7:7">
      <c r="G9632" s="406"/>
    </row>
    <row r="9633" spans="7:7">
      <c r="G9633" s="406"/>
    </row>
    <row r="9634" spans="7:7">
      <c r="G9634" s="406"/>
    </row>
    <row r="9635" spans="7:7">
      <c r="G9635" s="406"/>
    </row>
    <row r="9636" spans="7:7">
      <c r="G9636" s="406"/>
    </row>
    <row r="9637" spans="7:7">
      <c r="G9637" s="406"/>
    </row>
    <row r="9638" spans="7:7">
      <c r="G9638" s="406"/>
    </row>
    <row r="9639" spans="7:7">
      <c r="G9639" s="406"/>
    </row>
    <row r="9640" spans="7:7">
      <c r="G9640" s="406"/>
    </row>
    <row r="9641" spans="7:7">
      <c r="G9641" s="406"/>
    </row>
    <row r="9642" spans="7:7">
      <c r="G9642" s="406"/>
    </row>
    <row r="9643" spans="7:7">
      <c r="G9643" s="406"/>
    </row>
    <row r="9644" spans="7:7">
      <c r="G9644" s="406"/>
    </row>
    <row r="9645" spans="7:7">
      <c r="G9645" s="406"/>
    </row>
    <row r="9646" spans="7:7">
      <c r="G9646" s="406"/>
    </row>
    <row r="9647" spans="7:7">
      <c r="G9647" s="406"/>
    </row>
    <row r="9648" spans="7:7">
      <c r="G9648" s="406"/>
    </row>
    <row r="9649" spans="7:7">
      <c r="G9649" s="406"/>
    </row>
    <row r="9650" spans="7:7">
      <c r="G9650" s="406"/>
    </row>
    <row r="9651" spans="7:7">
      <c r="G9651" s="406"/>
    </row>
    <row r="9652" spans="7:7">
      <c r="G9652" s="406"/>
    </row>
    <row r="9653" spans="7:7">
      <c r="G9653" s="406"/>
    </row>
    <row r="9654" spans="7:7">
      <c r="G9654" s="406"/>
    </row>
    <row r="9655" spans="7:7">
      <c r="G9655" s="406"/>
    </row>
    <row r="9656" spans="7:7">
      <c r="G9656" s="406"/>
    </row>
    <row r="9657" spans="7:7">
      <c r="G9657" s="406"/>
    </row>
    <row r="9658" spans="7:7">
      <c r="G9658" s="406"/>
    </row>
    <row r="9659" spans="7:7">
      <c r="G9659" s="406"/>
    </row>
    <row r="9660" spans="7:7">
      <c r="G9660" s="406"/>
    </row>
    <row r="9661" spans="7:7">
      <c r="G9661" s="406"/>
    </row>
    <row r="9662" spans="7:7">
      <c r="G9662" s="406"/>
    </row>
    <row r="9663" spans="7:7">
      <c r="G9663" s="406"/>
    </row>
    <row r="9664" spans="7:7">
      <c r="G9664" s="406"/>
    </row>
    <row r="9665" spans="7:7">
      <c r="G9665" s="406"/>
    </row>
    <row r="9666" spans="7:7">
      <c r="G9666" s="406"/>
    </row>
    <row r="9667" spans="7:7">
      <c r="G9667" s="406"/>
    </row>
    <row r="9668" spans="7:7">
      <c r="G9668" s="406"/>
    </row>
    <row r="9669" spans="7:7">
      <c r="G9669" s="406"/>
    </row>
    <row r="9670" spans="7:7">
      <c r="G9670" s="406"/>
    </row>
    <row r="9671" spans="7:7">
      <c r="G9671" s="406"/>
    </row>
    <row r="9672" spans="7:7">
      <c r="G9672" s="406"/>
    </row>
    <row r="9673" spans="7:7">
      <c r="G9673" s="406"/>
    </row>
    <row r="9674" spans="7:7">
      <c r="G9674" s="406"/>
    </row>
    <row r="9675" spans="7:7">
      <c r="G9675" s="406"/>
    </row>
    <row r="9676" spans="7:7">
      <c r="G9676" s="406"/>
    </row>
    <row r="9677" spans="7:7">
      <c r="G9677" s="406"/>
    </row>
    <row r="9678" spans="7:7">
      <c r="G9678" s="406"/>
    </row>
    <row r="9679" spans="7:7">
      <c r="G9679" s="406"/>
    </row>
    <row r="9680" spans="7:7">
      <c r="G9680" s="406"/>
    </row>
    <row r="9681" spans="7:7">
      <c r="G9681" s="406"/>
    </row>
    <row r="9682" spans="7:7">
      <c r="G9682" s="406"/>
    </row>
    <row r="9683" spans="7:7">
      <c r="G9683" s="406"/>
    </row>
    <row r="9684" spans="7:7">
      <c r="G9684" s="406"/>
    </row>
    <row r="9685" spans="7:7">
      <c r="G9685" s="406"/>
    </row>
    <row r="9686" spans="7:7">
      <c r="G9686" s="406"/>
    </row>
    <row r="9687" spans="7:7">
      <c r="G9687" s="406"/>
    </row>
    <row r="9688" spans="7:7">
      <c r="G9688" s="406"/>
    </row>
    <row r="9689" spans="7:7">
      <c r="G9689" s="406"/>
    </row>
    <row r="9690" spans="7:7">
      <c r="G9690" s="406"/>
    </row>
    <row r="9691" spans="7:7">
      <c r="G9691" s="406"/>
    </row>
    <row r="9692" spans="7:7">
      <c r="G9692" s="406"/>
    </row>
    <row r="9693" spans="7:7">
      <c r="G9693" s="406"/>
    </row>
    <row r="9694" spans="7:7">
      <c r="G9694" s="406"/>
    </row>
    <row r="9695" spans="7:7">
      <c r="G9695" s="406"/>
    </row>
    <row r="9696" spans="7:7">
      <c r="G9696" s="406"/>
    </row>
    <row r="9697" spans="7:7">
      <c r="G9697" s="406"/>
    </row>
    <row r="9698" spans="7:7">
      <c r="G9698" s="406"/>
    </row>
    <row r="9699" spans="7:7">
      <c r="G9699" s="406"/>
    </row>
    <row r="9700" spans="7:7">
      <c r="G9700" s="406"/>
    </row>
    <row r="9701" spans="7:7">
      <c r="G9701" s="406"/>
    </row>
    <row r="9702" spans="7:7">
      <c r="G9702" s="406"/>
    </row>
    <row r="9703" spans="7:7">
      <c r="G9703" s="406"/>
    </row>
    <row r="9704" spans="7:7">
      <c r="G9704" s="406"/>
    </row>
    <row r="9705" spans="7:7">
      <c r="G9705" s="406"/>
    </row>
    <row r="9706" spans="7:7">
      <c r="G9706" s="406"/>
    </row>
    <row r="9707" spans="7:7">
      <c r="G9707" s="406"/>
    </row>
    <row r="9708" spans="7:7">
      <c r="G9708" s="406"/>
    </row>
    <row r="9709" spans="7:7">
      <c r="G9709" s="406"/>
    </row>
    <row r="9710" spans="7:7">
      <c r="G9710" s="406"/>
    </row>
    <row r="9711" spans="7:7">
      <c r="G9711" s="406"/>
    </row>
    <row r="9712" spans="7:7">
      <c r="G9712" s="406"/>
    </row>
    <row r="9713" spans="7:7">
      <c r="G9713" s="406"/>
    </row>
    <row r="9714" spans="7:7">
      <c r="G9714" s="406"/>
    </row>
    <row r="9715" spans="7:7">
      <c r="G9715" s="406"/>
    </row>
    <row r="9716" spans="7:7">
      <c r="G9716" s="406"/>
    </row>
    <row r="9717" spans="7:7">
      <c r="G9717" s="406"/>
    </row>
    <row r="9718" spans="7:7">
      <c r="G9718" s="406"/>
    </row>
    <row r="9719" spans="7:7">
      <c r="G9719" s="406"/>
    </row>
    <row r="9720" spans="7:7">
      <c r="G9720" s="406"/>
    </row>
    <row r="9721" spans="7:7">
      <c r="G9721" s="406"/>
    </row>
    <row r="9722" spans="7:7">
      <c r="G9722" s="406"/>
    </row>
    <row r="9723" spans="7:7">
      <c r="G9723" s="406"/>
    </row>
    <row r="9724" spans="7:7">
      <c r="G9724" s="406"/>
    </row>
    <row r="9725" spans="7:7">
      <c r="G9725" s="406"/>
    </row>
    <row r="9726" spans="7:7">
      <c r="G9726" s="406"/>
    </row>
    <row r="9727" spans="7:7">
      <c r="G9727" s="406"/>
    </row>
    <row r="9728" spans="7:7">
      <c r="G9728" s="406"/>
    </row>
    <row r="9729" spans="7:7">
      <c r="G9729" s="406"/>
    </row>
    <row r="9730" spans="7:7">
      <c r="G9730" s="406"/>
    </row>
    <row r="9731" spans="7:7">
      <c r="G9731" s="406"/>
    </row>
    <row r="9732" spans="7:7">
      <c r="G9732" s="406"/>
    </row>
    <row r="9733" spans="7:7">
      <c r="G9733" s="406"/>
    </row>
    <row r="9734" spans="7:7">
      <c r="G9734" s="406"/>
    </row>
    <row r="9735" spans="7:7">
      <c r="G9735" s="406"/>
    </row>
    <row r="9736" spans="7:7">
      <c r="G9736" s="406"/>
    </row>
    <row r="9737" spans="7:7">
      <c r="G9737" s="406"/>
    </row>
    <row r="9738" spans="7:7">
      <c r="G9738" s="406"/>
    </row>
    <row r="9739" spans="7:7">
      <c r="G9739" s="406"/>
    </row>
    <row r="9740" spans="7:7">
      <c r="G9740" s="406"/>
    </row>
    <row r="9741" spans="7:7">
      <c r="G9741" s="406"/>
    </row>
    <row r="9742" spans="7:7">
      <c r="G9742" s="406"/>
    </row>
    <row r="9743" spans="7:7">
      <c r="G9743" s="406"/>
    </row>
    <row r="9744" spans="7:7">
      <c r="G9744" s="406"/>
    </row>
    <row r="9745" spans="7:7">
      <c r="G9745" s="406"/>
    </row>
    <row r="9746" spans="7:7">
      <c r="G9746" s="406"/>
    </row>
    <row r="9747" spans="7:7">
      <c r="G9747" s="406"/>
    </row>
    <row r="9748" spans="7:7">
      <c r="G9748" s="406"/>
    </row>
    <row r="9749" spans="7:7">
      <c r="G9749" s="406"/>
    </row>
    <row r="9750" spans="7:7">
      <c r="G9750" s="406"/>
    </row>
    <row r="9751" spans="7:7">
      <c r="G9751" s="406"/>
    </row>
    <row r="9752" spans="7:7">
      <c r="G9752" s="406"/>
    </row>
    <row r="9753" spans="7:7">
      <c r="G9753" s="406"/>
    </row>
    <row r="9754" spans="7:7">
      <c r="G9754" s="406"/>
    </row>
    <row r="9755" spans="7:7">
      <c r="G9755" s="406"/>
    </row>
    <row r="9756" spans="7:7">
      <c r="G9756" s="406"/>
    </row>
    <row r="9757" spans="7:7">
      <c r="G9757" s="406"/>
    </row>
    <row r="9758" spans="7:7">
      <c r="G9758" s="406"/>
    </row>
    <row r="9759" spans="7:7">
      <c r="G9759" s="406"/>
    </row>
    <row r="9760" spans="7:7">
      <c r="G9760" s="406"/>
    </row>
    <row r="9761" spans="7:7">
      <c r="G9761" s="406"/>
    </row>
    <row r="9762" spans="7:7">
      <c r="G9762" s="406"/>
    </row>
    <row r="9763" spans="7:7">
      <c r="G9763" s="406"/>
    </row>
    <row r="9764" spans="7:7">
      <c r="G9764" s="406"/>
    </row>
    <row r="9765" spans="7:7">
      <c r="G9765" s="406"/>
    </row>
    <row r="9766" spans="7:7">
      <c r="G9766" s="406"/>
    </row>
    <row r="9767" spans="7:7">
      <c r="G9767" s="406"/>
    </row>
    <row r="9768" spans="7:7">
      <c r="G9768" s="406"/>
    </row>
    <row r="9769" spans="7:7">
      <c r="G9769" s="406"/>
    </row>
    <row r="9770" spans="7:7">
      <c r="G9770" s="406"/>
    </row>
    <row r="9771" spans="7:7">
      <c r="G9771" s="406"/>
    </row>
    <row r="9772" spans="7:7">
      <c r="G9772" s="406"/>
    </row>
    <row r="9773" spans="7:7">
      <c r="G9773" s="406"/>
    </row>
    <row r="9774" spans="7:7">
      <c r="G9774" s="406"/>
    </row>
    <row r="9775" spans="7:7">
      <c r="G9775" s="406"/>
    </row>
    <row r="9776" spans="7:7">
      <c r="G9776" s="406"/>
    </row>
    <row r="9777" spans="7:7">
      <c r="G9777" s="406"/>
    </row>
    <row r="9778" spans="7:7">
      <c r="G9778" s="406"/>
    </row>
    <row r="9779" spans="7:7">
      <c r="G9779" s="406"/>
    </row>
    <row r="9780" spans="7:7">
      <c r="G9780" s="406"/>
    </row>
    <row r="9781" spans="7:7">
      <c r="G9781" s="406"/>
    </row>
    <row r="9782" spans="7:7">
      <c r="G9782" s="406"/>
    </row>
    <row r="9783" spans="7:7">
      <c r="G9783" s="406"/>
    </row>
    <row r="9784" spans="7:7">
      <c r="G9784" s="406"/>
    </row>
    <row r="9785" spans="7:7">
      <c r="G9785" s="406"/>
    </row>
    <row r="9786" spans="7:7">
      <c r="G9786" s="406"/>
    </row>
    <row r="9787" spans="7:7">
      <c r="G9787" s="406"/>
    </row>
    <row r="9788" spans="7:7">
      <c r="G9788" s="406"/>
    </row>
    <row r="9789" spans="7:7">
      <c r="G9789" s="406"/>
    </row>
    <row r="9790" spans="7:7">
      <c r="G9790" s="406"/>
    </row>
    <row r="9791" spans="7:7">
      <c r="G9791" s="406"/>
    </row>
    <row r="9792" spans="7:7">
      <c r="G9792" s="406"/>
    </row>
    <row r="9793" spans="7:7">
      <c r="G9793" s="406"/>
    </row>
    <row r="9794" spans="7:7">
      <c r="G9794" s="406"/>
    </row>
    <row r="9795" spans="7:7">
      <c r="G9795" s="406"/>
    </row>
    <row r="9796" spans="7:7">
      <c r="G9796" s="406"/>
    </row>
    <row r="9797" spans="7:7">
      <c r="G9797" s="406"/>
    </row>
    <row r="9798" spans="7:7">
      <c r="G9798" s="406"/>
    </row>
    <row r="9799" spans="7:7">
      <c r="G9799" s="406"/>
    </row>
    <row r="9800" spans="7:7">
      <c r="G9800" s="406"/>
    </row>
    <row r="9801" spans="7:7">
      <c r="G9801" s="406"/>
    </row>
    <row r="9802" spans="7:7">
      <c r="G9802" s="406"/>
    </row>
    <row r="9803" spans="7:7">
      <c r="G9803" s="406"/>
    </row>
    <row r="9804" spans="7:7">
      <c r="G9804" s="406"/>
    </row>
    <row r="9805" spans="7:7">
      <c r="G9805" s="406"/>
    </row>
    <row r="9806" spans="7:7">
      <c r="G9806" s="406"/>
    </row>
    <row r="9807" spans="7:7">
      <c r="G9807" s="406"/>
    </row>
    <row r="9808" spans="7:7">
      <c r="G9808" s="406"/>
    </row>
    <row r="9809" spans="7:7">
      <c r="G9809" s="406"/>
    </row>
    <row r="9810" spans="7:7">
      <c r="G9810" s="406"/>
    </row>
    <row r="9811" spans="7:7">
      <c r="G9811" s="406"/>
    </row>
    <row r="9812" spans="7:7">
      <c r="G9812" s="406"/>
    </row>
    <row r="9813" spans="7:7">
      <c r="G9813" s="406"/>
    </row>
    <row r="9814" spans="7:7">
      <c r="G9814" s="406"/>
    </row>
    <row r="9815" spans="7:7">
      <c r="G9815" s="406"/>
    </row>
    <row r="9816" spans="7:7">
      <c r="G9816" s="406"/>
    </row>
    <row r="9817" spans="7:7">
      <c r="G9817" s="406"/>
    </row>
    <row r="9818" spans="7:7">
      <c r="G9818" s="406"/>
    </row>
    <row r="9819" spans="7:7">
      <c r="G9819" s="406"/>
    </row>
    <row r="9820" spans="7:7">
      <c r="G9820" s="406"/>
    </row>
    <row r="9821" spans="7:7">
      <c r="G9821" s="406"/>
    </row>
    <row r="9822" spans="7:7">
      <c r="G9822" s="406"/>
    </row>
    <row r="9823" spans="7:7">
      <c r="G9823" s="406"/>
    </row>
    <row r="9824" spans="7:7">
      <c r="G9824" s="406"/>
    </row>
    <row r="9825" spans="7:7">
      <c r="G9825" s="406"/>
    </row>
    <row r="9826" spans="7:7">
      <c r="G9826" s="406"/>
    </row>
    <row r="9827" spans="7:7">
      <c r="G9827" s="406"/>
    </row>
    <row r="9828" spans="7:7">
      <c r="G9828" s="406"/>
    </row>
    <row r="9829" spans="7:7">
      <c r="G9829" s="406"/>
    </row>
    <row r="9830" spans="7:7">
      <c r="G9830" s="406"/>
    </row>
    <row r="9831" spans="7:7">
      <c r="G9831" s="406"/>
    </row>
    <row r="9832" spans="7:7">
      <c r="G9832" s="406"/>
    </row>
    <row r="9833" spans="7:7">
      <c r="G9833" s="406"/>
    </row>
    <row r="9834" spans="7:7">
      <c r="G9834" s="406"/>
    </row>
    <row r="9835" spans="7:7">
      <c r="G9835" s="406"/>
    </row>
    <row r="9836" spans="7:7">
      <c r="G9836" s="406"/>
    </row>
    <row r="9837" spans="7:7">
      <c r="G9837" s="406"/>
    </row>
    <row r="9838" spans="7:7">
      <c r="G9838" s="406"/>
    </row>
    <row r="9839" spans="7:7">
      <c r="G9839" s="406"/>
    </row>
    <row r="9840" spans="7:7">
      <c r="G9840" s="406"/>
    </row>
    <row r="9841" spans="7:7">
      <c r="G9841" s="406"/>
    </row>
    <row r="9842" spans="7:7">
      <c r="G9842" s="406"/>
    </row>
    <row r="9843" spans="7:7">
      <c r="G9843" s="406"/>
    </row>
    <row r="9844" spans="7:7">
      <c r="G9844" s="406"/>
    </row>
    <row r="9845" spans="7:7">
      <c r="G9845" s="406"/>
    </row>
    <row r="9846" spans="7:7">
      <c r="G9846" s="406"/>
    </row>
    <row r="9847" spans="7:7">
      <c r="G9847" s="406"/>
    </row>
    <row r="9848" spans="7:7">
      <c r="G9848" s="406"/>
    </row>
    <row r="9849" spans="7:7">
      <c r="G9849" s="406"/>
    </row>
    <row r="9850" spans="7:7">
      <c r="G9850" s="406"/>
    </row>
    <row r="9851" spans="7:7">
      <c r="G9851" s="406"/>
    </row>
    <row r="9852" spans="7:7">
      <c r="G9852" s="406"/>
    </row>
    <row r="9853" spans="7:7">
      <c r="G9853" s="406"/>
    </row>
    <row r="9854" spans="7:7">
      <c r="G9854" s="406"/>
    </row>
    <row r="9855" spans="7:7">
      <c r="G9855" s="406"/>
    </row>
    <row r="9856" spans="7:7">
      <c r="G9856" s="406"/>
    </row>
    <row r="9857" spans="7:7">
      <c r="G9857" s="406"/>
    </row>
    <row r="9858" spans="7:7">
      <c r="G9858" s="406"/>
    </row>
    <row r="9859" spans="7:7">
      <c r="G9859" s="406"/>
    </row>
    <row r="9860" spans="7:7">
      <c r="G9860" s="406"/>
    </row>
    <row r="9861" spans="7:7">
      <c r="G9861" s="406"/>
    </row>
    <row r="9862" spans="7:7">
      <c r="G9862" s="406"/>
    </row>
    <row r="9863" spans="7:7">
      <c r="G9863" s="406"/>
    </row>
    <row r="9864" spans="7:7">
      <c r="G9864" s="406"/>
    </row>
    <row r="9865" spans="7:7">
      <c r="G9865" s="406"/>
    </row>
    <row r="9866" spans="7:7">
      <c r="G9866" s="406"/>
    </row>
    <row r="9867" spans="7:7">
      <c r="G9867" s="406"/>
    </row>
    <row r="9868" spans="7:7">
      <c r="G9868" s="406"/>
    </row>
    <row r="9869" spans="7:7">
      <c r="G9869" s="406"/>
    </row>
    <row r="9870" spans="7:7">
      <c r="G9870" s="406"/>
    </row>
    <row r="9871" spans="7:7">
      <c r="G9871" s="406"/>
    </row>
    <row r="9872" spans="7:7">
      <c r="G9872" s="406"/>
    </row>
    <row r="9873" spans="7:7">
      <c r="G9873" s="406"/>
    </row>
    <row r="9874" spans="7:7">
      <c r="G9874" s="406"/>
    </row>
    <row r="9875" spans="7:7">
      <c r="G9875" s="406"/>
    </row>
    <row r="9876" spans="7:7">
      <c r="G9876" s="406"/>
    </row>
    <row r="9877" spans="7:7">
      <c r="G9877" s="406"/>
    </row>
    <row r="9878" spans="7:7">
      <c r="G9878" s="406"/>
    </row>
    <row r="9879" spans="7:7">
      <c r="G9879" s="406"/>
    </row>
    <row r="9880" spans="7:7">
      <c r="G9880" s="406"/>
    </row>
    <row r="9881" spans="7:7">
      <c r="G9881" s="406"/>
    </row>
    <row r="9882" spans="7:7">
      <c r="G9882" s="406"/>
    </row>
    <row r="9883" spans="7:7">
      <c r="G9883" s="406"/>
    </row>
    <row r="9884" spans="7:7">
      <c r="G9884" s="406"/>
    </row>
    <row r="9885" spans="7:7">
      <c r="G9885" s="406"/>
    </row>
    <row r="9886" spans="7:7">
      <c r="G9886" s="406"/>
    </row>
    <row r="9887" spans="7:7">
      <c r="G9887" s="406"/>
    </row>
    <row r="9888" spans="7:7">
      <c r="G9888" s="406"/>
    </row>
    <row r="9889" spans="7:7">
      <c r="G9889" s="406"/>
    </row>
    <row r="9890" spans="7:7">
      <c r="G9890" s="406"/>
    </row>
    <row r="9891" spans="7:7">
      <c r="G9891" s="406"/>
    </row>
    <row r="9892" spans="7:7">
      <c r="G9892" s="406"/>
    </row>
    <row r="9893" spans="7:7">
      <c r="G9893" s="406"/>
    </row>
    <row r="9894" spans="7:7">
      <c r="G9894" s="406"/>
    </row>
    <row r="9895" spans="7:7">
      <c r="G9895" s="406"/>
    </row>
    <row r="9896" spans="7:7">
      <c r="G9896" s="406"/>
    </row>
    <row r="9897" spans="7:7">
      <c r="G9897" s="406"/>
    </row>
    <row r="9898" spans="7:7">
      <c r="G9898" s="406"/>
    </row>
    <row r="9899" spans="7:7">
      <c r="G9899" s="406"/>
    </row>
    <row r="9900" spans="7:7">
      <c r="G9900" s="406"/>
    </row>
    <row r="9901" spans="7:7">
      <c r="G9901" s="406"/>
    </row>
    <row r="9902" spans="7:7">
      <c r="G9902" s="406"/>
    </row>
    <row r="9903" spans="7:7">
      <c r="G9903" s="406"/>
    </row>
    <row r="9904" spans="7:7">
      <c r="G9904" s="406"/>
    </row>
    <row r="9905" spans="7:7">
      <c r="G9905" s="406"/>
    </row>
    <row r="9906" spans="7:7">
      <c r="G9906" s="406"/>
    </row>
    <row r="9907" spans="7:7">
      <c r="G9907" s="406"/>
    </row>
    <row r="9908" spans="7:7">
      <c r="G9908" s="406"/>
    </row>
    <row r="9909" spans="7:7">
      <c r="G9909" s="406"/>
    </row>
    <row r="9910" spans="7:7">
      <c r="G9910" s="406"/>
    </row>
    <row r="9911" spans="7:7">
      <c r="G9911" s="406"/>
    </row>
    <row r="9912" spans="7:7">
      <c r="G9912" s="406"/>
    </row>
    <row r="9913" spans="7:7">
      <c r="G9913" s="406"/>
    </row>
    <row r="9914" spans="7:7">
      <c r="G9914" s="406"/>
    </row>
    <row r="9915" spans="7:7">
      <c r="G9915" s="406"/>
    </row>
    <row r="9916" spans="7:7">
      <c r="G9916" s="406"/>
    </row>
    <row r="9917" spans="7:7">
      <c r="G9917" s="406"/>
    </row>
    <row r="9918" spans="7:7">
      <c r="G9918" s="406"/>
    </row>
    <row r="9919" spans="7:7">
      <c r="G9919" s="406"/>
    </row>
    <row r="9920" spans="7:7">
      <c r="G9920" s="406"/>
    </row>
    <row r="9921" spans="7:7">
      <c r="G9921" s="406"/>
    </row>
    <row r="9922" spans="7:7">
      <c r="G9922" s="406"/>
    </row>
    <row r="9923" spans="7:7">
      <c r="G9923" s="406"/>
    </row>
    <row r="9924" spans="7:7">
      <c r="G9924" s="406"/>
    </row>
    <row r="9925" spans="7:7">
      <c r="G9925" s="406"/>
    </row>
    <row r="9926" spans="7:7">
      <c r="G9926" s="406"/>
    </row>
    <row r="9927" spans="7:7">
      <c r="G9927" s="406"/>
    </row>
    <row r="9928" spans="7:7">
      <c r="G9928" s="406"/>
    </row>
    <row r="9929" spans="7:7">
      <c r="G9929" s="406"/>
    </row>
    <row r="9930" spans="7:7">
      <c r="G9930" s="406"/>
    </row>
    <row r="9931" spans="7:7">
      <c r="G9931" s="406"/>
    </row>
    <row r="9932" spans="7:7">
      <c r="G9932" s="406"/>
    </row>
    <row r="9933" spans="7:7">
      <c r="G9933" s="406"/>
    </row>
    <row r="9934" spans="7:7">
      <c r="G9934" s="406"/>
    </row>
    <row r="9935" spans="7:7">
      <c r="G9935" s="406"/>
    </row>
    <row r="9936" spans="7:7">
      <c r="G9936" s="406"/>
    </row>
    <row r="9937" spans="7:7">
      <c r="G9937" s="406"/>
    </row>
    <row r="9938" spans="7:7">
      <c r="G9938" s="406"/>
    </row>
    <row r="9939" spans="7:7">
      <c r="G9939" s="406"/>
    </row>
    <row r="9940" spans="7:7">
      <c r="G9940" s="406"/>
    </row>
    <row r="9941" spans="7:7">
      <c r="G9941" s="406"/>
    </row>
    <row r="9942" spans="7:7">
      <c r="G9942" s="406"/>
    </row>
    <row r="9943" spans="7:7">
      <c r="G9943" s="406"/>
    </row>
    <row r="9944" spans="7:7">
      <c r="G9944" s="406"/>
    </row>
    <row r="9945" spans="7:7">
      <c r="G9945" s="406"/>
    </row>
    <row r="9946" spans="7:7">
      <c r="G9946" s="406"/>
    </row>
    <row r="9947" spans="7:7">
      <c r="G9947" s="406"/>
    </row>
    <row r="9948" spans="7:7">
      <c r="G9948" s="406"/>
    </row>
    <row r="9949" spans="7:7">
      <c r="G9949" s="406"/>
    </row>
    <row r="9950" spans="7:7">
      <c r="G9950" s="406"/>
    </row>
    <row r="9951" spans="7:7">
      <c r="G9951" s="406"/>
    </row>
    <row r="9952" spans="7:7">
      <c r="G9952" s="406"/>
    </row>
    <row r="9953" spans="7:7">
      <c r="G9953" s="406"/>
    </row>
    <row r="9954" spans="7:7">
      <c r="G9954" s="406"/>
    </row>
    <row r="9955" spans="7:7">
      <c r="G9955" s="406"/>
    </row>
    <row r="9956" spans="7:7">
      <c r="G9956" s="406"/>
    </row>
    <row r="9957" spans="7:7">
      <c r="G9957" s="406"/>
    </row>
    <row r="9958" spans="7:7">
      <c r="G9958" s="406"/>
    </row>
    <row r="9959" spans="7:7">
      <c r="G9959" s="406"/>
    </row>
    <row r="9960" spans="7:7">
      <c r="G9960" s="406"/>
    </row>
    <row r="9961" spans="7:7">
      <c r="G9961" s="406"/>
    </row>
    <row r="9962" spans="7:7">
      <c r="G9962" s="406"/>
    </row>
    <row r="9963" spans="7:7">
      <c r="G9963" s="406"/>
    </row>
    <row r="9964" spans="7:7">
      <c r="G9964" s="406"/>
    </row>
    <row r="9965" spans="7:7">
      <c r="G9965" s="406"/>
    </row>
    <row r="9966" spans="7:7">
      <c r="G9966" s="406"/>
    </row>
    <row r="9967" spans="7:7">
      <c r="G9967" s="406"/>
    </row>
    <row r="9968" spans="7:7">
      <c r="G9968" s="406"/>
    </row>
    <row r="9969" spans="7:7">
      <c r="G9969" s="406"/>
    </row>
    <row r="9970" spans="7:7">
      <c r="G9970" s="406"/>
    </row>
    <row r="9971" spans="7:7">
      <c r="G9971" s="406"/>
    </row>
    <row r="9972" spans="7:7">
      <c r="G9972" s="406"/>
    </row>
    <row r="9973" spans="7:7">
      <c r="G9973" s="406"/>
    </row>
    <row r="9974" spans="7:7">
      <c r="G9974" s="406"/>
    </row>
    <row r="9975" spans="7:7">
      <c r="G9975" s="406"/>
    </row>
    <row r="9976" spans="7:7">
      <c r="G9976" s="406"/>
    </row>
    <row r="9977" spans="7:7">
      <c r="G9977" s="406"/>
    </row>
    <row r="9978" spans="7:7">
      <c r="G9978" s="406"/>
    </row>
    <row r="9979" spans="7:7">
      <c r="G9979" s="406"/>
    </row>
    <row r="9980" spans="7:7">
      <c r="G9980" s="406"/>
    </row>
    <row r="9981" spans="7:7">
      <c r="G9981" s="406"/>
    </row>
    <row r="9982" spans="7:7">
      <c r="G9982" s="406"/>
    </row>
    <row r="9983" spans="7:7">
      <c r="G9983" s="406"/>
    </row>
    <row r="9984" spans="7:7">
      <c r="G9984" s="406"/>
    </row>
    <row r="9985" spans="7:7">
      <c r="G9985" s="406"/>
    </row>
    <row r="9986" spans="7:7">
      <c r="G9986" s="406"/>
    </row>
    <row r="9987" spans="7:7">
      <c r="G9987" s="406"/>
    </row>
    <row r="9988" spans="7:7">
      <c r="G9988" s="406"/>
    </row>
    <row r="9989" spans="7:7">
      <c r="G9989" s="406"/>
    </row>
    <row r="9990" spans="7:7">
      <c r="G9990" s="406"/>
    </row>
    <row r="9991" spans="7:7">
      <c r="G9991" s="406"/>
    </row>
    <row r="9992" spans="7:7">
      <c r="G9992" s="406"/>
    </row>
    <row r="9993" spans="7:7">
      <c r="G9993" s="406"/>
    </row>
    <row r="9994" spans="7:7">
      <c r="G9994" s="406"/>
    </row>
    <row r="9995" spans="7:7">
      <c r="G9995" s="406"/>
    </row>
    <row r="9996" spans="7:7">
      <c r="G9996" s="406"/>
    </row>
    <row r="9997" spans="7:7">
      <c r="G9997" s="406"/>
    </row>
    <row r="9998" spans="7:7">
      <c r="G9998" s="406"/>
    </row>
    <row r="9999" spans="7:7">
      <c r="G9999" s="406"/>
    </row>
    <row r="10000" spans="7:7">
      <c r="G10000" s="406"/>
    </row>
    <row r="10001" spans="7:7">
      <c r="G10001" s="406"/>
    </row>
    <row r="10002" spans="7:7">
      <c r="G10002" s="406"/>
    </row>
    <row r="10003" spans="7:7">
      <c r="G10003" s="406"/>
    </row>
    <row r="10004" spans="7:7">
      <c r="G10004" s="406"/>
    </row>
    <row r="10005" spans="7:7">
      <c r="G10005" s="406"/>
    </row>
    <row r="10006" spans="7:7">
      <c r="G10006" s="406"/>
    </row>
    <row r="10007" spans="7:7">
      <c r="G10007" s="406"/>
    </row>
    <row r="10008" spans="7:7">
      <c r="G10008" s="406"/>
    </row>
    <row r="10009" spans="7:7">
      <c r="G10009" s="406"/>
    </row>
    <row r="10010" spans="7:7">
      <c r="G10010" s="406"/>
    </row>
    <row r="10011" spans="7:7">
      <c r="G10011" s="406"/>
    </row>
    <row r="10012" spans="7:7">
      <c r="G10012" s="406"/>
    </row>
    <row r="10013" spans="7:7">
      <c r="G10013" s="406"/>
    </row>
    <row r="10014" spans="7:7">
      <c r="G10014" s="406"/>
    </row>
    <row r="10015" spans="7:7">
      <c r="G10015" s="406"/>
    </row>
    <row r="10016" spans="7:7">
      <c r="G10016" s="406"/>
    </row>
    <row r="10017" spans="7:7">
      <c r="G10017" s="406"/>
    </row>
    <row r="10018" spans="7:7">
      <c r="G10018" s="406"/>
    </row>
    <row r="10019" spans="7:7">
      <c r="G10019" s="406"/>
    </row>
    <row r="10020" spans="7:7">
      <c r="G10020" s="406"/>
    </row>
    <row r="10021" spans="7:7">
      <c r="G10021" s="406"/>
    </row>
    <row r="10022" spans="7:7">
      <c r="G10022" s="406"/>
    </row>
    <row r="10023" spans="7:7">
      <c r="G10023" s="406"/>
    </row>
    <row r="10024" spans="7:7">
      <c r="G10024" s="406"/>
    </row>
    <row r="10025" spans="7:7">
      <c r="G10025" s="406"/>
    </row>
    <row r="10026" spans="7:7">
      <c r="G10026" s="406"/>
    </row>
    <row r="10027" spans="7:7">
      <c r="G10027" s="406"/>
    </row>
    <row r="10028" spans="7:7">
      <c r="G10028" s="406"/>
    </row>
    <row r="10029" spans="7:7">
      <c r="G10029" s="406"/>
    </row>
    <row r="10030" spans="7:7">
      <c r="G10030" s="406"/>
    </row>
    <row r="10031" spans="7:7">
      <c r="G10031" s="406"/>
    </row>
    <row r="10032" spans="7:7">
      <c r="G10032" s="406"/>
    </row>
    <row r="10033" spans="7:7">
      <c r="G10033" s="406"/>
    </row>
    <row r="10034" spans="7:7">
      <c r="G10034" s="406"/>
    </row>
    <row r="10035" spans="7:7">
      <c r="G10035" s="406"/>
    </row>
    <row r="10036" spans="7:7">
      <c r="G10036" s="406"/>
    </row>
    <row r="10037" spans="7:7">
      <c r="G10037" s="406"/>
    </row>
    <row r="10038" spans="7:7">
      <c r="G10038" s="406"/>
    </row>
    <row r="10039" spans="7:7">
      <c r="G10039" s="406"/>
    </row>
    <row r="10040" spans="7:7">
      <c r="G10040" s="406"/>
    </row>
    <row r="10041" spans="7:7">
      <c r="G10041" s="406"/>
    </row>
    <row r="10042" spans="7:7">
      <c r="G10042" s="406"/>
    </row>
    <row r="10043" spans="7:7">
      <c r="G10043" s="406"/>
    </row>
    <row r="10044" spans="7:7">
      <c r="G10044" s="406"/>
    </row>
    <row r="10045" spans="7:7">
      <c r="G10045" s="406"/>
    </row>
    <row r="10046" spans="7:7">
      <c r="G10046" s="406"/>
    </row>
    <row r="10047" spans="7:7">
      <c r="G10047" s="406"/>
    </row>
    <row r="10048" spans="7:7">
      <c r="G10048" s="406"/>
    </row>
    <row r="10049" spans="7:7">
      <c r="G10049" s="406"/>
    </row>
    <row r="10050" spans="7:7">
      <c r="G10050" s="406"/>
    </row>
    <row r="10051" spans="7:7">
      <c r="G10051" s="406"/>
    </row>
    <row r="10052" spans="7:7">
      <c r="G10052" s="406"/>
    </row>
    <row r="10053" spans="7:7">
      <c r="G10053" s="406"/>
    </row>
    <row r="10054" spans="7:7">
      <c r="G10054" s="406"/>
    </row>
    <row r="10055" spans="7:7">
      <c r="G10055" s="406"/>
    </row>
    <row r="10056" spans="7:7">
      <c r="G10056" s="406"/>
    </row>
    <row r="10057" spans="7:7">
      <c r="G10057" s="406"/>
    </row>
    <row r="10058" spans="7:7">
      <c r="G10058" s="406"/>
    </row>
    <row r="10059" spans="7:7">
      <c r="G10059" s="406"/>
    </row>
    <row r="10060" spans="7:7">
      <c r="G10060" s="406"/>
    </row>
    <row r="10061" spans="7:7">
      <c r="G10061" s="406"/>
    </row>
    <row r="10062" spans="7:7">
      <c r="G10062" s="406"/>
    </row>
    <row r="10063" spans="7:7">
      <c r="G10063" s="406"/>
    </row>
    <row r="10064" spans="7:7">
      <c r="G10064" s="406"/>
    </row>
    <row r="10065" spans="7:7">
      <c r="G10065" s="406"/>
    </row>
    <row r="10066" spans="7:7">
      <c r="G10066" s="406"/>
    </row>
    <row r="10067" spans="7:7">
      <c r="G10067" s="406"/>
    </row>
    <row r="10068" spans="7:7">
      <c r="G10068" s="406"/>
    </row>
    <row r="10069" spans="7:7">
      <c r="G10069" s="406"/>
    </row>
    <row r="10070" spans="7:7">
      <c r="G10070" s="406"/>
    </row>
    <row r="10071" spans="7:7">
      <c r="G10071" s="406"/>
    </row>
    <row r="10072" spans="7:7">
      <c r="G10072" s="406"/>
    </row>
    <row r="10073" spans="7:7">
      <c r="G10073" s="406"/>
    </row>
    <row r="10074" spans="7:7">
      <c r="G10074" s="406"/>
    </row>
    <row r="10075" spans="7:7">
      <c r="G10075" s="406"/>
    </row>
    <row r="10076" spans="7:7">
      <c r="G10076" s="406"/>
    </row>
    <row r="10077" spans="7:7">
      <c r="G10077" s="406"/>
    </row>
    <row r="10078" spans="7:7">
      <c r="G10078" s="406"/>
    </row>
    <row r="10079" spans="7:7">
      <c r="G10079" s="406"/>
    </row>
    <row r="10080" spans="7:7">
      <c r="G10080" s="406"/>
    </row>
    <row r="10081" spans="7:7">
      <c r="G10081" s="406"/>
    </row>
    <row r="10082" spans="7:7">
      <c r="G10082" s="406"/>
    </row>
    <row r="10083" spans="7:7">
      <c r="G10083" s="406"/>
    </row>
    <row r="10084" spans="7:7">
      <c r="G10084" s="406"/>
    </row>
    <row r="10085" spans="7:7">
      <c r="G10085" s="406"/>
    </row>
    <row r="10086" spans="7:7">
      <c r="G10086" s="406"/>
    </row>
    <row r="10087" spans="7:7">
      <c r="G10087" s="406"/>
    </row>
    <row r="10088" spans="7:7">
      <c r="G10088" s="406"/>
    </row>
    <row r="10089" spans="7:7">
      <c r="G10089" s="406"/>
    </row>
    <row r="10090" spans="7:7">
      <c r="G10090" s="406"/>
    </row>
    <row r="10091" spans="7:7">
      <c r="G10091" s="406"/>
    </row>
    <row r="10092" spans="7:7">
      <c r="G10092" s="406"/>
    </row>
    <row r="10093" spans="7:7">
      <c r="G10093" s="406"/>
    </row>
    <row r="10094" spans="7:7">
      <c r="G10094" s="406"/>
    </row>
    <row r="10095" spans="7:7">
      <c r="G10095" s="406"/>
    </row>
    <row r="10096" spans="7:7">
      <c r="G10096" s="406"/>
    </row>
    <row r="10097" spans="7:7">
      <c r="G10097" s="406"/>
    </row>
    <row r="10098" spans="7:7">
      <c r="G10098" s="406"/>
    </row>
    <row r="10099" spans="7:7">
      <c r="G10099" s="406"/>
    </row>
    <row r="10100" spans="7:7">
      <c r="G10100" s="406"/>
    </row>
    <row r="10101" spans="7:7">
      <c r="G10101" s="406"/>
    </row>
    <row r="10102" spans="7:7">
      <c r="G10102" s="406"/>
    </row>
    <row r="10103" spans="7:7">
      <c r="G10103" s="406"/>
    </row>
    <row r="10104" spans="7:7">
      <c r="G10104" s="406"/>
    </row>
    <row r="10105" spans="7:7">
      <c r="G10105" s="406"/>
    </row>
    <row r="10106" spans="7:7">
      <c r="G10106" s="406"/>
    </row>
    <row r="10107" spans="7:7">
      <c r="G10107" s="406"/>
    </row>
    <row r="10108" spans="7:7">
      <c r="G10108" s="406"/>
    </row>
    <row r="10109" spans="7:7">
      <c r="G10109" s="406"/>
    </row>
    <row r="10110" spans="7:7">
      <c r="G10110" s="406"/>
    </row>
    <row r="10111" spans="7:7">
      <c r="G10111" s="406"/>
    </row>
    <row r="10112" spans="7:7">
      <c r="G10112" s="406"/>
    </row>
    <row r="10113" spans="7:7">
      <c r="G10113" s="406"/>
    </row>
    <row r="10114" spans="7:7">
      <c r="G10114" s="406"/>
    </row>
    <row r="10115" spans="7:7">
      <c r="G10115" s="406"/>
    </row>
    <row r="10116" spans="7:7">
      <c r="G10116" s="406"/>
    </row>
    <row r="10117" spans="7:7">
      <c r="G10117" s="406"/>
    </row>
    <row r="10118" spans="7:7">
      <c r="G10118" s="406"/>
    </row>
    <row r="10119" spans="7:7">
      <c r="G10119" s="406"/>
    </row>
    <row r="10120" spans="7:7">
      <c r="G10120" s="406"/>
    </row>
    <row r="10121" spans="7:7">
      <c r="G10121" s="406"/>
    </row>
    <row r="10122" spans="7:7">
      <c r="G10122" s="406"/>
    </row>
    <row r="10123" spans="7:7">
      <c r="G10123" s="406"/>
    </row>
    <row r="10124" spans="7:7">
      <c r="G10124" s="406"/>
    </row>
    <row r="10125" spans="7:7">
      <c r="G10125" s="406"/>
    </row>
    <row r="10126" spans="7:7">
      <c r="G10126" s="406"/>
    </row>
    <row r="10127" spans="7:7">
      <c r="G10127" s="406"/>
    </row>
    <row r="10128" spans="7:7">
      <c r="G10128" s="406"/>
    </row>
    <row r="10129" spans="7:7">
      <c r="G10129" s="406"/>
    </row>
    <row r="10130" spans="7:7">
      <c r="G10130" s="406"/>
    </row>
    <row r="10131" spans="7:7">
      <c r="G10131" s="406"/>
    </row>
    <row r="10132" spans="7:7">
      <c r="G10132" s="406"/>
    </row>
    <row r="10133" spans="7:7">
      <c r="G10133" s="406"/>
    </row>
    <row r="10134" spans="7:7">
      <c r="G10134" s="406"/>
    </row>
    <row r="10135" spans="7:7">
      <c r="G10135" s="406"/>
    </row>
    <row r="10136" spans="7:7">
      <c r="G10136" s="406"/>
    </row>
    <row r="10137" spans="7:7">
      <c r="G10137" s="406"/>
    </row>
    <row r="10138" spans="7:7">
      <c r="G10138" s="406"/>
    </row>
    <row r="10139" spans="7:7">
      <c r="G10139" s="406"/>
    </row>
    <row r="10140" spans="7:7">
      <c r="G10140" s="406"/>
    </row>
    <row r="10141" spans="7:7">
      <c r="G10141" s="406"/>
    </row>
    <row r="10142" spans="7:7">
      <c r="G10142" s="406"/>
    </row>
    <row r="10143" spans="7:7">
      <c r="G10143" s="406"/>
    </row>
    <row r="10144" spans="7:7">
      <c r="G10144" s="406"/>
    </row>
    <row r="10145" spans="7:7">
      <c r="G10145" s="406"/>
    </row>
    <row r="10146" spans="7:7">
      <c r="G10146" s="406"/>
    </row>
    <row r="10147" spans="7:7">
      <c r="G10147" s="406"/>
    </row>
    <row r="10148" spans="7:7">
      <c r="G10148" s="406"/>
    </row>
    <row r="10149" spans="7:7">
      <c r="G10149" s="406"/>
    </row>
    <row r="10150" spans="7:7">
      <c r="G10150" s="406"/>
    </row>
    <row r="10151" spans="7:7">
      <c r="G10151" s="406"/>
    </row>
    <row r="10152" spans="7:7">
      <c r="G10152" s="406"/>
    </row>
    <row r="10153" spans="7:7">
      <c r="G10153" s="406"/>
    </row>
    <row r="10154" spans="7:7">
      <c r="G10154" s="406"/>
    </row>
    <row r="10155" spans="7:7">
      <c r="G10155" s="406"/>
    </row>
    <row r="10156" spans="7:7">
      <c r="G10156" s="406"/>
    </row>
    <row r="10157" spans="7:7">
      <c r="G10157" s="406"/>
    </row>
    <row r="10158" spans="7:7">
      <c r="G10158" s="406"/>
    </row>
    <row r="10159" spans="7:7">
      <c r="G10159" s="406"/>
    </row>
    <row r="10160" spans="7:7">
      <c r="G10160" s="406"/>
    </row>
    <row r="10161" spans="7:7">
      <c r="G10161" s="406"/>
    </row>
    <row r="10162" spans="7:7">
      <c r="G10162" s="406"/>
    </row>
    <row r="10163" spans="7:7">
      <c r="G10163" s="406"/>
    </row>
    <row r="10164" spans="7:7">
      <c r="G10164" s="406"/>
    </row>
    <row r="10165" spans="7:7">
      <c r="G10165" s="406"/>
    </row>
    <row r="10166" spans="7:7">
      <c r="G10166" s="406"/>
    </row>
    <row r="10167" spans="7:7">
      <c r="G10167" s="406"/>
    </row>
    <row r="10168" spans="7:7">
      <c r="G10168" s="406"/>
    </row>
    <row r="10169" spans="7:7">
      <c r="G10169" s="406"/>
    </row>
    <row r="10170" spans="7:7">
      <c r="G10170" s="406"/>
    </row>
    <row r="10171" spans="7:7">
      <c r="G10171" s="406"/>
    </row>
    <row r="10172" spans="7:7">
      <c r="G10172" s="406"/>
    </row>
    <row r="10173" spans="7:7">
      <c r="G10173" s="406"/>
    </row>
    <row r="10174" spans="7:7">
      <c r="G10174" s="406"/>
    </row>
    <row r="10175" spans="7:7">
      <c r="G10175" s="406"/>
    </row>
    <row r="10176" spans="7:7">
      <c r="G10176" s="406"/>
    </row>
    <row r="10177" spans="7:7">
      <c r="G10177" s="406"/>
    </row>
    <row r="10178" spans="7:7">
      <c r="G10178" s="406"/>
    </row>
    <row r="10179" spans="7:7">
      <c r="G10179" s="406"/>
    </row>
    <row r="10180" spans="7:7">
      <c r="G10180" s="406"/>
    </row>
    <row r="10181" spans="7:7">
      <c r="G10181" s="406"/>
    </row>
    <row r="10182" spans="7:7">
      <c r="G10182" s="406"/>
    </row>
    <row r="10183" spans="7:7">
      <c r="G10183" s="406"/>
    </row>
    <row r="10184" spans="7:7">
      <c r="G10184" s="406"/>
    </row>
    <row r="10185" spans="7:7">
      <c r="G10185" s="406"/>
    </row>
    <row r="10186" spans="7:7">
      <c r="G10186" s="406"/>
    </row>
    <row r="10187" spans="7:7">
      <c r="G10187" s="406"/>
    </row>
    <row r="10188" spans="7:7">
      <c r="G10188" s="406"/>
    </row>
    <row r="10189" spans="7:7">
      <c r="G10189" s="406"/>
    </row>
    <row r="10190" spans="7:7">
      <c r="G10190" s="406"/>
    </row>
    <row r="10191" spans="7:7">
      <c r="G10191" s="406"/>
    </row>
    <row r="10192" spans="7:7">
      <c r="G10192" s="406"/>
    </row>
    <row r="10193" spans="7:7">
      <c r="G10193" s="406"/>
    </row>
    <row r="10194" spans="7:7">
      <c r="G10194" s="406"/>
    </row>
    <row r="10195" spans="7:7">
      <c r="G10195" s="406"/>
    </row>
    <row r="10196" spans="7:7">
      <c r="G10196" s="406"/>
    </row>
    <row r="10197" spans="7:7">
      <c r="G10197" s="406"/>
    </row>
    <row r="10198" spans="7:7">
      <c r="G10198" s="406"/>
    </row>
    <row r="10199" spans="7:7">
      <c r="G10199" s="406"/>
    </row>
    <row r="10200" spans="7:7">
      <c r="G10200" s="406"/>
    </row>
    <row r="10201" spans="7:7">
      <c r="G10201" s="406"/>
    </row>
    <row r="10202" spans="7:7">
      <c r="G10202" s="406"/>
    </row>
    <row r="10203" spans="7:7">
      <c r="G10203" s="406"/>
    </row>
    <row r="10204" spans="7:7">
      <c r="G10204" s="406"/>
    </row>
    <row r="10205" spans="7:7">
      <c r="G10205" s="406"/>
    </row>
    <row r="10206" spans="7:7">
      <c r="G10206" s="406"/>
    </row>
    <row r="10207" spans="7:7">
      <c r="G10207" s="406"/>
    </row>
    <row r="10208" spans="7:7">
      <c r="G10208" s="406"/>
    </row>
    <row r="10209" spans="7:7">
      <c r="G10209" s="406"/>
    </row>
    <row r="10210" spans="7:7">
      <c r="G10210" s="406"/>
    </row>
    <row r="10211" spans="7:7">
      <c r="G10211" s="406"/>
    </row>
    <row r="10212" spans="7:7">
      <c r="G10212" s="406"/>
    </row>
    <row r="10213" spans="7:7">
      <c r="G10213" s="406"/>
    </row>
    <row r="10214" spans="7:7">
      <c r="G10214" s="406"/>
    </row>
    <row r="10215" spans="7:7">
      <c r="G10215" s="406"/>
    </row>
    <row r="10216" spans="7:7">
      <c r="G10216" s="406"/>
    </row>
    <row r="10217" spans="7:7">
      <c r="G10217" s="406"/>
    </row>
    <row r="10218" spans="7:7">
      <c r="G10218" s="406"/>
    </row>
    <row r="10219" spans="7:7">
      <c r="G10219" s="406"/>
    </row>
    <row r="10220" spans="7:7">
      <c r="G10220" s="406"/>
    </row>
    <row r="10221" spans="7:7">
      <c r="G10221" s="406"/>
    </row>
    <row r="10222" spans="7:7">
      <c r="G10222" s="406"/>
    </row>
    <row r="10223" spans="7:7">
      <c r="G10223" s="406"/>
    </row>
    <row r="10224" spans="7:7">
      <c r="G10224" s="406"/>
    </row>
    <row r="10225" spans="7:7">
      <c r="G10225" s="406"/>
    </row>
    <row r="10226" spans="7:7">
      <c r="G10226" s="406"/>
    </row>
    <row r="10227" spans="7:7">
      <c r="G10227" s="406"/>
    </row>
    <row r="10228" spans="7:7">
      <c r="G10228" s="406"/>
    </row>
    <row r="10229" spans="7:7">
      <c r="G10229" s="406"/>
    </row>
    <row r="10230" spans="7:7">
      <c r="G10230" s="406"/>
    </row>
    <row r="10231" spans="7:7">
      <c r="G10231" s="406"/>
    </row>
    <row r="10232" spans="7:7">
      <c r="G10232" s="406"/>
    </row>
    <row r="10233" spans="7:7">
      <c r="G10233" s="406"/>
    </row>
    <row r="10234" spans="7:7">
      <c r="G10234" s="406"/>
    </row>
    <row r="10235" spans="7:7">
      <c r="G10235" s="406"/>
    </row>
    <row r="10236" spans="7:7">
      <c r="G10236" s="406"/>
    </row>
    <row r="10237" spans="7:7">
      <c r="G10237" s="406"/>
    </row>
    <row r="10238" spans="7:7">
      <c r="G10238" s="406"/>
    </row>
    <row r="10239" spans="7:7">
      <c r="G10239" s="406"/>
    </row>
    <row r="10240" spans="7:7">
      <c r="G10240" s="406"/>
    </row>
    <row r="10241" spans="7:7">
      <c r="G10241" s="406"/>
    </row>
    <row r="10242" spans="7:7">
      <c r="G10242" s="406"/>
    </row>
    <row r="10243" spans="7:7">
      <c r="G10243" s="406"/>
    </row>
    <row r="10244" spans="7:7">
      <c r="G10244" s="406"/>
    </row>
    <row r="10245" spans="7:7">
      <c r="G10245" s="406"/>
    </row>
    <row r="10246" spans="7:7">
      <c r="G10246" s="406"/>
    </row>
    <row r="10247" spans="7:7">
      <c r="G10247" s="406"/>
    </row>
    <row r="10248" spans="7:7">
      <c r="G10248" s="406"/>
    </row>
    <row r="10249" spans="7:7">
      <c r="G10249" s="406"/>
    </row>
    <row r="10250" spans="7:7">
      <c r="G10250" s="406"/>
    </row>
    <row r="10251" spans="7:7">
      <c r="G10251" s="406"/>
    </row>
    <row r="10252" spans="7:7">
      <c r="G10252" s="406"/>
    </row>
    <row r="10253" spans="7:7">
      <c r="G10253" s="406"/>
    </row>
    <row r="10254" spans="7:7">
      <c r="G10254" s="406"/>
    </row>
    <row r="10255" spans="7:7">
      <c r="G10255" s="406"/>
    </row>
    <row r="10256" spans="7:7">
      <c r="G10256" s="406"/>
    </row>
    <row r="10257" spans="7:7">
      <c r="G10257" s="406"/>
    </row>
    <row r="10258" spans="7:7">
      <c r="G10258" s="406"/>
    </row>
    <row r="10259" spans="7:7">
      <c r="G10259" s="406"/>
    </row>
    <row r="10260" spans="7:7">
      <c r="G10260" s="406"/>
    </row>
    <row r="10261" spans="7:7">
      <c r="G10261" s="406"/>
    </row>
    <row r="10262" spans="7:7">
      <c r="G10262" s="406"/>
    </row>
    <row r="10263" spans="7:7">
      <c r="G10263" s="406"/>
    </row>
    <row r="10264" spans="7:7">
      <c r="G10264" s="406"/>
    </row>
    <row r="10265" spans="7:7">
      <c r="G10265" s="406"/>
    </row>
    <row r="10266" spans="7:7">
      <c r="G10266" s="406"/>
    </row>
    <row r="10267" spans="7:7">
      <c r="G10267" s="406"/>
    </row>
    <row r="10268" spans="7:7">
      <c r="G10268" s="406"/>
    </row>
    <row r="10269" spans="7:7">
      <c r="G10269" s="406"/>
    </row>
    <row r="10270" spans="7:7">
      <c r="G10270" s="406"/>
    </row>
    <row r="10271" spans="7:7">
      <c r="G10271" s="406"/>
    </row>
    <row r="10272" spans="7:7">
      <c r="G10272" s="406"/>
    </row>
    <row r="10273" spans="7:7">
      <c r="G10273" s="406"/>
    </row>
    <row r="10274" spans="7:7">
      <c r="G10274" s="406"/>
    </row>
    <row r="10275" spans="7:7">
      <c r="G10275" s="406"/>
    </row>
    <row r="10276" spans="7:7">
      <c r="G10276" s="406"/>
    </row>
    <row r="10277" spans="7:7">
      <c r="G10277" s="406"/>
    </row>
    <row r="10278" spans="7:7">
      <c r="G10278" s="406"/>
    </row>
    <row r="10279" spans="7:7">
      <c r="G10279" s="406"/>
    </row>
    <row r="10280" spans="7:7">
      <c r="G10280" s="406"/>
    </row>
    <row r="10281" spans="7:7">
      <c r="G10281" s="406"/>
    </row>
    <row r="10282" spans="7:7">
      <c r="G10282" s="406"/>
    </row>
    <row r="10283" spans="7:7">
      <c r="G10283" s="406"/>
    </row>
    <row r="10284" spans="7:7">
      <c r="G10284" s="406"/>
    </row>
    <row r="10285" spans="7:7">
      <c r="G10285" s="406"/>
    </row>
    <row r="10286" spans="7:7">
      <c r="G10286" s="406"/>
    </row>
    <row r="10287" spans="7:7">
      <c r="G10287" s="406"/>
    </row>
    <row r="10288" spans="7:7">
      <c r="G10288" s="406"/>
    </row>
    <row r="10289" spans="7:7">
      <c r="G10289" s="406"/>
    </row>
    <row r="10290" spans="7:7">
      <c r="G10290" s="406"/>
    </row>
    <row r="10291" spans="7:7">
      <c r="G10291" s="406"/>
    </row>
    <row r="10292" spans="7:7">
      <c r="G10292" s="406"/>
    </row>
    <row r="10293" spans="7:7">
      <c r="G10293" s="406"/>
    </row>
    <row r="10294" spans="7:7">
      <c r="G10294" s="406"/>
    </row>
    <row r="10295" spans="7:7">
      <c r="G10295" s="406"/>
    </row>
    <row r="10296" spans="7:7">
      <c r="G10296" s="406"/>
    </row>
    <row r="10297" spans="7:7">
      <c r="G10297" s="406"/>
    </row>
    <row r="10298" spans="7:7">
      <c r="G10298" s="406"/>
    </row>
    <row r="10299" spans="7:7">
      <c r="G10299" s="406"/>
    </row>
    <row r="10300" spans="7:7">
      <c r="G10300" s="406"/>
    </row>
    <row r="10301" spans="7:7">
      <c r="G10301" s="406"/>
    </row>
    <row r="10302" spans="7:7">
      <c r="G10302" s="406"/>
    </row>
    <row r="10303" spans="7:7">
      <c r="G10303" s="406"/>
    </row>
    <row r="10304" spans="7:7">
      <c r="G10304" s="406"/>
    </row>
    <row r="10305" spans="7:7">
      <c r="G10305" s="406"/>
    </row>
    <row r="10306" spans="7:7">
      <c r="G10306" s="406"/>
    </row>
    <row r="10307" spans="7:7">
      <c r="G10307" s="406"/>
    </row>
    <row r="10308" spans="7:7">
      <c r="G10308" s="406"/>
    </row>
    <row r="10309" spans="7:7">
      <c r="G10309" s="406"/>
    </row>
    <row r="10310" spans="7:7">
      <c r="G10310" s="406"/>
    </row>
    <row r="10311" spans="7:7">
      <c r="G10311" s="406"/>
    </row>
    <row r="10312" spans="7:7">
      <c r="G10312" s="406"/>
    </row>
    <row r="10313" spans="7:7">
      <c r="G10313" s="406"/>
    </row>
    <row r="10314" spans="7:7">
      <c r="G10314" s="406"/>
    </row>
    <row r="10315" spans="7:7">
      <c r="G10315" s="406"/>
    </row>
    <row r="10316" spans="7:7">
      <c r="G10316" s="406"/>
    </row>
    <row r="10317" spans="7:7">
      <c r="G10317" s="406"/>
    </row>
    <row r="10318" spans="7:7">
      <c r="G10318" s="406"/>
    </row>
    <row r="10319" spans="7:7">
      <c r="G10319" s="406"/>
    </row>
    <row r="10320" spans="7:7">
      <c r="G10320" s="406"/>
    </row>
    <row r="10321" spans="7:7">
      <c r="G10321" s="406"/>
    </row>
    <row r="10322" spans="7:7">
      <c r="G10322" s="406"/>
    </row>
    <row r="10323" spans="7:7">
      <c r="G10323" s="406"/>
    </row>
    <row r="10324" spans="7:7">
      <c r="G10324" s="406"/>
    </row>
    <row r="10325" spans="7:7">
      <c r="G10325" s="406"/>
    </row>
    <row r="10326" spans="7:7">
      <c r="G10326" s="406"/>
    </row>
    <row r="10327" spans="7:7">
      <c r="G10327" s="406"/>
    </row>
    <row r="10328" spans="7:7">
      <c r="G10328" s="406"/>
    </row>
    <row r="10329" spans="7:7">
      <c r="G10329" s="406"/>
    </row>
    <row r="10330" spans="7:7">
      <c r="G10330" s="406"/>
    </row>
    <row r="10331" spans="7:7">
      <c r="G10331" s="406"/>
    </row>
    <row r="10332" spans="7:7">
      <c r="G10332" s="406"/>
    </row>
    <row r="10333" spans="7:7">
      <c r="G10333" s="406"/>
    </row>
    <row r="10334" spans="7:7">
      <c r="G10334" s="406"/>
    </row>
    <row r="10335" spans="7:7">
      <c r="G10335" s="406"/>
    </row>
    <row r="10336" spans="7:7">
      <c r="G10336" s="406"/>
    </row>
    <row r="10337" spans="7:7">
      <c r="G10337" s="406"/>
    </row>
    <row r="10338" spans="7:7">
      <c r="G10338" s="406"/>
    </row>
    <row r="10339" spans="7:7">
      <c r="G10339" s="406"/>
    </row>
    <row r="10340" spans="7:7">
      <c r="G10340" s="406"/>
    </row>
    <row r="10341" spans="7:7">
      <c r="G10341" s="406"/>
    </row>
    <row r="10342" spans="7:7">
      <c r="G10342" s="406"/>
    </row>
    <row r="10343" spans="7:7">
      <c r="G10343" s="406"/>
    </row>
    <row r="10344" spans="7:7">
      <c r="G10344" s="406"/>
    </row>
    <row r="10345" spans="7:7">
      <c r="G10345" s="406"/>
    </row>
    <row r="10346" spans="7:7">
      <c r="G10346" s="406"/>
    </row>
    <row r="10347" spans="7:7">
      <c r="G10347" s="406"/>
    </row>
    <row r="10348" spans="7:7">
      <c r="G10348" s="406"/>
    </row>
    <row r="10349" spans="7:7">
      <c r="G10349" s="406"/>
    </row>
    <row r="10350" spans="7:7">
      <c r="G10350" s="406"/>
    </row>
    <row r="10351" spans="7:7">
      <c r="G10351" s="406"/>
    </row>
    <row r="10352" spans="7:7">
      <c r="G10352" s="406"/>
    </row>
    <row r="10353" spans="7:7">
      <c r="G10353" s="406"/>
    </row>
    <row r="10354" spans="7:7">
      <c r="G10354" s="406"/>
    </row>
    <row r="10355" spans="7:7">
      <c r="G10355" s="406"/>
    </row>
    <row r="10356" spans="7:7">
      <c r="G10356" s="406"/>
    </row>
    <row r="10357" spans="7:7">
      <c r="G10357" s="406"/>
    </row>
    <row r="10358" spans="7:7">
      <c r="G10358" s="406"/>
    </row>
    <row r="10359" spans="7:7">
      <c r="G10359" s="406"/>
    </row>
    <row r="10360" spans="7:7">
      <c r="G10360" s="406"/>
    </row>
    <row r="10361" spans="7:7">
      <c r="G10361" s="406"/>
    </row>
    <row r="10362" spans="7:7">
      <c r="G10362" s="406"/>
    </row>
    <row r="10363" spans="7:7">
      <c r="G10363" s="406"/>
    </row>
    <row r="10364" spans="7:7">
      <c r="G10364" s="406"/>
    </row>
    <row r="10365" spans="7:7">
      <c r="G10365" s="406"/>
    </row>
    <row r="10366" spans="7:7">
      <c r="G10366" s="406"/>
    </row>
    <row r="10367" spans="7:7">
      <c r="G10367" s="406"/>
    </row>
    <row r="10368" spans="7:7">
      <c r="G10368" s="406"/>
    </row>
    <row r="10369" spans="7:7">
      <c r="G10369" s="406"/>
    </row>
    <row r="10370" spans="7:7">
      <c r="G10370" s="406"/>
    </row>
    <row r="10371" spans="7:7">
      <c r="G10371" s="406"/>
    </row>
    <row r="10372" spans="7:7">
      <c r="G10372" s="406"/>
    </row>
    <row r="10373" spans="7:7">
      <c r="G10373" s="406"/>
    </row>
    <row r="10374" spans="7:7">
      <c r="G10374" s="406"/>
    </row>
    <row r="10375" spans="7:7">
      <c r="G10375" s="406"/>
    </row>
    <row r="10376" spans="7:7">
      <c r="G10376" s="406"/>
    </row>
    <row r="10377" spans="7:7">
      <c r="G10377" s="406"/>
    </row>
    <row r="10378" spans="7:7">
      <c r="G10378" s="406"/>
    </row>
    <row r="10379" spans="7:7">
      <c r="G10379" s="406"/>
    </row>
    <row r="10380" spans="7:7">
      <c r="G10380" s="406"/>
    </row>
    <row r="10381" spans="7:7">
      <c r="G10381" s="406"/>
    </row>
    <row r="10382" spans="7:7">
      <c r="G10382" s="406"/>
    </row>
    <row r="10383" spans="7:7">
      <c r="G10383" s="406"/>
    </row>
    <row r="10384" spans="7:7">
      <c r="G10384" s="406"/>
    </row>
    <row r="10385" spans="7:7">
      <c r="G10385" s="406"/>
    </row>
    <row r="10386" spans="7:7">
      <c r="G10386" s="406"/>
    </row>
    <row r="10387" spans="7:7">
      <c r="G10387" s="406"/>
    </row>
    <row r="10388" spans="7:7">
      <c r="G10388" s="406"/>
    </row>
    <row r="10389" spans="7:7">
      <c r="G10389" s="406"/>
    </row>
    <row r="10390" spans="7:7">
      <c r="G10390" s="406"/>
    </row>
    <row r="10391" spans="7:7">
      <c r="G10391" s="406"/>
    </row>
    <row r="10392" spans="7:7">
      <c r="G10392" s="406"/>
    </row>
    <row r="10393" spans="7:7">
      <c r="G10393" s="406"/>
    </row>
    <row r="10394" spans="7:7">
      <c r="G10394" s="406"/>
    </row>
    <row r="10395" spans="7:7">
      <c r="G10395" s="406"/>
    </row>
    <row r="10396" spans="7:7">
      <c r="G10396" s="406"/>
    </row>
    <row r="10397" spans="7:7">
      <c r="G10397" s="406"/>
    </row>
    <row r="10398" spans="7:7">
      <c r="G10398" s="406"/>
    </row>
    <row r="10399" spans="7:7">
      <c r="G10399" s="406"/>
    </row>
    <row r="10400" spans="7:7">
      <c r="G10400" s="406"/>
    </row>
    <row r="10401" spans="7:7">
      <c r="G10401" s="406"/>
    </row>
    <row r="10402" spans="7:7">
      <c r="G10402" s="406"/>
    </row>
    <row r="10403" spans="7:7">
      <c r="G10403" s="406"/>
    </row>
    <row r="10404" spans="7:7">
      <c r="G10404" s="406"/>
    </row>
    <row r="10405" spans="7:7">
      <c r="G10405" s="406"/>
    </row>
    <row r="10406" spans="7:7">
      <c r="G10406" s="406"/>
    </row>
    <row r="10407" spans="7:7">
      <c r="G10407" s="406"/>
    </row>
    <row r="10408" spans="7:7">
      <c r="G10408" s="406"/>
    </row>
    <row r="10409" spans="7:7">
      <c r="G10409" s="406"/>
    </row>
    <row r="10410" spans="7:7">
      <c r="G10410" s="406"/>
    </row>
    <row r="10411" spans="7:7">
      <c r="G10411" s="406"/>
    </row>
    <row r="10412" spans="7:7">
      <c r="G10412" s="406"/>
    </row>
    <row r="10413" spans="7:7">
      <c r="G10413" s="406"/>
    </row>
    <row r="10414" spans="7:7">
      <c r="G10414" s="406"/>
    </row>
    <row r="10415" spans="7:7">
      <c r="G10415" s="406"/>
    </row>
    <row r="10416" spans="7:7">
      <c r="G10416" s="406"/>
    </row>
    <row r="10417" spans="7:7">
      <c r="G10417" s="406"/>
    </row>
    <row r="10418" spans="7:7">
      <c r="G10418" s="406"/>
    </row>
    <row r="10419" spans="7:7">
      <c r="G10419" s="406"/>
    </row>
    <row r="10420" spans="7:7">
      <c r="G10420" s="406"/>
    </row>
    <row r="10421" spans="7:7">
      <c r="G10421" s="406"/>
    </row>
    <row r="10422" spans="7:7">
      <c r="G10422" s="406"/>
    </row>
    <row r="10423" spans="7:7">
      <c r="G10423" s="406"/>
    </row>
    <row r="10424" spans="7:7">
      <c r="G10424" s="406"/>
    </row>
    <row r="10425" spans="7:7">
      <c r="G10425" s="406"/>
    </row>
    <row r="10426" spans="7:7">
      <c r="G10426" s="406"/>
    </row>
    <row r="10427" spans="7:7">
      <c r="G10427" s="406"/>
    </row>
    <row r="10428" spans="7:7">
      <c r="G10428" s="406"/>
    </row>
    <row r="10429" spans="7:7">
      <c r="G10429" s="406"/>
    </row>
    <row r="10430" spans="7:7">
      <c r="G10430" s="406"/>
    </row>
    <row r="10431" spans="7:7">
      <c r="G10431" s="406"/>
    </row>
    <row r="10432" spans="7:7">
      <c r="G10432" s="406"/>
    </row>
    <row r="10433" spans="7:7">
      <c r="G10433" s="406"/>
    </row>
    <row r="10434" spans="7:7">
      <c r="G10434" s="406"/>
    </row>
    <row r="10435" spans="7:7">
      <c r="G10435" s="406"/>
    </row>
    <row r="10436" spans="7:7">
      <c r="G10436" s="406"/>
    </row>
    <row r="10437" spans="7:7">
      <c r="G10437" s="406"/>
    </row>
    <row r="10438" spans="7:7">
      <c r="G10438" s="406"/>
    </row>
    <row r="10439" spans="7:7">
      <c r="G10439" s="406"/>
    </row>
    <row r="10440" spans="7:7">
      <c r="G10440" s="406"/>
    </row>
    <row r="10441" spans="7:7">
      <c r="G10441" s="406"/>
    </row>
    <row r="10442" spans="7:7">
      <c r="G10442" s="406"/>
    </row>
    <row r="10443" spans="7:7">
      <c r="G10443" s="406"/>
    </row>
    <row r="10444" spans="7:7">
      <c r="G10444" s="406"/>
    </row>
    <row r="10445" spans="7:7">
      <c r="G10445" s="406"/>
    </row>
    <row r="10446" spans="7:7">
      <c r="G10446" s="406"/>
    </row>
    <row r="10447" spans="7:7">
      <c r="G10447" s="406"/>
    </row>
    <row r="10448" spans="7:7">
      <c r="G10448" s="406"/>
    </row>
    <row r="10449" spans="7:7">
      <c r="G10449" s="406"/>
    </row>
    <row r="10450" spans="7:7">
      <c r="G10450" s="406"/>
    </row>
    <row r="10451" spans="7:7">
      <c r="G10451" s="406"/>
    </row>
    <row r="10452" spans="7:7">
      <c r="G10452" s="406"/>
    </row>
    <row r="10453" spans="7:7">
      <c r="G10453" s="406"/>
    </row>
    <row r="10454" spans="7:7">
      <c r="G10454" s="406"/>
    </row>
    <row r="10455" spans="7:7">
      <c r="G10455" s="406"/>
    </row>
    <row r="10456" spans="7:7">
      <c r="G10456" s="406"/>
    </row>
    <row r="10457" spans="7:7">
      <c r="G10457" s="406"/>
    </row>
    <row r="10458" spans="7:7">
      <c r="G10458" s="406"/>
    </row>
    <row r="10459" spans="7:7">
      <c r="G10459" s="406"/>
    </row>
    <row r="10460" spans="7:7">
      <c r="G10460" s="406"/>
    </row>
    <row r="10461" spans="7:7">
      <c r="G10461" s="406"/>
    </row>
    <row r="10462" spans="7:7">
      <c r="G10462" s="406"/>
    </row>
    <row r="10463" spans="7:7">
      <c r="G10463" s="406"/>
    </row>
    <row r="10464" spans="7:7">
      <c r="G10464" s="406"/>
    </row>
    <row r="10465" spans="7:7">
      <c r="G10465" s="406"/>
    </row>
    <row r="10466" spans="7:7">
      <c r="G10466" s="406"/>
    </row>
    <row r="10467" spans="7:7">
      <c r="G10467" s="406"/>
    </row>
    <row r="10468" spans="7:7">
      <c r="G10468" s="406"/>
    </row>
    <row r="10469" spans="7:7">
      <c r="G10469" s="406"/>
    </row>
    <row r="10470" spans="7:7">
      <c r="G10470" s="406"/>
    </row>
    <row r="10471" spans="7:7">
      <c r="G10471" s="406"/>
    </row>
    <row r="10472" spans="7:7">
      <c r="G10472" s="406"/>
    </row>
    <row r="10473" spans="7:7">
      <c r="G10473" s="406"/>
    </row>
    <row r="10474" spans="7:7">
      <c r="G10474" s="406"/>
    </row>
    <row r="10475" spans="7:7">
      <c r="G10475" s="406"/>
    </row>
    <row r="10476" spans="7:7">
      <c r="G10476" s="406"/>
    </row>
    <row r="10477" spans="7:7">
      <c r="G10477" s="406"/>
    </row>
    <row r="10478" spans="7:7">
      <c r="G10478" s="406"/>
    </row>
    <row r="10479" spans="7:7">
      <c r="G10479" s="406"/>
    </row>
    <row r="10480" spans="7:7">
      <c r="G10480" s="406"/>
    </row>
    <row r="10481" spans="7:7">
      <c r="G10481" s="406"/>
    </row>
    <row r="10482" spans="7:7">
      <c r="G10482" s="406"/>
    </row>
    <row r="10483" spans="7:7">
      <c r="G10483" s="406"/>
    </row>
    <row r="10484" spans="7:7">
      <c r="G10484" s="406"/>
    </row>
    <row r="10485" spans="7:7">
      <c r="G10485" s="406"/>
    </row>
    <row r="10486" spans="7:7">
      <c r="G10486" s="406"/>
    </row>
    <row r="10487" spans="7:7">
      <c r="G10487" s="406"/>
    </row>
    <row r="10488" spans="7:7">
      <c r="G10488" s="406"/>
    </row>
    <row r="10489" spans="7:7">
      <c r="G10489" s="406"/>
    </row>
    <row r="10490" spans="7:7">
      <c r="G10490" s="406"/>
    </row>
    <row r="10491" spans="7:7">
      <c r="G10491" s="406"/>
    </row>
    <row r="10492" spans="7:7">
      <c r="G10492" s="406"/>
    </row>
    <row r="10493" spans="7:7">
      <c r="G10493" s="406"/>
    </row>
    <row r="10494" spans="7:7">
      <c r="G10494" s="406"/>
    </row>
    <row r="10495" spans="7:7">
      <c r="G10495" s="406"/>
    </row>
    <row r="10496" spans="7:7">
      <c r="G10496" s="406"/>
    </row>
    <row r="10497" spans="7:7">
      <c r="G10497" s="406"/>
    </row>
    <row r="10498" spans="7:7">
      <c r="G10498" s="406"/>
    </row>
    <row r="10499" spans="7:7">
      <c r="G10499" s="406"/>
    </row>
    <row r="10500" spans="7:7">
      <c r="G10500" s="406"/>
    </row>
    <row r="10501" spans="7:7">
      <c r="G10501" s="406"/>
    </row>
    <row r="10502" spans="7:7">
      <c r="G10502" s="406"/>
    </row>
    <row r="10503" spans="7:7">
      <c r="G10503" s="406"/>
    </row>
    <row r="10504" spans="7:7">
      <c r="G10504" s="406"/>
    </row>
    <row r="10505" spans="7:7">
      <c r="G10505" s="406"/>
    </row>
    <row r="10506" spans="7:7">
      <c r="G10506" s="406"/>
    </row>
    <row r="10507" spans="7:7">
      <c r="G10507" s="406"/>
    </row>
    <row r="10508" spans="7:7">
      <c r="G10508" s="406"/>
    </row>
    <row r="10509" spans="7:7">
      <c r="G10509" s="406"/>
    </row>
    <row r="10510" spans="7:7">
      <c r="G10510" s="406"/>
    </row>
    <row r="10511" spans="7:7">
      <c r="G10511" s="406"/>
    </row>
    <row r="10512" spans="7:7">
      <c r="G10512" s="406"/>
    </row>
    <row r="10513" spans="7:7">
      <c r="G10513" s="406"/>
    </row>
    <row r="10514" spans="7:7">
      <c r="G10514" s="406"/>
    </row>
    <row r="10515" spans="7:7">
      <c r="G10515" s="406"/>
    </row>
    <row r="10516" spans="7:7">
      <c r="G10516" s="406"/>
    </row>
    <row r="10517" spans="7:7">
      <c r="G10517" s="406"/>
    </row>
    <row r="10518" spans="7:7">
      <c r="G10518" s="406"/>
    </row>
    <row r="10519" spans="7:7">
      <c r="G10519" s="406"/>
    </row>
    <row r="10520" spans="7:7">
      <c r="G10520" s="406"/>
    </row>
    <row r="10521" spans="7:7">
      <c r="G10521" s="406"/>
    </row>
    <row r="10522" spans="7:7">
      <c r="G10522" s="406"/>
    </row>
    <row r="10523" spans="7:7">
      <c r="G10523" s="406"/>
    </row>
    <row r="10524" spans="7:7">
      <c r="G10524" s="406"/>
    </row>
    <row r="10525" spans="7:7">
      <c r="G10525" s="406"/>
    </row>
    <row r="10526" spans="7:7">
      <c r="G10526" s="406"/>
    </row>
    <row r="10527" spans="7:7">
      <c r="G10527" s="406"/>
    </row>
    <row r="10528" spans="7:7">
      <c r="G10528" s="406"/>
    </row>
    <row r="10529" spans="7:7">
      <c r="G10529" s="406"/>
    </row>
    <row r="10530" spans="7:7">
      <c r="G10530" s="406"/>
    </row>
    <row r="10531" spans="7:7">
      <c r="G10531" s="406"/>
    </row>
    <row r="10532" spans="7:7">
      <c r="G10532" s="406"/>
    </row>
    <row r="10533" spans="7:7">
      <c r="G10533" s="406"/>
    </row>
    <row r="10534" spans="7:7">
      <c r="G10534" s="406"/>
    </row>
    <row r="10535" spans="7:7">
      <c r="G10535" s="406"/>
    </row>
    <row r="10536" spans="7:7">
      <c r="G10536" s="406"/>
    </row>
    <row r="10537" spans="7:7">
      <c r="G10537" s="406"/>
    </row>
    <row r="10538" spans="7:7">
      <c r="G10538" s="406"/>
    </row>
    <row r="10539" spans="7:7">
      <c r="G10539" s="406"/>
    </row>
    <row r="10540" spans="7:7">
      <c r="G10540" s="406"/>
    </row>
    <row r="10541" spans="7:7">
      <c r="G10541" s="406"/>
    </row>
    <row r="10542" spans="7:7">
      <c r="G10542" s="406"/>
    </row>
    <row r="10543" spans="7:7">
      <c r="G10543" s="406"/>
    </row>
    <row r="10544" spans="7:7">
      <c r="G10544" s="406"/>
    </row>
    <row r="10545" spans="7:7">
      <c r="G10545" s="406"/>
    </row>
    <row r="10546" spans="7:7">
      <c r="G10546" s="406"/>
    </row>
    <row r="10547" spans="7:7">
      <c r="G10547" s="406"/>
    </row>
    <row r="10548" spans="7:7">
      <c r="G10548" s="406"/>
    </row>
    <row r="10549" spans="7:7">
      <c r="G10549" s="406"/>
    </row>
    <row r="10550" spans="7:7">
      <c r="G10550" s="406"/>
    </row>
    <row r="10551" spans="7:7">
      <c r="G10551" s="406"/>
    </row>
    <row r="10552" spans="7:7">
      <c r="G10552" s="406"/>
    </row>
    <row r="10553" spans="7:7">
      <c r="G10553" s="406"/>
    </row>
    <row r="10554" spans="7:7">
      <c r="G10554" s="406"/>
    </row>
    <row r="10555" spans="7:7">
      <c r="G10555" s="406"/>
    </row>
    <row r="10556" spans="7:7">
      <c r="G10556" s="406"/>
    </row>
    <row r="10557" spans="7:7">
      <c r="G10557" s="406"/>
    </row>
    <row r="10558" spans="7:7">
      <c r="G10558" s="406"/>
    </row>
    <row r="10559" spans="7:7">
      <c r="G10559" s="406"/>
    </row>
    <row r="10560" spans="7:7">
      <c r="G10560" s="406"/>
    </row>
    <row r="10561" spans="7:7">
      <c r="G10561" s="406"/>
    </row>
    <row r="10562" spans="7:7">
      <c r="G10562" s="406"/>
    </row>
    <row r="10563" spans="7:7">
      <c r="G10563" s="406"/>
    </row>
    <row r="10564" spans="7:7">
      <c r="G10564" s="406"/>
    </row>
    <row r="10565" spans="7:7">
      <c r="G10565" s="406"/>
    </row>
    <row r="10566" spans="7:7">
      <c r="G10566" s="406"/>
    </row>
    <row r="10567" spans="7:7">
      <c r="G10567" s="406"/>
    </row>
    <row r="10568" spans="7:7">
      <c r="G10568" s="406"/>
    </row>
    <row r="10569" spans="7:7">
      <c r="G10569" s="406"/>
    </row>
    <row r="10570" spans="7:7">
      <c r="G10570" s="406"/>
    </row>
    <row r="10571" spans="7:7">
      <c r="G10571" s="406"/>
    </row>
    <row r="10572" spans="7:7">
      <c r="G10572" s="406"/>
    </row>
    <row r="10573" spans="7:7">
      <c r="G10573" s="406"/>
    </row>
    <row r="10574" spans="7:7">
      <c r="G10574" s="406"/>
    </row>
    <row r="10575" spans="7:7">
      <c r="G10575" s="406"/>
    </row>
    <row r="10576" spans="7:7">
      <c r="G10576" s="406"/>
    </row>
    <row r="10577" spans="7:7">
      <c r="G10577" s="406"/>
    </row>
    <row r="10578" spans="7:7">
      <c r="G10578" s="406"/>
    </row>
    <row r="10579" spans="7:7">
      <c r="G10579" s="406"/>
    </row>
    <row r="10580" spans="7:7">
      <c r="G10580" s="406"/>
    </row>
    <row r="10581" spans="7:7">
      <c r="G10581" s="406"/>
    </row>
    <row r="10582" spans="7:7">
      <c r="G10582" s="406"/>
    </row>
    <row r="10583" spans="7:7">
      <c r="G10583" s="406"/>
    </row>
    <row r="10584" spans="7:7">
      <c r="G10584" s="406"/>
    </row>
    <row r="10585" spans="7:7">
      <c r="G10585" s="406"/>
    </row>
    <row r="10586" spans="7:7">
      <c r="G10586" s="406"/>
    </row>
    <row r="10587" spans="7:7">
      <c r="G10587" s="406"/>
    </row>
    <row r="10588" spans="7:7">
      <c r="G10588" s="406"/>
    </row>
    <row r="10589" spans="7:7">
      <c r="G10589" s="406"/>
    </row>
    <row r="10590" spans="7:7">
      <c r="G10590" s="406"/>
    </row>
    <row r="10591" spans="7:7">
      <c r="G10591" s="406"/>
    </row>
    <row r="10592" spans="7:7">
      <c r="G10592" s="406"/>
    </row>
    <row r="10593" spans="7:7">
      <c r="G10593" s="406"/>
    </row>
    <row r="10594" spans="7:7">
      <c r="G10594" s="406"/>
    </row>
    <row r="10595" spans="7:7">
      <c r="G10595" s="406"/>
    </row>
    <row r="10596" spans="7:7">
      <c r="G10596" s="406"/>
    </row>
    <row r="10597" spans="7:7">
      <c r="G10597" s="406"/>
    </row>
    <row r="10598" spans="7:7">
      <c r="G10598" s="406"/>
    </row>
    <row r="10599" spans="7:7">
      <c r="G10599" s="406"/>
    </row>
    <row r="10600" spans="7:7">
      <c r="G10600" s="406"/>
    </row>
    <row r="10601" spans="7:7">
      <c r="G10601" s="406"/>
    </row>
    <row r="10602" spans="7:7">
      <c r="G10602" s="406"/>
    </row>
    <row r="10603" spans="7:7">
      <c r="G10603" s="406"/>
    </row>
    <row r="10604" spans="7:7">
      <c r="G10604" s="406"/>
    </row>
    <row r="10605" spans="7:7">
      <c r="G10605" s="406"/>
    </row>
    <row r="10606" spans="7:7">
      <c r="G10606" s="406"/>
    </row>
    <row r="10607" spans="7:7">
      <c r="G10607" s="406"/>
    </row>
    <row r="10608" spans="7:7">
      <c r="G10608" s="406"/>
    </row>
    <row r="10609" spans="7:7">
      <c r="G10609" s="406"/>
    </row>
    <row r="10610" spans="7:7">
      <c r="G10610" s="406"/>
    </row>
    <row r="10611" spans="7:7">
      <c r="G10611" s="406"/>
    </row>
    <row r="10612" spans="7:7">
      <c r="G10612" s="406"/>
    </row>
    <row r="10613" spans="7:7">
      <c r="G10613" s="406"/>
    </row>
    <row r="10614" spans="7:7">
      <c r="G10614" s="406"/>
    </row>
    <row r="10615" spans="7:7">
      <c r="G10615" s="406"/>
    </row>
    <row r="10616" spans="7:7">
      <c r="G10616" s="406"/>
    </row>
    <row r="10617" spans="7:7">
      <c r="G10617" s="406"/>
    </row>
    <row r="10618" spans="7:7">
      <c r="G10618" s="406"/>
    </row>
    <row r="10619" spans="7:7">
      <c r="G10619" s="406"/>
    </row>
    <row r="10620" spans="7:7">
      <c r="G10620" s="406"/>
    </row>
    <row r="10621" spans="7:7">
      <c r="G10621" s="406"/>
    </row>
    <row r="10622" spans="7:7">
      <c r="G10622" s="406"/>
    </row>
    <row r="10623" spans="7:7">
      <c r="G10623" s="406"/>
    </row>
    <row r="10624" spans="7:7">
      <c r="G10624" s="406"/>
    </row>
    <row r="10625" spans="7:7">
      <c r="G10625" s="406"/>
    </row>
    <row r="10626" spans="7:7">
      <c r="G10626" s="406"/>
    </row>
    <row r="10627" spans="7:7">
      <c r="G10627" s="406"/>
    </row>
    <row r="10628" spans="7:7">
      <c r="G10628" s="406"/>
    </row>
    <row r="10629" spans="7:7">
      <c r="G10629" s="406"/>
    </row>
    <row r="10630" spans="7:7">
      <c r="G10630" s="406"/>
    </row>
    <row r="10631" spans="7:7">
      <c r="G10631" s="406"/>
    </row>
    <row r="10632" spans="7:7">
      <c r="G10632" s="406"/>
    </row>
    <row r="10633" spans="7:7">
      <c r="G10633" s="406"/>
    </row>
    <row r="10634" spans="7:7">
      <c r="G10634" s="406"/>
    </row>
    <row r="10635" spans="7:7">
      <c r="G10635" s="406"/>
    </row>
    <row r="10636" spans="7:7">
      <c r="G10636" s="406"/>
    </row>
    <row r="10637" spans="7:7">
      <c r="G10637" s="406"/>
    </row>
    <row r="10638" spans="7:7">
      <c r="G10638" s="406"/>
    </row>
    <row r="10639" spans="7:7">
      <c r="G10639" s="406"/>
    </row>
    <row r="10640" spans="7:7">
      <c r="G10640" s="406"/>
    </row>
    <row r="10641" spans="7:7">
      <c r="G10641" s="406"/>
    </row>
    <row r="10642" spans="7:7">
      <c r="G10642" s="406"/>
    </row>
    <row r="10643" spans="7:7">
      <c r="G10643" s="406"/>
    </row>
    <row r="10644" spans="7:7">
      <c r="G10644" s="406"/>
    </row>
    <row r="10645" spans="7:7">
      <c r="G10645" s="406"/>
    </row>
    <row r="10646" spans="7:7">
      <c r="G10646" s="406"/>
    </row>
    <row r="10647" spans="7:7">
      <c r="G10647" s="406"/>
    </row>
    <row r="10648" spans="7:7">
      <c r="G10648" s="406"/>
    </row>
    <row r="10649" spans="7:7">
      <c r="G10649" s="406"/>
    </row>
    <row r="10650" spans="7:7">
      <c r="G10650" s="406"/>
    </row>
    <row r="10651" spans="7:7">
      <c r="G10651" s="406"/>
    </row>
    <row r="10652" spans="7:7">
      <c r="G10652" s="406"/>
    </row>
    <row r="10653" spans="7:7">
      <c r="G10653" s="406"/>
    </row>
    <row r="10654" spans="7:7">
      <c r="G10654" s="406"/>
    </row>
    <row r="10655" spans="7:7">
      <c r="G10655" s="406"/>
    </row>
    <row r="10656" spans="7:7">
      <c r="G10656" s="406"/>
    </row>
    <row r="10657" spans="7:7">
      <c r="G10657" s="406"/>
    </row>
    <row r="10658" spans="7:7">
      <c r="G10658" s="406"/>
    </row>
    <row r="10659" spans="7:7">
      <c r="G10659" s="406"/>
    </row>
    <row r="10660" spans="7:7">
      <c r="G10660" s="406"/>
    </row>
    <row r="10661" spans="7:7">
      <c r="G10661" s="406"/>
    </row>
    <row r="10662" spans="7:7">
      <c r="G10662" s="406"/>
    </row>
    <row r="10663" spans="7:7">
      <c r="G10663" s="406"/>
    </row>
    <row r="10664" spans="7:7">
      <c r="G10664" s="406"/>
    </row>
    <row r="10665" spans="7:7">
      <c r="G10665" s="406"/>
    </row>
    <row r="10666" spans="7:7">
      <c r="G10666" s="406"/>
    </row>
    <row r="10667" spans="7:7">
      <c r="G10667" s="406"/>
    </row>
    <row r="10668" spans="7:7">
      <c r="G10668" s="406"/>
    </row>
    <row r="10669" spans="7:7">
      <c r="G10669" s="406"/>
    </row>
    <row r="10670" spans="7:7">
      <c r="G10670" s="406"/>
    </row>
    <row r="10671" spans="7:7">
      <c r="G10671" s="406"/>
    </row>
    <row r="10672" spans="7:7">
      <c r="G10672" s="406"/>
    </row>
    <row r="10673" spans="7:7">
      <c r="G10673" s="406"/>
    </row>
    <row r="10674" spans="7:7">
      <c r="G10674" s="406"/>
    </row>
    <row r="10675" spans="7:7">
      <c r="G10675" s="406"/>
    </row>
    <row r="10676" spans="7:7">
      <c r="G10676" s="406"/>
    </row>
    <row r="10677" spans="7:7">
      <c r="G10677" s="406"/>
    </row>
    <row r="10678" spans="7:7">
      <c r="G10678" s="406"/>
    </row>
    <row r="10679" spans="7:7">
      <c r="G10679" s="406"/>
    </row>
    <row r="10680" spans="7:7">
      <c r="G10680" s="406"/>
    </row>
    <row r="10681" spans="7:7">
      <c r="G10681" s="406"/>
    </row>
    <row r="10682" spans="7:7">
      <c r="G10682" s="406"/>
    </row>
    <row r="10683" spans="7:7">
      <c r="G10683" s="406"/>
    </row>
    <row r="10684" spans="7:7">
      <c r="G10684" s="406"/>
    </row>
    <row r="10685" spans="7:7">
      <c r="G10685" s="406"/>
    </row>
    <row r="10686" spans="7:7">
      <c r="G10686" s="406"/>
    </row>
    <row r="10687" spans="7:7">
      <c r="G10687" s="406"/>
    </row>
    <row r="10688" spans="7:7">
      <c r="G10688" s="406"/>
    </row>
    <row r="10689" spans="7:7">
      <c r="G10689" s="406"/>
    </row>
    <row r="10690" spans="7:7">
      <c r="G10690" s="406"/>
    </row>
    <row r="10691" spans="7:7">
      <c r="G10691" s="406"/>
    </row>
    <row r="10692" spans="7:7">
      <c r="G10692" s="406"/>
    </row>
    <row r="10693" spans="7:7">
      <c r="G10693" s="406"/>
    </row>
    <row r="10694" spans="7:7">
      <c r="G10694" s="406"/>
    </row>
    <row r="10695" spans="7:7">
      <c r="G10695" s="406"/>
    </row>
    <row r="10696" spans="7:7">
      <c r="G10696" s="406"/>
    </row>
    <row r="10697" spans="7:7">
      <c r="G10697" s="406"/>
    </row>
    <row r="10698" spans="7:7">
      <c r="G10698" s="406"/>
    </row>
    <row r="10699" spans="7:7">
      <c r="G10699" s="406"/>
    </row>
    <row r="10700" spans="7:7">
      <c r="G10700" s="406"/>
    </row>
    <row r="10701" spans="7:7">
      <c r="G10701" s="406"/>
    </row>
    <row r="10702" spans="7:7">
      <c r="G10702" s="406"/>
    </row>
    <row r="10703" spans="7:7">
      <c r="G10703" s="406"/>
    </row>
    <row r="10704" spans="7:7">
      <c r="G10704" s="406"/>
    </row>
    <row r="10705" spans="7:7">
      <c r="G10705" s="406"/>
    </row>
    <row r="10706" spans="7:7">
      <c r="G10706" s="406"/>
    </row>
    <row r="10707" spans="7:7">
      <c r="G10707" s="406"/>
    </row>
    <row r="10708" spans="7:7">
      <c r="G10708" s="406"/>
    </row>
    <row r="10709" spans="7:7">
      <c r="G10709" s="406"/>
    </row>
    <row r="10710" spans="7:7">
      <c r="G10710" s="406"/>
    </row>
    <row r="10711" spans="7:7">
      <c r="G10711" s="406"/>
    </row>
    <row r="10712" spans="7:7">
      <c r="G10712" s="406"/>
    </row>
    <row r="10713" spans="7:7">
      <c r="G10713" s="406"/>
    </row>
    <row r="10714" spans="7:7">
      <c r="G10714" s="406"/>
    </row>
    <row r="10715" spans="7:7">
      <c r="G10715" s="406"/>
    </row>
    <row r="10716" spans="7:7">
      <c r="G10716" s="406"/>
    </row>
    <row r="10717" spans="7:7">
      <c r="G10717" s="406"/>
    </row>
    <row r="10718" spans="7:7">
      <c r="G10718" s="406"/>
    </row>
    <row r="10719" spans="7:7">
      <c r="G10719" s="406"/>
    </row>
    <row r="10720" spans="7:7">
      <c r="G10720" s="406"/>
    </row>
    <row r="10721" spans="7:7">
      <c r="G10721" s="406"/>
    </row>
    <row r="10722" spans="7:7">
      <c r="G10722" s="406"/>
    </row>
    <row r="10723" spans="7:7">
      <c r="G10723" s="406"/>
    </row>
    <row r="10724" spans="7:7">
      <c r="G10724" s="406"/>
    </row>
    <row r="10725" spans="7:7">
      <c r="G10725" s="406"/>
    </row>
    <row r="10726" spans="7:7">
      <c r="G10726" s="406"/>
    </row>
    <row r="10727" spans="7:7">
      <c r="G10727" s="406"/>
    </row>
    <row r="10728" spans="7:7">
      <c r="G10728" s="406"/>
    </row>
    <row r="10729" spans="7:7">
      <c r="G10729" s="406"/>
    </row>
    <row r="10730" spans="7:7">
      <c r="G10730" s="406"/>
    </row>
    <row r="10731" spans="7:7">
      <c r="G10731" s="406"/>
    </row>
    <row r="10732" spans="7:7">
      <c r="G10732" s="406"/>
    </row>
    <row r="10733" spans="7:7">
      <c r="G10733" s="406"/>
    </row>
    <row r="10734" spans="7:7">
      <c r="G10734" s="406"/>
    </row>
    <row r="10735" spans="7:7">
      <c r="G10735" s="406"/>
    </row>
    <row r="10736" spans="7:7">
      <c r="G10736" s="406"/>
    </row>
    <row r="10737" spans="7:7">
      <c r="G10737" s="406"/>
    </row>
    <row r="10738" spans="7:7">
      <c r="G10738" s="406"/>
    </row>
    <row r="10739" spans="7:7">
      <c r="G10739" s="406"/>
    </row>
    <row r="10740" spans="7:7">
      <c r="G10740" s="406"/>
    </row>
    <row r="10741" spans="7:7">
      <c r="G10741" s="406"/>
    </row>
    <row r="10742" spans="7:7">
      <c r="G10742" s="406"/>
    </row>
    <row r="10743" spans="7:7">
      <c r="G10743" s="406"/>
    </row>
    <row r="10744" spans="7:7">
      <c r="G10744" s="406"/>
    </row>
    <row r="10745" spans="7:7">
      <c r="G10745" s="406"/>
    </row>
    <row r="10746" spans="7:7">
      <c r="G10746" s="406"/>
    </row>
    <row r="10747" spans="7:7">
      <c r="G10747" s="406"/>
    </row>
    <row r="10748" spans="7:7">
      <c r="G10748" s="406"/>
    </row>
    <row r="10749" spans="7:7">
      <c r="G10749" s="406"/>
    </row>
    <row r="10750" spans="7:7">
      <c r="G10750" s="406"/>
    </row>
    <row r="10751" spans="7:7">
      <c r="G10751" s="406"/>
    </row>
    <row r="10752" spans="7:7">
      <c r="G10752" s="406"/>
    </row>
    <row r="10753" spans="7:7">
      <c r="G10753" s="406"/>
    </row>
    <row r="10754" spans="7:7">
      <c r="G10754" s="406"/>
    </row>
    <row r="10755" spans="7:7">
      <c r="G10755" s="406"/>
    </row>
    <row r="10756" spans="7:7">
      <c r="G10756" s="406"/>
    </row>
    <row r="10757" spans="7:7">
      <c r="G10757" s="406"/>
    </row>
    <row r="10758" spans="7:7">
      <c r="G10758" s="406"/>
    </row>
    <row r="10759" spans="7:7">
      <c r="G10759" s="406"/>
    </row>
    <row r="10760" spans="7:7">
      <c r="G10760" s="406"/>
    </row>
    <row r="10761" spans="7:7">
      <c r="G10761" s="406"/>
    </row>
    <row r="10762" spans="7:7">
      <c r="G10762" s="406"/>
    </row>
    <row r="10763" spans="7:7">
      <c r="G10763" s="406"/>
    </row>
    <row r="10764" spans="7:7">
      <c r="G10764" s="406"/>
    </row>
    <row r="10765" spans="7:7">
      <c r="G10765" s="406"/>
    </row>
    <row r="10766" spans="7:7">
      <c r="G10766" s="406"/>
    </row>
    <row r="10767" spans="7:7">
      <c r="G10767" s="406"/>
    </row>
    <row r="10768" spans="7:7">
      <c r="G10768" s="406"/>
    </row>
    <row r="10769" spans="7:7">
      <c r="G10769" s="406"/>
    </row>
    <row r="10770" spans="7:7">
      <c r="G10770" s="406"/>
    </row>
    <row r="10771" spans="7:7">
      <c r="G10771" s="406"/>
    </row>
    <row r="10772" spans="7:7">
      <c r="G10772" s="406"/>
    </row>
    <row r="10773" spans="7:7">
      <c r="G10773" s="406"/>
    </row>
    <row r="10774" spans="7:7">
      <c r="G10774" s="406"/>
    </row>
    <row r="10775" spans="7:7">
      <c r="G10775" s="406"/>
    </row>
    <row r="10776" spans="7:7">
      <c r="G10776" s="406"/>
    </row>
    <row r="10777" spans="7:7">
      <c r="G10777" s="406"/>
    </row>
    <row r="10778" spans="7:7">
      <c r="G10778" s="406"/>
    </row>
    <row r="10779" spans="7:7">
      <c r="G10779" s="406"/>
    </row>
    <row r="10780" spans="7:7">
      <c r="G10780" s="406"/>
    </row>
    <row r="10781" spans="7:7">
      <c r="G10781" s="406"/>
    </row>
    <row r="10782" spans="7:7">
      <c r="G10782" s="406"/>
    </row>
    <row r="10783" spans="7:7">
      <c r="G10783" s="406"/>
    </row>
    <row r="10784" spans="7:7">
      <c r="G10784" s="406"/>
    </row>
    <row r="10785" spans="7:7">
      <c r="G10785" s="406"/>
    </row>
    <row r="10786" spans="7:7">
      <c r="G10786" s="406"/>
    </row>
    <row r="10787" spans="7:7">
      <c r="G10787" s="406"/>
    </row>
    <row r="10788" spans="7:7">
      <c r="G10788" s="406"/>
    </row>
    <row r="10789" spans="7:7">
      <c r="G10789" s="406"/>
    </row>
    <row r="10790" spans="7:7">
      <c r="G10790" s="406"/>
    </row>
    <row r="10791" spans="7:7">
      <c r="G10791" s="406"/>
    </row>
    <row r="10792" spans="7:7">
      <c r="G10792" s="406"/>
    </row>
    <row r="10793" spans="7:7">
      <c r="G10793" s="406"/>
    </row>
    <row r="10794" spans="7:7">
      <c r="G10794" s="406"/>
    </row>
    <row r="10795" spans="7:7">
      <c r="G10795" s="406"/>
    </row>
    <row r="10796" spans="7:7">
      <c r="G10796" s="406"/>
    </row>
    <row r="10797" spans="7:7">
      <c r="G10797" s="406"/>
    </row>
    <row r="10798" spans="7:7">
      <c r="G10798" s="406"/>
    </row>
    <row r="10799" spans="7:7">
      <c r="G10799" s="406"/>
    </row>
    <row r="10800" spans="7:7">
      <c r="G10800" s="406"/>
    </row>
    <row r="10801" spans="7:7">
      <c r="G10801" s="406"/>
    </row>
    <row r="10802" spans="7:7">
      <c r="G10802" s="406"/>
    </row>
    <row r="10803" spans="7:7">
      <c r="G10803" s="406"/>
    </row>
    <row r="10804" spans="7:7">
      <c r="G10804" s="406"/>
    </row>
    <row r="10805" spans="7:7">
      <c r="G10805" s="406"/>
    </row>
    <row r="10806" spans="7:7">
      <c r="G10806" s="406"/>
    </row>
    <row r="10807" spans="7:7">
      <c r="G10807" s="406"/>
    </row>
    <row r="10808" spans="7:7">
      <c r="G10808" s="406"/>
    </row>
    <row r="10809" spans="7:7">
      <c r="G10809" s="406"/>
    </row>
    <row r="10810" spans="7:7">
      <c r="G10810" s="406"/>
    </row>
    <row r="10811" spans="7:7">
      <c r="G10811" s="406"/>
    </row>
    <row r="10812" spans="7:7">
      <c r="G10812" s="406"/>
    </row>
    <row r="10813" spans="7:7">
      <c r="G10813" s="406"/>
    </row>
    <row r="10814" spans="7:7">
      <c r="G10814" s="406"/>
    </row>
    <row r="10815" spans="7:7">
      <c r="G10815" s="406"/>
    </row>
    <row r="10816" spans="7:7">
      <c r="G10816" s="406"/>
    </row>
    <row r="10817" spans="7:7">
      <c r="G10817" s="406"/>
    </row>
    <row r="10818" spans="7:7">
      <c r="G10818" s="406"/>
    </row>
    <row r="10819" spans="7:7">
      <c r="G10819" s="406"/>
    </row>
    <row r="10820" spans="7:7">
      <c r="G10820" s="406"/>
    </row>
    <row r="10821" spans="7:7">
      <c r="G10821" s="406"/>
    </row>
    <row r="10822" spans="7:7">
      <c r="G10822" s="406"/>
    </row>
    <row r="10823" spans="7:7">
      <c r="G10823" s="406"/>
    </row>
    <row r="10824" spans="7:7">
      <c r="G10824" s="406"/>
    </row>
    <row r="10825" spans="7:7">
      <c r="G10825" s="406"/>
    </row>
    <row r="10826" spans="7:7">
      <c r="G10826" s="406"/>
    </row>
    <row r="10827" spans="7:7">
      <c r="G10827" s="406"/>
    </row>
    <row r="10828" spans="7:7">
      <c r="G10828" s="406"/>
    </row>
    <row r="10829" spans="7:7">
      <c r="G10829" s="406"/>
    </row>
    <row r="10830" spans="7:7">
      <c r="G10830" s="406"/>
    </row>
    <row r="10831" spans="7:7">
      <c r="G10831" s="406"/>
    </row>
    <row r="10832" spans="7:7">
      <c r="G10832" s="406"/>
    </row>
    <row r="10833" spans="7:7">
      <c r="G10833" s="406"/>
    </row>
    <row r="10834" spans="7:7">
      <c r="G10834" s="406"/>
    </row>
    <row r="10835" spans="7:7">
      <c r="G10835" s="406"/>
    </row>
    <row r="10836" spans="7:7">
      <c r="G10836" s="406"/>
    </row>
    <row r="10837" spans="7:7">
      <c r="G10837" s="406"/>
    </row>
    <row r="10838" spans="7:7">
      <c r="G10838" s="406"/>
    </row>
    <row r="10839" spans="7:7">
      <c r="G10839" s="406"/>
    </row>
    <row r="10840" spans="7:7">
      <c r="G10840" s="406"/>
    </row>
    <row r="10841" spans="7:7">
      <c r="G10841" s="406"/>
    </row>
    <row r="10842" spans="7:7">
      <c r="G10842" s="406"/>
    </row>
    <row r="10843" spans="7:7">
      <c r="G10843" s="406"/>
    </row>
    <row r="10844" spans="7:7">
      <c r="G10844" s="406"/>
    </row>
    <row r="10845" spans="7:7">
      <c r="G10845" s="406"/>
    </row>
    <row r="10846" spans="7:7">
      <c r="G10846" s="406"/>
    </row>
    <row r="10847" spans="7:7">
      <c r="G10847" s="406"/>
    </row>
    <row r="10848" spans="7:7">
      <c r="G10848" s="406"/>
    </row>
    <row r="10849" spans="7:7">
      <c r="G10849" s="406"/>
    </row>
    <row r="10850" spans="7:7">
      <c r="G10850" s="406"/>
    </row>
    <row r="10851" spans="7:7">
      <c r="G10851" s="406"/>
    </row>
    <row r="10852" spans="7:7">
      <c r="G10852" s="406"/>
    </row>
    <row r="10853" spans="7:7">
      <c r="G10853" s="406"/>
    </row>
    <row r="10854" spans="7:7">
      <c r="G10854" s="406"/>
    </row>
    <row r="10855" spans="7:7">
      <c r="G10855" s="406"/>
    </row>
    <row r="10856" spans="7:7">
      <c r="G10856" s="406"/>
    </row>
    <row r="10857" spans="7:7">
      <c r="G10857" s="406"/>
    </row>
    <row r="10858" spans="7:7">
      <c r="G10858" s="406"/>
    </row>
    <row r="10859" spans="7:7">
      <c r="G10859" s="406"/>
    </row>
    <row r="10860" spans="7:7">
      <c r="G10860" s="406"/>
    </row>
    <row r="10861" spans="7:7">
      <c r="G10861" s="406"/>
    </row>
    <row r="10862" spans="7:7">
      <c r="G10862" s="406"/>
    </row>
    <row r="10863" spans="7:7">
      <c r="G10863" s="406"/>
    </row>
    <row r="10864" spans="7:7">
      <c r="G10864" s="406"/>
    </row>
    <row r="10865" spans="7:7">
      <c r="G10865" s="406"/>
    </row>
    <row r="10866" spans="7:7">
      <c r="G10866" s="406"/>
    </row>
    <row r="10867" spans="7:7">
      <c r="G10867" s="406"/>
    </row>
    <row r="10868" spans="7:7">
      <c r="G10868" s="406"/>
    </row>
    <row r="10869" spans="7:7">
      <c r="G10869" s="406"/>
    </row>
    <row r="10870" spans="7:7">
      <c r="G10870" s="406"/>
    </row>
    <row r="10871" spans="7:7">
      <c r="G10871" s="406"/>
    </row>
    <row r="10872" spans="7:7">
      <c r="G10872" s="406"/>
    </row>
    <row r="10873" spans="7:7">
      <c r="G10873" s="406"/>
    </row>
    <row r="10874" spans="7:7">
      <c r="G10874" s="406"/>
    </row>
    <row r="10875" spans="7:7">
      <c r="G10875" s="406"/>
    </row>
    <row r="10876" spans="7:7">
      <c r="G10876" s="406"/>
    </row>
    <row r="10877" spans="7:7">
      <c r="G10877" s="406"/>
    </row>
    <row r="10878" spans="7:7">
      <c r="G10878" s="406"/>
    </row>
    <row r="10879" spans="7:7">
      <c r="G10879" s="406"/>
    </row>
    <row r="10880" spans="7:7">
      <c r="G10880" s="406"/>
    </row>
    <row r="10881" spans="7:7">
      <c r="G10881" s="406"/>
    </row>
    <row r="10882" spans="7:7">
      <c r="G10882" s="406"/>
    </row>
    <row r="10883" spans="7:7">
      <c r="G10883" s="406"/>
    </row>
    <row r="10884" spans="7:7">
      <c r="G10884" s="406"/>
    </row>
    <row r="10885" spans="7:7">
      <c r="G10885" s="406"/>
    </row>
    <row r="10886" spans="7:7">
      <c r="G10886" s="406"/>
    </row>
    <row r="10887" spans="7:7">
      <c r="G10887" s="406"/>
    </row>
    <row r="10888" spans="7:7">
      <c r="G10888" s="406"/>
    </row>
    <row r="10889" spans="7:7">
      <c r="G10889" s="406"/>
    </row>
    <row r="10890" spans="7:7">
      <c r="G10890" s="406"/>
    </row>
    <row r="10891" spans="7:7">
      <c r="G10891" s="406"/>
    </row>
    <row r="10892" spans="7:7">
      <c r="G10892" s="406"/>
    </row>
    <row r="10893" spans="7:7">
      <c r="G10893" s="406"/>
    </row>
    <row r="10894" spans="7:7">
      <c r="G10894" s="406"/>
    </row>
    <row r="10895" spans="7:7">
      <c r="G10895" s="406"/>
    </row>
    <row r="10896" spans="7:7">
      <c r="G10896" s="406"/>
    </row>
    <row r="10897" spans="7:7">
      <c r="G10897" s="406"/>
    </row>
    <row r="10898" spans="7:7">
      <c r="G10898" s="406"/>
    </row>
    <row r="10899" spans="7:7">
      <c r="G10899" s="406"/>
    </row>
    <row r="10900" spans="7:7">
      <c r="G10900" s="406"/>
    </row>
    <row r="10901" spans="7:7">
      <c r="G10901" s="406"/>
    </row>
    <row r="10902" spans="7:7">
      <c r="G10902" s="406"/>
    </row>
    <row r="10903" spans="7:7">
      <c r="G10903" s="406"/>
    </row>
    <row r="10904" spans="7:7">
      <c r="G10904" s="406"/>
    </row>
    <row r="10905" spans="7:7">
      <c r="G10905" s="406"/>
    </row>
    <row r="10906" spans="7:7">
      <c r="G10906" s="406"/>
    </row>
    <row r="10907" spans="7:7">
      <c r="G10907" s="406"/>
    </row>
    <row r="10908" spans="7:7">
      <c r="G10908" s="406"/>
    </row>
    <row r="10909" spans="7:7">
      <c r="G10909" s="406"/>
    </row>
    <row r="10910" spans="7:7">
      <c r="G10910" s="406"/>
    </row>
    <row r="10911" spans="7:7">
      <c r="G10911" s="406"/>
    </row>
    <row r="10912" spans="7:7">
      <c r="G10912" s="406"/>
    </row>
    <row r="10913" spans="7:7">
      <c r="G10913" s="406"/>
    </row>
    <row r="10914" spans="7:7">
      <c r="G10914" s="406"/>
    </row>
    <row r="10915" spans="7:7">
      <c r="G10915" s="406"/>
    </row>
    <row r="10916" spans="7:7">
      <c r="G10916" s="406"/>
    </row>
    <row r="10917" spans="7:7">
      <c r="G10917" s="406"/>
    </row>
    <row r="10918" spans="7:7">
      <c r="G10918" s="406"/>
    </row>
    <row r="10919" spans="7:7">
      <c r="G10919" s="406"/>
    </row>
    <row r="10920" spans="7:7">
      <c r="G10920" s="406"/>
    </row>
    <row r="10921" spans="7:7">
      <c r="G10921" s="406"/>
    </row>
    <row r="10922" spans="7:7">
      <c r="G10922" s="406"/>
    </row>
    <row r="10923" spans="7:7">
      <c r="G10923" s="406"/>
    </row>
    <row r="10924" spans="7:7">
      <c r="G10924" s="406"/>
    </row>
    <row r="10925" spans="7:7">
      <c r="G10925" s="406"/>
    </row>
    <row r="10926" spans="7:7">
      <c r="G10926" s="406"/>
    </row>
    <row r="10927" spans="7:7">
      <c r="G10927" s="406"/>
    </row>
    <row r="10928" spans="7:7">
      <c r="G10928" s="406"/>
    </row>
    <row r="10929" spans="7:7">
      <c r="G10929" s="406"/>
    </row>
    <row r="10930" spans="7:7">
      <c r="G10930" s="406"/>
    </row>
    <row r="10931" spans="7:7">
      <c r="G10931" s="406"/>
    </row>
    <row r="10932" spans="7:7">
      <c r="G10932" s="406"/>
    </row>
    <row r="10933" spans="7:7">
      <c r="G10933" s="406"/>
    </row>
    <row r="10934" spans="7:7">
      <c r="G10934" s="406"/>
    </row>
    <row r="10935" spans="7:7">
      <c r="G10935" s="406"/>
    </row>
    <row r="10936" spans="7:7">
      <c r="G10936" s="406"/>
    </row>
    <row r="10937" spans="7:7">
      <c r="G10937" s="406"/>
    </row>
    <row r="10938" spans="7:7">
      <c r="G10938" s="406"/>
    </row>
    <row r="10939" spans="7:7">
      <c r="G10939" s="406"/>
    </row>
    <row r="10940" spans="7:7">
      <c r="G10940" s="406"/>
    </row>
    <row r="10941" spans="7:7">
      <c r="G10941" s="406"/>
    </row>
    <row r="10942" spans="7:7">
      <c r="G10942" s="406"/>
    </row>
    <row r="10943" spans="7:7">
      <c r="G10943" s="406"/>
    </row>
    <row r="10944" spans="7:7">
      <c r="G10944" s="406"/>
    </row>
    <row r="10945" spans="7:7">
      <c r="G10945" s="406"/>
    </row>
    <row r="10946" spans="7:7">
      <c r="G10946" s="406"/>
    </row>
    <row r="10947" spans="7:7">
      <c r="G10947" s="406"/>
    </row>
    <row r="10948" spans="7:7">
      <c r="G10948" s="406"/>
    </row>
    <row r="10949" spans="7:7">
      <c r="G10949" s="406"/>
    </row>
    <row r="10950" spans="7:7">
      <c r="G10950" s="406"/>
    </row>
    <row r="10951" spans="7:7">
      <c r="G10951" s="406"/>
    </row>
    <row r="10952" spans="7:7">
      <c r="G10952" s="406"/>
    </row>
    <row r="10953" spans="7:7">
      <c r="G10953" s="406"/>
    </row>
    <row r="10954" spans="7:7">
      <c r="G10954" s="406"/>
    </row>
    <row r="10955" spans="7:7">
      <c r="G10955" s="406"/>
    </row>
    <row r="10956" spans="7:7">
      <c r="G10956" s="406"/>
    </row>
    <row r="10957" spans="7:7">
      <c r="G10957" s="406"/>
    </row>
    <row r="10958" spans="7:7">
      <c r="G10958" s="406"/>
    </row>
    <row r="10959" spans="7:7">
      <c r="G10959" s="406"/>
    </row>
    <row r="10960" spans="7:7">
      <c r="G10960" s="406"/>
    </row>
    <row r="10961" spans="7:7">
      <c r="G10961" s="406"/>
    </row>
    <row r="10962" spans="7:7">
      <c r="G10962" s="406"/>
    </row>
    <row r="10963" spans="7:7">
      <c r="G10963" s="406"/>
    </row>
    <row r="10964" spans="7:7">
      <c r="G10964" s="406"/>
    </row>
    <row r="10965" spans="7:7">
      <c r="G10965" s="406"/>
    </row>
    <row r="10966" spans="7:7">
      <c r="G10966" s="406"/>
    </row>
    <row r="10967" spans="7:7">
      <c r="G10967" s="406"/>
    </row>
    <row r="10968" spans="7:7">
      <c r="G10968" s="406"/>
    </row>
    <row r="10969" spans="7:7">
      <c r="G10969" s="406"/>
    </row>
    <row r="10970" spans="7:7">
      <c r="G10970" s="406"/>
    </row>
    <row r="10971" spans="7:7">
      <c r="G10971" s="406"/>
    </row>
    <row r="10972" spans="7:7">
      <c r="G10972" s="406"/>
    </row>
    <row r="10973" spans="7:7">
      <c r="G10973" s="406"/>
    </row>
    <row r="10974" spans="7:7">
      <c r="G10974" s="406"/>
    </row>
    <row r="10975" spans="7:7">
      <c r="G10975" s="406"/>
    </row>
    <row r="10976" spans="7:7">
      <c r="G10976" s="406"/>
    </row>
    <row r="10977" spans="7:7">
      <c r="G10977" s="406"/>
    </row>
    <row r="10978" spans="7:7">
      <c r="G10978" s="406"/>
    </row>
    <row r="10979" spans="7:7">
      <c r="G10979" s="406"/>
    </row>
    <row r="10980" spans="7:7">
      <c r="G10980" s="406"/>
    </row>
    <row r="10981" spans="7:7">
      <c r="G10981" s="406"/>
    </row>
    <row r="10982" spans="7:7">
      <c r="G10982" s="406"/>
    </row>
    <row r="10983" spans="7:7">
      <c r="G10983" s="406"/>
    </row>
    <row r="10984" spans="7:7">
      <c r="G10984" s="406"/>
    </row>
    <row r="10985" spans="7:7">
      <c r="G10985" s="406"/>
    </row>
    <row r="10986" spans="7:7">
      <c r="G10986" s="406"/>
    </row>
    <row r="10987" spans="7:7">
      <c r="G10987" s="406"/>
    </row>
    <row r="10988" spans="7:7">
      <c r="G10988" s="406"/>
    </row>
    <row r="10989" spans="7:7">
      <c r="G10989" s="406"/>
    </row>
    <row r="10990" spans="7:7">
      <c r="G10990" s="406"/>
    </row>
    <row r="10991" spans="7:7">
      <c r="G10991" s="406"/>
    </row>
    <row r="10992" spans="7:7">
      <c r="G10992" s="406"/>
    </row>
    <row r="10993" spans="7:7">
      <c r="G10993" s="406"/>
    </row>
    <row r="10994" spans="7:7">
      <c r="G10994" s="406"/>
    </row>
    <row r="10995" spans="7:7">
      <c r="G10995" s="406"/>
    </row>
    <row r="10996" spans="7:7">
      <c r="G10996" s="406"/>
    </row>
    <row r="10997" spans="7:7">
      <c r="G10997" s="406"/>
    </row>
    <row r="10998" spans="7:7">
      <c r="G10998" s="406"/>
    </row>
    <row r="10999" spans="7:7">
      <c r="G10999" s="406"/>
    </row>
    <row r="11000" spans="7:7">
      <c r="G11000" s="406"/>
    </row>
    <row r="11001" spans="7:7">
      <c r="G11001" s="406"/>
    </row>
    <row r="11002" spans="7:7">
      <c r="G11002" s="406"/>
    </row>
    <row r="11003" spans="7:7">
      <c r="G11003" s="406"/>
    </row>
    <row r="11004" spans="7:7">
      <c r="G11004" s="406"/>
    </row>
    <row r="11005" spans="7:7">
      <c r="G11005" s="406"/>
    </row>
    <row r="11006" spans="7:7">
      <c r="G11006" s="406"/>
    </row>
    <row r="11007" spans="7:7">
      <c r="G11007" s="406"/>
    </row>
    <row r="11008" spans="7:7">
      <c r="G11008" s="406"/>
    </row>
    <row r="11009" spans="7:7">
      <c r="G11009" s="406"/>
    </row>
    <row r="11010" spans="7:7">
      <c r="G11010" s="406"/>
    </row>
    <row r="11011" spans="7:7">
      <c r="G11011" s="406"/>
    </row>
    <row r="11012" spans="7:7">
      <c r="G11012" s="406"/>
    </row>
    <row r="11013" spans="7:7">
      <c r="G11013" s="406"/>
    </row>
    <row r="11014" spans="7:7">
      <c r="G11014" s="406"/>
    </row>
    <row r="11015" spans="7:7">
      <c r="G11015" s="406"/>
    </row>
    <row r="11016" spans="7:7">
      <c r="G11016" s="406"/>
    </row>
    <row r="11017" spans="7:7">
      <c r="G11017" s="406"/>
    </row>
    <row r="11018" spans="7:7">
      <c r="G11018" s="406"/>
    </row>
    <row r="11019" spans="7:7">
      <c r="G11019" s="406"/>
    </row>
    <row r="11020" spans="7:7">
      <c r="G11020" s="406"/>
    </row>
    <row r="11021" spans="7:7">
      <c r="G11021" s="406"/>
    </row>
    <row r="11022" spans="7:7">
      <c r="G11022" s="406"/>
    </row>
    <row r="11023" spans="7:7">
      <c r="G11023" s="406"/>
    </row>
    <row r="11024" spans="7:7">
      <c r="G11024" s="406"/>
    </row>
    <row r="11025" spans="7:7">
      <c r="G11025" s="406"/>
    </row>
    <row r="11026" spans="7:7">
      <c r="G11026" s="406"/>
    </row>
    <row r="11027" spans="7:7">
      <c r="G11027" s="406"/>
    </row>
    <row r="11028" spans="7:7">
      <c r="G11028" s="406"/>
    </row>
    <row r="11029" spans="7:7">
      <c r="G11029" s="406"/>
    </row>
    <row r="11030" spans="7:7">
      <c r="G11030" s="406"/>
    </row>
    <row r="11031" spans="7:7">
      <c r="G11031" s="406"/>
    </row>
    <row r="11032" spans="7:7">
      <c r="G11032" s="406"/>
    </row>
    <row r="11033" spans="7:7">
      <c r="G11033" s="406"/>
    </row>
    <row r="11034" spans="7:7">
      <c r="G11034" s="406"/>
    </row>
    <row r="11035" spans="7:7">
      <c r="G11035" s="406"/>
    </row>
    <row r="11036" spans="7:7">
      <c r="G11036" s="406"/>
    </row>
    <row r="11037" spans="7:7">
      <c r="G11037" s="406"/>
    </row>
    <row r="11038" spans="7:7">
      <c r="G11038" s="406"/>
    </row>
    <row r="11039" spans="7:7">
      <c r="G11039" s="406"/>
    </row>
    <row r="11040" spans="7:7">
      <c r="G11040" s="406"/>
    </row>
    <row r="11041" spans="7:7">
      <c r="G11041" s="406"/>
    </row>
    <row r="11042" spans="7:7">
      <c r="G11042" s="406"/>
    </row>
    <row r="11043" spans="7:7">
      <c r="G11043" s="406"/>
    </row>
    <row r="11044" spans="7:7">
      <c r="G11044" s="406"/>
    </row>
    <row r="11045" spans="7:7">
      <c r="G11045" s="406"/>
    </row>
    <row r="11046" spans="7:7">
      <c r="G11046" s="406"/>
    </row>
    <row r="11047" spans="7:7">
      <c r="G11047" s="406"/>
    </row>
    <row r="11048" spans="7:7">
      <c r="G11048" s="406"/>
    </row>
    <row r="11049" spans="7:7">
      <c r="G11049" s="406"/>
    </row>
    <row r="11050" spans="7:7">
      <c r="G11050" s="406"/>
    </row>
    <row r="11051" spans="7:7">
      <c r="G11051" s="406"/>
    </row>
    <row r="11052" spans="7:7">
      <c r="G11052" s="406"/>
    </row>
    <row r="11053" spans="7:7">
      <c r="G11053" s="406"/>
    </row>
    <row r="11054" spans="7:7">
      <c r="G11054" s="406"/>
    </row>
    <row r="11055" spans="7:7">
      <c r="G11055" s="406"/>
    </row>
    <row r="11056" spans="7:7">
      <c r="G11056" s="406"/>
    </row>
    <row r="11057" spans="7:7">
      <c r="G11057" s="406"/>
    </row>
    <row r="11058" spans="7:7">
      <c r="G11058" s="406"/>
    </row>
    <row r="11059" spans="7:7">
      <c r="G11059" s="406"/>
    </row>
    <row r="11060" spans="7:7">
      <c r="G11060" s="406"/>
    </row>
    <row r="11061" spans="7:7">
      <c r="G11061" s="406"/>
    </row>
    <row r="11062" spans="7:7">
      <c r="G11062" s="406"/>
    </row>
    <row r="11063" spans="7:7">
      <c r="G11063" s="406"/>
    </row>
    <row r="11064" spans="7:7">
      <c r="G11064" s="406"/>
    </row>
    <row r="11065" spans="7:7">
      <c r="G11065" s="406"/>
    </row>
    <row r="11066" spans="7:7">
      <c r="G11066" s="406"/>
    </row>
    <row r="11067" spans="7:7">
      <c r="G11067" s="406"/>
    </row>
    <row r="11068" spans="7:7">
      <c r="G11068" s="406"/>
    </row>
    <row r="11069" spans="7:7">
      <c r="G11069" s="406"/>
    </row>
    <row r="11070" spans="7:7">
      <c r="G11070" s="406"/>
    </row>
    <row r="11071" spans="7:7">
      <c r="G11071" s="406"/>
    </row>
    <row r="11072" spans="7:7">
      <c r="G11072" s="406"/>
    </row>
    <row r="11073" spans="7:7">
      <c r="G11073" s="406"/>
    </row>
    <row r="11074" spans="7:7">
      <c r="G11074" s="406"/>
    </row>
    <row r="11075" spans="7:7">
      <c r="G11075" s="406"/>
    </row>
    <row r="11076" spans="7:7">
      <c r="G11076" s="406"/>
    </row>
    <row r="11077" spans="7:7">
      <c r="G11077" s="406"/>
    </row>
    <row r="11078" spans="7:7">
      <c r="G11078" s="406"/>
    </row>
    <row r="11079" spans="7:7">
      <c r="G11079" s="406"/>
    </row>
    <row r="11080" spans="7:7">
      <c r="G11080" s="406"/>
    </row>
    <row r="11081" spans="7:7">
      <c r="G11081" s="406"/>
    </row>
    <row r="11082" spans="7:7">
      <c r="G11082" s="406"/>
    </row>
    <row r="11083" spans="7:7">
      <c r="G11083" s="406"/>
    </row>
    <row r="11084" spans="7:7">
      <c r="G11084" s="406"/>
    </row>
    <row r="11085" spans="7:7">
      <c r="G11085" s="406"/>
    </row>
    <row r="11086" spans="7:7">
      <c r="G11086" s="406"/>
    </row>
    <row r="11087" spans="7:7">
      <c r="G11087" s="406"/>
    </row>
    <row r="11088" spans="7:7">
      <c r="G11088" s="406"/>
    </row>
    <row r="11089" spans="7:7">
      <c r="G11089" s="406"/>
    </row>
    <row r="11090" spans="7:7">
      <c r="G11090" s="406"/>
    </row>
    <row r="11091" spans="7:7">
      <c r="G11091" s="406"/>
    </row>
    <row r="11092" spans="7:7">
      <c r="G11092" s="406"/>
    </row>
    <row r="11093" spans="7:7">
      <c r="G11093" s="406"/>
    </row>
    <row r="11094" spans="7:7">
      <c r="G11094" s="406"/>
    </row>
    <row r="11095" spans="7:7">
      <c r="G11095" s="406"/>
    </row>
    <row r="11096" spans="7:7">
      <c r="G11096" s="406"/>
    </row>
    <row r="11097" spans="7:7">
      <c r="G11097" s="406"/>
    </row>
    <row r="11098" spans="7:7">
      <c r="G11098" s="406"/>
    </row>
    <row r="11099" spans="7:7">
      <c r="G11099" s="406"/>
    </row>
    <row r="11100" spans="7:7">
      <c r="G11100" s="406"/>
    </row>
    <row r="11101" spans="7:7">
      <c r="G11101" s="406"/>
    </row>
    <row r="11102" spans="7:7">
      <c r="G11102" s="406"/>
    </row>
    <row r="11103" spans="7:7">
      <c r="G11103" s="406"/>
    </row>
    <row r="11104" spans="7:7">
      <c r="G11104" s="406"/>
    </row>
    <row r="11105" spans="7:7">
      <c r="G11105" s="406"/>
    </row>
    <row r="11106" spans="7:7">
      <c r="G11106" s="406"/>
    </row>
    <row r="11107" spans="7:7">
      <c r="G11107" s="406"/>
    </row>
    <row r="11108" spans="7:7">
      <c r="G11108" s="406"/>
    </row>
    <row r="11109" spans="7:7">
      <c r="G11109" s="406"/>
    </row>
    <row r="11110" spans="7:7">
      <c r="G11110" s="406"/>
    </row>
    <row r="11111" spans="7:7">
      <c r="G11111" s="406"/>
    </row>
    <row r="11112" spans="7:7">
      <c r="G11112" s="406"/>
    </row>
    <row r="11113" spans="7:7">
      <c r="G11113" s="406"/>
    </row>
    <row r="11114" spans="7:7">
      <c r="G11114" s="406"/>
    </row>
    <row r="11115" spans="7:7">
      <c r="G11115" s="406"/>
    </row>
    <row r="11116" spans="7:7">
      <c r="G11116" s="406"/>
    </row>
    <row r="11117" spans="7:7">
      <c r="G11117" s="406"/>
    </row>
    <row r="11118" spans="7:7">
      <c r="G11118" s="406"/>
    </row>
    <row r="11119" spans="7:7">
      <c r="G11119" s="406"/>
    </row>
    <row r="11120" spans="7:7">
      <c r="G11120" s="406"/>
    </row>
    <row r="11121" spans="7:7">
      <c r="G11121" s="406"/>
    </row>
    <row r="11122" spans="7:7">
      <c r="G11122" s="406"/>
    </row>
    <row r="11123" spans="7:7">
      <c r="G11123" s="406"/>
    </row>
    <row r="11124" spans="7:7">
      <c r="G11124" s="406"/>
    </row>
    <row r="11125" spans="7:7">
      <c r="G11125" s="406"/>
    </row>
    <row r="11126" spans="7:7">
      <c r="G11126" s="406"/>
    </row>
    <row r="11127" spans="7:7">
      <c r="G11127" s="406"/>
    </row>
    <row r="11128" spans="7:7">
      <c r="G11128" s="406"/>
    </row>
    <row r="11129" spans="7:7">
      <c r="G11129" s="406"/>
    </row>
    <row r="11130" spans="7:7">
      <c r="G11130" s="406"/>
    </row>
    <row r="11131" spans="7:7">
      <c r="G11131" s="406"/>
    </row>
    <row r="11132" spans="7:7">
      <c r="G11132" s="406"/>
    </row>
    <row r="11133" spans="7:7">
      <c r="G11133" s="406"/>
    </row>
    <row r="11134" spans="7:7">
      <c r="G11134" s="406"/>
    </row>
    <row r="11135" spans="7:7">
      <c r="G11135" s="406"/>
    </row>
    <row r="11136" spans="7:7">
      <c r="G11136" s="406"/>
    </row>
    <row r="11137" spans="7:7">
      <c r="G11137" s="406"/>
    </row>
    <row r="11138" spans="7:7">
      <c r="G11138" s="406"/>
    </row>
    <row r="11139" spans="7:7">
      <c r="G11139" s="406"/>
    </row>
    <row r="11140" spans="7:7">
      <c r="G11140" s="406"/>
    </row>
    <row r="11141" spans="7:7">
      <c r="G11141" s="406"/>
    </row>
    <row r="11142" spans="7:7">
      <c r="G11142" s="406"/>
    </row>
    <row r="11143" spans="7:7">
      <c r="G11143" s="406"/>
    </row>
    <row r="11144" spans="7:7">
      <c r="G11144" s="406"/>
    </row>
    <row r="11145" spans="7:7">
      <c r="G11145" s="406"/>
    </row>
    <row r="11146" spans="7:7">
      <c r="G11146" s="406"/>
    </row>
    <row r="11147" spans="7:7">
      <c r="G11147" s="406"/>
    </row>
    <row r="11148" spans="7:7">
      <c r="G11148" s="406"/>
    </row>
    <row r="11149" spans="7:7">
      <c r="G11149" s="406"/>
    </row>
    <row r="11150" spans="7:7">
      <c r="G11150" s="406"/>
    </row>
    <row r="11151" spans="7:7">
      <c r="G11151" s="406"/>
    </row>
    <row r="11152" spans="7:7">
      <c r="G11152" s="406"/>
    </row>
    <row r="11153" spans="7:7">
      <c r="G11153" s="406"/>
    </row>
    <row r="11154" spans="7:7">
      <c r="G11154" s="406"/>
    </row>
    <row r="11155" spans="7:7">
      <c r="G11155" s="406"/>
    </row>
    <row r="11156" spans="7:7">
      <c r="G11156" s="406"/>
    </row>
    <row r="11157" spans="7:7">
      <c r="G11157" s="406"/>
    </row>
    <row r="11158" spans="7:7">
      <c r="G11158" s="406"/>
    </row>
    <row r="11159" spans="7:7">
      <c r="G11159" s="406"/>
    </row>
    <row r="11160" spans="7:7">
      <c r="G11160" s="406"/>
    </row>
    <row r="11161" spans="7:7">
      <c r="G11161" s="406"/>
    </row>
    <row r="11162" spans="7:7">
      <c r="G11162" s="406"/>
    </row>
    <row r="11163" spans="7:7">
      <c r="G11163" s="406"/>
    </row>
    <row r="11164" spans="7:7">
      <c r="G11164" s="406"/>
    </row>
    <row r="11165" spans="7:7">
      <c r="G11165" s="406"/>
    </row>
    <row r="11166" spans="7:7">
      <c r="G11166" s="406"/>
    </row>
    <row r="11167" spans="7:7">
      <c r="G11167" s="406"/>
    </row>
    <row r="11168" spans="7:7">
      <c r="G11168" s="406"/>
    </row>
    <row r="11169" spans="7:7">
      <c r="G11169" s="406"/>
    </row>
    <row r="11170" spans="7:7">
      <c r="G11170" s="406"/>
    </row>
    <row r="11171" spans="7:7">
      <c r="G11171" s="406"/>
    </row>
    <row r="11172" spans="7:7">
      <c r="G11172" s="406"/>
    </row>
    <row r="11173" spans="7:7">
      <c r="G11173" s="406"/>
    </row>
    <row r="11174" spans="7:7">
      <c r="G11174" s="406"/>
    </row>
    <row r="11175" spans="7:7">
      <c r="G11175" s="406"/>
    </row>
    <row r="11176" spans="7:7">
      <c r="G11176" s="406"/>
    </row>
    <row r="11177" spans="7:7">
      <c r="G11177" s="406"/>
    </row>
    <row r="11178" spans="7:7">
      <c r="G11178" s="406"/>
    </row>
    <row r="11179" spans="7:7">
      <c r="G11179" s="406"/>
    </row>
    <row r="11180" spans="7:7">
      <c r="G11180" s="406"/>
    </row>
    <row r="11181" spans="7:7">
      <c r="G11181" s="406"/>
    </row>
    <row r="11182" spans="7:7">
      <c r="G11182" s="406"/>
    </row>
    <row r="11183" spans="7:7">
      <c r="G11183" s="406"/>
    </row>
    <row r="11184" spans="7:7">
      <c r="G11184" s="406"/>
    </row>
    <row r="11185" spans="7:7">
      <c r="G11185" s="406"/>
    </row>
    <row r="11186" spans="7:7">
      <c r="G11186" s="406"/>
    </row>
    <row r="11187" spans="7:7">
      <c r="G11187" s="406"/>
    </row>
    <row r="11188" spans="7:7">
      <c r="G11188" s="406"/>
    </row>
    <row r="11189" spans="7:7">
      <c r="G11189" s="406"/>
    </row>
    <row r="11190" spans="7:7">
      <c r="G11190" s="406"/>
    </row>
    <row r="11191" spans="7:7">
      <c r="G11191" s="406"/>
    </row>
    <row r="11192" spans="7:7">
      <c r="G11192" s="406"/>
    </row>
    <row r="11193" spans="7:7">
      <c r="G11193" s="406"/>
    </row>
    <row r="11194" spans="7:7">
      <c r="G11194" s="406"/>
    </row>
    <row r="11195" spans="7:7">
      <c r="G11195" s="406"/>
    </row>
    <row r="11196" spans="7:7">
      <c r="G11196" s="406"/>
    </row>
    <row r="11197" spans="7:7">
      <c r="G11197" s="406"/>
    </row>
    <row r="11198" spans="7:7">
      <c r="G11198" s="406"/>
    </row>
    <row r="11199" spans="7:7">
      <c r="G11199" s="406"/>
    </row>
    <row r="11200" spans="7:7">
      <c r="G11200" s="406"/>
    </row>
    <row r="11201" spans="7:7">
      <c r="G11201" s="406"/>
    </row>
    <row r="11202" spans="7:7">
      <c r="G11202" s="406"/>
    </row>
    <row r="11203" spans="7:7">
      <c r="G11203" s="406"/>
    </row>
    <row r="11204" spans="7:7">
      <c r="G11204" s="406"/>
    </row>
    <row r="11205" spans="7:7">
      <c r="G11205" s="406"/>
    </row>
    <row r="11206" spans="7:7">
      <c r="G11206" s="406"/>
    </row>
    <row r="11207" spans="7:7">
      <c r="G11207" s="406"/>
    </row>
    <row r="11208" spans="7:7">
      <c r="G11208" s="406"/>
    </row>
    <row r="11209" spans="7:7">
      <c r="G11209" s="406"/>
    </row>
    <row r="11210" spans="7:7">
      <c r="G11210" s="406"/>
    </row>
    <row r="11211" spans="7:7">
      <c r="G11211" s="406"/>
    </row>
    <row r="11212" spans="7:7">
      <c r="G11212" s="406"/>
    </row>
    <row r="11213" spans="7:7">
      <c r="G11213" s="406"/>
    </row>
    <row r="11214" spans="7:7">
      <c r="G11214" s="406"/>
    </row>
    <row r="11215" spans="7:7">
      <c r="G11215" s="406"/>
    </row>
    <row r="11216" spans="7:7">
      <c r="G11216" s="406"/>
    </row>
    <row r="11217" spans="7:7">
      <c r="G11217" s="406"/>
    </row>
    <row r="11218" spans="7:7">
      <c r="G11218" s="406"/>
    </row>
    <row r="11219" spans="7:7">
      <c r="G11219" s="406"/>
    </row>
    <row r="11220" spans="7:7">
      <c r="G11220" s="406"/>
    </row>
    <row r="11221" spans="7:7">
      <c r="G11221" s="406"/>
    </row>
    <row r="11222" spans="7:7">
      <c r="G11222" s="406"/>
    </row>
    <row r="11223" spans="7:7">
      <c r="G11223" s="406"/>
    </row>
    <row r="11224" spans="7:7">
      <c r="G11224" s="406"/>
    </row>
    <row r="11225" spans="7:7">
      <c r="G11225" s="406"/>
    </row>
    <row r="11226" spans="7:7">
      <c r="G11226" s="406"/>
    </row>
    <row r="11227" spans="7:7">
      <c r="G11227" s="406"/>
    </row>
    <row r="11228" spans="7:7">
      <c r="G11228" s="406"/>
    </row>
    <row r="11229" spans="7:7">
      <c r="G11229" s="406"/>
    </row>
    <row r="11230" spans="7:7">
      <c r="G11230" s="406"/>
    </row>
    <row r="11231" spans="7:7">
      <c r="G11231" s="406"/>
    </row>
    <row r="11232" spans="7:7">
      <c r="G11232" s="406"/>
    </row>
    <row r="11233" spans="7:7">
      <c r="G11233" s="406"/>
    </row>
    <row r="11234" spans="7:7">
      <c r="G11234" s="406"/>
    </row>
    <row r="11235" spans="7:7">
      <c r="G11235" s="406"/>
    </row>
    <row r="11236" spans="7:7">
      <c r="G11236" s="406"/>
    </row>
    <row r="11237" spans="7:7">
      <c r="G11237" s="406"/>
    </row>
    <row r="11238" spans="7:7">
      <c r="G11238" s="406"/>
    </row>
    <row r="11239" spans="7:7">
      <c r="G11239" s="406"/>
    </row>
    <row r="11240" spans="7:7">
      <c r="G11240" s="406"/>
    </row>
    <row r="11241" spans="7:7">
      <c r="G11241" s="406"/>
    </row>
    <row r="11242" spans="7:7">
      <c r="G11242" s="406"/>
    </row>
    <row r="11243" spans="7:7">
      <c r="G11243" s="406"/>
    </row>
    <row r="11244" spans="7:7">
      <c r="G11244" s="406"/>
    </row>
    <row r="11245" spans="7:7">
      <c r="G11245" s="406"/>
    </row>
    <row r="11246" spans="7:7">
      <c r="G11246" s="406"/>
    </row>
    <row r="11247" spans="7:7">
      <c r="G11247" s="406"/>
    </row>
    <row r="11248" spans="7:7">
      <c r="G11248" s="406"/>
    </row>
    <row r="11249" spans="7:7">
      <c r="G11249" s="406"/>
    </row>
    <row r="11250" spans="7:7">
      <c r="G11250" s="406"/>
    </row>
    <row r="11251" spans="7:7">
      <c r="G11251" s="406"/>
    </row>
    <row r="11252" spans="7:7">
      <c r="G11252" s="406"/>
    </row>
    <row r="11253" spans="7:7">
      <c r="G11253" s="406"/>
    </row>
    <row r="11254" spans="7:7">
      <c r="G11254" s="406"/>
    </row>
    <row r="11255" spans="7:7">
      <c r="G11255" s="406"/>
    </row>
    <row r="11256" spans="7:7">
      <c r="G11256" s="406"/>
    </row>
    <row r="11257" spans="7:7">
      <c r="G11257" s="406"/>
    </row>
    <row r="11258" spans="7:7">
      <c r="G11258" s="406"/>
    </row>
    <row r="11259" spans="7:7">
      <c r="G11259" s="406"/>
    </row>
    <row r="11260" spans="7:7">
      <c r="G11260" s="406"/>
    </row>
    <row r="11261" spans="7:7">
      <c r="G11261" s="406"/>
    </row>
    <row r="11262" spans="7:7">
      <c r="G11262" s="406"/>
    </row>
    <row r="11263" spans="7:7">
      <c r="G11263" s="406"/>
    </row>
    <row r="11264" spans="7:7">
      <c r="G11264" s="406"/>
    </row>
    <row r="11265" spans="7:7">
      <c r="G11265" s="406"/>
    </row>
    <row r="11266" spans="7:7">
      <c r="G11266" s="406"/>
    </row>
    <row r="11267" spans="7:7">
      <c r="G11267" s="406"/>
    </row>
    <row r="11268" spans="7:7">
      <c r="G11268" s="406"/>
    </row>
    <row r="11269" spans="7:7">
      <c r="G11269" s="406"/>
    </row>
    <row r="11270" spans="7:7">
      <c r="G11270" s="406"/>
    </row>
    <row r="11271" spans="7:7">
      <c r="G11271" s="406"/>
    </row>
    <row r="11272" spans="7:7">
      <c r="G11272" s="406"/>
    </row>
    <row r="11273" spans="7:7">
      <c r="G11273" s="406"/>
    </row>
    <row r="11274" spans="7:7">
      <c r="G11274" s="406"/>
    </row>
    <row r="11275" spans="7:7">
      <c r="G11275" s="406"/>
    </row>
    <row r="11276" spans="7:7">
      <c r="G11276" s="406"/>
    </row>
    <row r="11277" spans="7:7">
      <c r="G11277" s="406"/>
    </row>
    <row r="11278" spans="7:7">
      <c r="G11278" s="406"/>
    </row>
    <row r="11279" spans="7:7">
      <c r="G11279" s="406"/>
    </row>
    <row r="11280" spans="7:7">
      <c r="G11280" s="406"/>
    </row>
    <row r="11281" spans="7:7">
      <c r="G11281" s="406"/>
    </row>
    <row r="11282" spans="7:7">
      <c r="G11282" s="406"/>
    </row>
    <row r="11283" spans="7:7">
      <c r="G11283" s="406"/>
    </row>
    <row r="11284" spans="7:7">
      <c r="G11284" s="406"/>
    </row>
    <row r="11285" spans="7:7">
      <c r="G11285" s="406"/>
    </row>
    <row r="11286" spans="7:7">
      <c r="G11286" s="406"/>
    </row>
    <row r="11287" spans="7:7">
      <c r="G11287" s="406"/>
    </row>
    <row r="11288" spans="7:7">
      <c r="G11288" s="406"/>
    </row>
    <row r="11289" spans="7:7">
      <c r="G11289" s="406"/>
    </row>
    <row r="11290" spans="7:7">
      <c r="G11290" s="406"/>
    </row>
    <row r="11291" spans="7:7">
      <c r="G11291" s="406"/>
    </row>
    <row r="11292" spans="7:7">
      <c r="G11292" s="406"/>
    </row>
    <row r="11293" spans="7:7">
      <c r="G11293" s="406"/>
    </row>
    <row r="11294" spans="7:7">
      <c r="G11294" s="406"/>
    </row>
    <row r="11295" spans="7:7">
      <c r="G11295" s="406"/>
    </row>
    <row r="11296" spans="7:7">
      <c r="G11296" s="406"/>
    </row>
    <row r="11297" spans="7:7">
      <c r="G11297" s="406"/>
    </row>
    <row r="11298" spans="7:7">
      <c r="G11298" s="406"/>
    </row>
    <row r="11299" spans="7:7">
      <c r="G11299" s="406"/>
    </row>
    <row r="11300" spans="7:7">
      <c r="G11300" s="406"/>
    </row>
    <row r="11301" spans="7:7">
      <c r="G11301" s="406"/>
    </row>
    <row r="11302" spans="7:7">
      <c r="G11302" s="406"/>
    </row>
    <row r="11303" spans="7:7">
      <c r="G11303" s="406"/>
    </row>
    <row r="11304" spans="7:7">
      <c r="G11304" s="406"/>
    </row>
    <row r="11305" spans="7:7">
      <c r="G11305" s="406"/>
    </row>
    <row r="11306" spans="7:7">
      <c r="G11306" s="406"/>
    </row>
    <row r="11307" spans="7:7">
      <c r="G11307" s="406"/>
    </row>
    <row r="11308" spans="7:7">
      <c r="G11308" s="406"/>
    </row>
    <row r="11309" spans="7:7">
      <c r="G11309" s="406"/>
    </row>
    <row r="11310" spans="7:7">
      <c r="G11310" s="406"/>
    </row>
    <row r="11311" spans="7:7">
      <c r="G11311" s="406"/>
    </row>
    <row r="11312" spans="7:7">
      <c r="G11312" s="406"/>
    </row>
    <row r="11313" spans="7:7">
      <c r="G11313" s="406"/>
    </row>
    <row r="11314" spans="7:7">
      <c r="G11314" s="406"/>
    </row>
    <row r="11315" spans="7:7">
      <c r="G11315" s="406"/>
    </row>
    <row r="11316" spans="7:7">
      <c r="G11316" s="406"/>
    </row>
    <row r="11317" spans="7:7">
      <c r="G11317" s="406"/>
    </row>
    <row r="11318" spans="7:7">
      <c r="G11318" s="406"/>
    </row>
    <row r="11319" spans="7:7">
      <c r="G11319" s="406"/>
    </row>
    <row r="11320" spans="7:7">
      <c r="G11320" s="406"/>
    </row>
    <row r="11321" spans="7:7">
      <c r="G11321" s="406"/>
    </row>
    <row r="11322" spans="7:7">
      <c r="G11322" s="406"/>
    </row>
    <row r="11323" spans="7:7">
      <c r="G11323" s="406"/>
    </row>
    <row r="11324" spans="7:7">
      <c r="G11324" s="406"/>
    </row>
    <row r="11325" spans="7:7">
      <c r="G11325" s="406"/>
    </row>
    <row r="11326" spans="7:7">
      <c r="G11326" s="406"/>
    </row>
    <row r="11327" spans="7:7">
      <c r="G11327" s="406"/>
    </row>
    <row r="11328" spans="7:7">
      <c r="G11328" s="406"/>
    </row>
    <row r="11329" spans="7:7">
      <c r="G11329" s="406"/>
    </row>
    <row r="11330" spans="7:7">
      <c r="G11330" s="406"/>
    </row>
    <row r="11331" spans="7:7">
      <c r="G11331" s="406"/>
    </row>
    <row r="11332" spans="7:7">
      <c r="G11332" s="406"/>
    </row>
    <row r="11333" spans="7:7">
      <c r="G11333" s="406"/>
    </row>
    <row r="11334" spans="7:7">
      <c r="G11334" s="406"/>
    </row>
    <row r="11335" spans="7:7">
      <c r="G11335" s="406"/>
    </row>
    <row r="11336" spans="7:7">
      <c r="G11336" s="406"/>
    </row>
    <row r="11337" spans="7:7">
      <c r="G11337" s="406"/>
    </row>
    <row r="11338" spans="7:7">
      <c r="G11338" s="406"/>
    </row>
    <row r="11339" spans="7:7">
      <c r="G11339" s="406"/>
    </row>
    <row r="11340" spans="7:7">
      <c r="G11340" s="406"/>
    </row>
    <row r="11341" spans="7:7">
      <c r="G11341" s="406"/>
    </row>
    <row r="11342" spans="7:7">
      <c r="G11342" s="406"/>
    </row>
    <row r="11343" spans="7:7">
      <c r="G11343" s="406"/>
    </row>
    <row r="11344" spans="7:7">
      <c r="G11344" s="406"/>
    </row>
    <row r="11345" spans="7:7">
      <c r="G11345" s="406"/>
    </row>
    <row r="11346" spans="7:7">
      <c r="G11346" s="406"/>
    </row>
    <row r="11347" spans="7:7">
      <c r="G11347" s="406"/>
    </row>
    <row r="11348" spans="7:7">
      <c r="G11348" s="406"/>
    </row>
    <row r="11349" spans="7:7">
      <c r="G11349" s="406"/>
    </row>
    <row r="11350" spans="7:7">
      <c r="G11350" s="406"/>
    </row>
    <row r="11351" spans="7:7">
      <c r="G11351" s="406"/>
    </row>
    <row r="11352" spans="7:7">
      <c r="G11352" s="406"/>
    </row>
    <row r="11353" spans="7:7">
      <c r="G11353" s="406"/>
    </row>
    <row r="11354" spans="7:7">
      <c r="G11354" s="406"/>
    </row>
    <row r="11355" spans="7:7">
      <c r="G11355" s="406"/>
    </row>
    <row r="11356" spans="7:7">
      <c r="G11356" s="406"/>
    </row>
    <row r="11357" spans="7:7">
      <c r="G11357" s="406"/>
    </row>
    <row r="11358" spans="7:7">
      <c r="G11358" s="406"/>
    </row>
    <row r="11359" spans="7:7">
      <c r="G11359" s="406"/>
    </row>
    <row r="11360" spans="7:7">
      <c r="G11360" s="406"/>
    </row>
    <row r="11361" spans="7:7">
      <c r="G11361" s="406"/>
    </row>
    <row r="11362" spans="7:7">
      <c r="G11362" s="406"/>
    </row>
    <row r="11363" spans="7:7">
      <c r="G11363" s="406"/>
    </row>
    <row r="11364" spans="7:7">
      <c r="G11364" s="406"/>
    </row>
    <row r="11365" spans="7:7">
      <c r="G11365" s="406"/>
    </row>
    <row r="11366" spans="7:7">
      <c r="G11366" s="406"/>
    </row>
    <row r="11367" spans="7:7">
      <c r="G11367" s="406"/>
    </row>
    <row r="11368" spans="7:7">
      <c r="G11368" s="406"/>
    </row>
    <row r="11369" spans="7:7">
      <c r="G11369" s="406"/>
    </row>
    <row r="11370" spans="7:7">
      <c r="G11370" s="406"/>
    </row>
    <row r="11371" spans="7:7">
      <c r="G11371" s="406"/>
    </row>
    <row r="11372" spans="7:7">
      <c r="G11372" s="406"/>
    </row>
    <row r="11373" spans="7:7">
      <c r="G11373" s="406"/>
    </row>
    <row r="11374" spans="7:7">
      <c r="G11374" s="406"/>
    </row>
    <row r="11375" spans="7:7">
      <c r="G11375" s="406"/>
    </row>
    <row r="11376" spans="7:7">
      <c r="G11376" s="406"/>
    </row>
    <row r="11377" spans="7:7">
      <c r="G11377" s="406"/>
    </row>
    <row r="11378" spans="7:7">
      <c r="G11378" s="406"/>
    </row>
    <row r="11379" spans="7:7">
      <c r="G11379" s="406"/>
    </row>
    <row r="11380" spans="7:7">
      <c r="G11380" s="406"/>
    </row>
    <row r="11381" spans="7:7">
      <c r="G11381" s="406"/>
    </row>
    <row r="11382" spans="7:7">
      <c r="G11382" s="406"/>
    </row>
    <row r="11383" spans="7:7">
      <c r="G11383" s="406"/>
    </row>
    <row r="11384" spans="7:7">
      <c r="G11384" s="406"/>
    </row>
    <row r="11385" spans="7:7">
      <c r="G11385" s="406"/>
    </row>
    <row r="11386" spans="7:7">
      <c r="G11386" s="406"/>
    </row>
    <row r="11387" spans="7:7">
      <c r="G11387" s="406"/>
    </row>
    <row r="11388" spans="7:7">
      <c r="G11388" s="406"/>
    </row>
    <row r="11389" spans="7:7">
      <c r="G11389" s="406"/>
    </row>
    <row r="11390" spans="7:7">
      <c r="G11390" s="406"/>
    </row>
    <row r="11391" spans="7:7">
      <c r="G11391" s="406"/>
    </row>
    <row r="11392" spans="7:7">
      <c r="G11392" s="406"/>
    </row>
    <row r="11393" spans="7:7">
      <c r="G11393" s="406"/>
    </row>
    <row r="11394" spans="7:7">
      <c r="G11394" s="406"/>
    </row>
    <row r="11395" spans="7:7">
      <c r="G11395" s="406"/>
    </row>
    <row r="11396" spans="7:7">
      <c r="G11396" s="406"/>
    </row>
    <row r="11397" spans="7:7">
      <c r="G11397" s="406"/>
    </row>
    <row r="11398" spans="7:7">
      <c r="G11398" s="406"/>
    </row>
    <row r="11399" spans="7:7">
      <c r="G11399" s="406"/>
    </row>
    <row r="11400" spans="7:7">
      <c r="G11400" s="406"/>
    </row>
    <row r="11401" spans="7:7">
      <c r="G11401" s="406"/>
    </row>
    <row r="11402" spans="7:7">
      <c r="G11402" s="406"/>
    </row>
    <row r="11403" spans="7:7">
      <c r="G11403" s="406"/>
    </row>
    <row r="11404" spans="7:7">
      <c r="G11404" s="406"/>
    </row>
    <row r="11405" spans="7:7">
      <c r="G11405" s="406"/>
    </row>
    <row r="11406" spans="7:7">
      <c r="G11406" s="406"/>
    </row>
    <row r="11407" spans="7:7">
      <c r="G11407" s="406"/>
    </row>
    <row r="11408" spans="7:7">
      <c r="G11408" s="406"/>
    </row>
    <row r="11409" spans="7:7">
      <c r="G11409" s="406"/>
    </row>
    <row r="11410" spans="7:7">
      <c r="G11410" s="406"/>
    </row>
    <row r="11411" spans="7:7">
      <c r="G11411" s="406"/>
    </row>
    <row r="11412" spans="7:7">
      <c r="G11412" s="406"/>
    </row>
    <row r="11413" spans="7:7">
      <c r="G11413" s="406"/>
    </row>
    <row r="11414" spans="7:7">
      <c r="G11414" s="406"/>
    </row>
    <row r="11415" spans="7:7">
      <c r="G11415" s="406"/>
    </row>
    <row r="11416" spans="7:7">
      <c r="G11416" s="406"/>
    </row>
    <row r="11417" spans="7:7">
      <c r="G11417" s="406"/>
    </row>
    <row r="11418" spans="7:7">
      <c r="G11418" s="406"/>
    </row>
    <row r="11419" spans="7:7">
      <c r="G11419" s="406"/>
    </row>
    <row r="11420" spans="7:7">
      <c r="G11420" s="406"/>
    </row>
    <row r="11421" spans="7:7">
      <c r="G11421" s="406"/>
    </row>
    <row r="11422" spans="7:7">
      <c r="G11422" s="406"/>
    </row>
    <row r="11423" spans="7:7">
      <c r="G11423" s="406"/>
    </row>
    <row r="11424" spans="7:7">
      <c r="G11424" s="406"/>
    </row>
    <row r="11425" spans="7:7">
      <c r="G11425" s="406"/>
    </row>
    <row r="11426" spans="7:7">
      <c r="G11426" s="406"/>
    </row>
    <row r="11427" spans="7:7">
      <c r="G11427" s="406"/>
    </row>
    <row r="11428" spans="7:7">
      <c r="G11428" s="406"/>
    </row>
    <row r="11429" spans="7:7">
      <c r="G11429" s="406"/>
    </row>
    <row r="11430" spans="7:7">
      <c r="G11430" s="406"/>
    </row>
    <row r="11431" spans="7:7">
      <c r="G11431" s="406"/>
    </row>
    <row r="11432" spans="7:7">
      <c r="G11432" s="406"/>
    </row>
    <row r="11433" spans="7:7">
      <c r="G11433" s="406"/>
    </row>
    <row r="11434" spans="7:7">
      <c r="G11434" s="406"/>
    </row>
    <row r="11435" spans="7:7">
      <c r="G11435" s="406"/>
    </row>
    <row r="11436" spans="7:7">
      <c r="G11436" s="406"/>
    </row>
    <row r="11437" spans="7:7">
      <c r="G11437" s="406"/>
    </row>
    <row r="11438" spans="7:7">
      <c r="G11438" s="406"/>
    </row>
    <row r="11439" spans="7:7">
      <c r="G11439" s="406"/>
    </row>
    <row r="11440" spans="7:7">
      <c r="G11440" s="406"/>
    </row>
    <row r="11441" spans="7:7">
      <c r="G11441" s="406"/>
    </row>
    <row r="11442" spans="7:7">
      <c r="G11442" s="406"/>
    </row>
    <row r="11443" spans="7:7">
      <c r="G11443" s="406"/>
    </row>
    <row r="11444" spans="7:7">
      <c r="G11444" s="406"/>
    </row>
    <row r="11445" spans="7:7">
      <c r="G11445" s="406"/>
    </row>
    <row r="11446" spans="7:7">
      <c r="G11446" s="406"/>
    </row>
    <row r="11447" spans="7:7">
      <c r="G11447" s="406"/>
    </row>
    <row r="11448" spans="7:7">
      <c r="G11448" s="406"/>
    </row>
    <row r="11449" spans="7:7">
      <c r="G11449" s="406"/>
    </row>
    <row r="11450" spans="7:7">
      <c r="G11450" s="406"/>
    </row>
    <row r="11451" spans="7:7">
      <c r="G11451" s="406"/>
    </row>
    <row r="11452" spans="7:7">
      <c r="G11452" s="406"/>
    </row>
    <row r="11453" spans="7:7">
      <c r="G11453" s="406"/>
    </row>
    <row r="11454" spans="7:7">
      <c r="G11454" s="406"/>
    </row>
    <row r="11455" spans="7:7">
      <c r="G11455" s="406"/>
    </row>
    <row r="11456" spans="7:7">
      <c r="G11456" s="406"/>
    </row>
    <row r="11457" spans="7:7">
      <c r="G11457" s="406"/>
    </row>
    <row r="11458" spans="7:7">
      <c r="G11458" s="406"/>
    </row>
    <row r="11459" spans="7:7">
      <c r="G11459" s="406"/>
    </row>
    <row r="11460" spans="7:7">
      <c r="G11460" s="406"/>
    </row>
    <row r="11461" spans="7:7">
      <c r="G11461" s="406"/>
    </row>
    <row r="11462" spans="7:7">
      <c r="G11462" s="406"/>
    </row>
    <row r="11463" spans="7:7">
      <c r="G11463" s="406"/>
    </row>
    <row r="11464" spans="7:7">
      <c r="G11464" s="406"/>
    </row>
    <row r="11465" spans="7:7">
      <c r="G11465" s="406"/>
    </row>
    <row r="11466" spans="7:7">
      <c r="G11466" s="406"/>
    </row>
    <row r="11467" spans="7:7">
      <c r="G11467" s="406"/>
    </row>
    <row r="11468" spans="7:7">
      <c r="G11468" s="406"/>
    </row>
    <row r="11469" spans="7:7">
      <c r="G11469" s="406"/>
    </row>
    <row r="11470" spans="7:7">
      <c r="G11470" s="406"/>
    </row>
    <row r="11471" spans="7:7">
      <c r="G11471" s="406"/>
    </row>
    <row r="11472" spans="7:7">
      <c r="G11472" s="406"/>
    </row>
    <row r="11473" spans="7:7">
      <c r="G11473" s="406"/>
    </row>
    <row r="11474" spans="7:7">
      <c r="G11474" s="406"/>
    </row>
    <row r="11475" spans="7:7">
      <c r="G11475" s="406"/>
    </row>
    <row r="11476" spans="7:7">
      <c r="G11476" s="406"/>
    </row>
    <row r="11477" spans="7:7">
      <c r="G11477" s="406"/>
    </row>
    <row r="11478" spans="7:7">
      <c r="G11478" s="406"/>
    </row>
    <row r="11479" spans="7:7">
      <c r="G11479" s="406"/>
    </row>
    <row r="11480" spans="7:7">
      <c r="G11480" s="406"/>
    </row>
    <row r="11481" spans="7:7">
      <c r="G11481" s="406"/>
    </row>
    <row r="11482" spans="7:7">
      <c r="G11482" s="406"/>
    </row>
    <row r="11483" spans="7:7">
      <c r="G11483" s="406"/>
    </row>
    <row r="11484" spans="7:7">
      <c r="G11484" s="406"/>
    </row>
    <row r="11485" spans="7:7">
      <c r="G11485" s="406"/>
    </row>
    <row r="11486" spans="7:7">
      <c r="G11486" s="406"/>
    </row>
    <row r="11487" spans="7:7">
      <c r="G11487" s="406"/>
    </row>
    <row r="11488" spans="7:7">
      <c r="G11488" s="406"/>
    </row>
    <row r="11489" spans="7:7">
      <c r="G11489" s="406"/>
    </row>
    <row r="11490" spans="7:7">
      <c r="G11490" s="406"/>
    </row>
    <row r="11491" spans="7:7">
      <c r="G11491" s="406"/>
    </row>
    <row r="11492" spans="7:7">
      <c r="G11492" s="406"/>
    </row>
    <row r="11493" spans="7:7">
      <c r="G11493" s="406"/>
    </row>
    <row r="11494" spans="7:7">
      <c r="G11494" s="406"/>
    </row>
    <row r="11495" spans="7:7">
      <c r="G11495" s="406"/>
    </row>
    <row r="11496" spans="7:7">
      <c r="G11496" s="406"/>
    </row>
    <row r="11497" spans="7:7">
      <c r="G11497" s="406"/>
    </row>
    <row r="11498" spans="7:7">
      <c r="G11498" s="406"/>
    </row>
    <row r="11499" spans="7:7">
      <c r="G11499" s="406"/>
    </row>
    <row r="11500" spans="7:7">
      <c r="G11500" s="406"/>
    </row>
    <row r="11501" spans="7:7">
      <c r="G11501" s="406"/>
    </row>
    <row r="11502" spans="7:7">
      <c r="G11502" s="406"/>
    </row>
    <row r="11503" spans="7:7">
      <c r="G11503" s="406"/>
    </row>
    <row r="11504" spans="7:7">
      <c r="G11504" s="406"/>
    </row>
    <row r="11505" spans="7:7">
      <c r="G11505" s="406"/>
    </row>
    <row r="11506" spans="7:7">
      <c r="G11506" s="406"/>
    </row>
    <row r="11507" spans="7:7">
      <c r="G11507" s="406"/>
    </row>
    <row r="11508" spans="7:7">
      <c r="G11508" s="406"/>
    </row>
    <row r="11509" spans="7:7">
      <c r="G11509" s="406"/>
    </row>
    <row r="11510" spans="7:7">
      <c r="G11510" s="406"/>
    </row>
    <row r="11511" spans="7:7">
      <c r="G11511" s="406"/>
    </row>
    <row r="11512" spans="7:7">
      <c r="G11512" s="406"/>
    </row>
    <row r="11513" spans="7:7">
      <c r="G11513" s="406"/>
    </row>
    <row r="11514" spans="7:7">
      <c r="G11514" s="406"/>
    </row>
    <row r="11515" spans="7:7">
      <c r="G11515" s="406"/>
    </row>
    <row r="11516" spans="7:7">
      <c r="G11516" s="406"/>
    </row>
    <row r="11517" spans="7:7">
      <c r="G11517" s="406"/>
    </row>
    <row r="11518" spans="7:7">
      <c r="G11518" s="406"/>
    </row>
    <row r="11519" spans="7:7">
      <c r="G11519" s="406"/>
    </row>
    <row r="11520" spans="7:7">
      <c r="G11520" s="406"/>
    </row>
    <row r="11521" spans="7:7">
      <c r="G11521" s="406"/>
    </row>
    <row r="11522" spans="7:7">
      <c r="G11522" s="406"/>
    </row>
    <row r="11523" spans="7:7">
      <c r="G11523" s="406"/>
    </row>
    <row r="11524" spans="7:7">
      <c r="G11524" s="406"/>
    </row>
    <row r="11525" spans="7:7">
      <c r="G11525" s="406"/>
    </row>
    <row r="11526" spans="7:7">
      <c r="G11526" s="406"/>
    </row>
    <row r="11527" spans="7:7">
      <c r="G11527" s="406"/>
    </row>
    <row r="11528" spans="7:7">
      <c r="G11528" s="406"/>
    </row>
    <row r="11529" spans="7:7">
      <c r="G11529" s="406"/>
    </row>
    <row r="11530" spans="7:7">
      <c r="G11530" s="406"/>
    </row>
    <row r="11531" spans="7:7">
      <c r="G11531" s="406"/>
    </row>
    <row r="11532" spans="7:7">
      <c r="G11532" s="406"/>
    </row>
    <row r="11533" spans="7:7">
      <c r="G11533" s="406"/>
    </row>
    <row r="11534" spans="7:7">
      <c r="G11534" s="406"/>
    </row>
    <row r="11535" spans="7:7">
      <c r="G11535" s="406"/>
    </row>
    <row r="11536" spans="7:7">
      <c r="G11536" s="406"/>
    </row>
    <row r="11537" spans="7:7">
      <c r="G11537" s="406"/>
    </row>
    <row r="11538" spans="7:7">
      <c r="G11538" s="406"/>
    </row>
    <row r="11539" spans="7:7">
      <c r="G11539" s="406"/>
    </row>
    <row r="11540" spans="7:7">
      <c r="G11540" s="406"/>
    </row>
    <row r="11541" spans="7:7">
      <c r="G11541" s="406"/>
    </row>
    <row r="11542" spans="7:7">
      <c r="G11542" s="406"/>
    </row>
    <row r="11543" spans="7:7">
      <c r="G11543" s="406"/>
    </row>
    <row r="11544" spans="7:7">
      <c r="G11544" s="406"/>
    </row>
    <row r="11545" spans="7:7">
      <c r="G11545" s="406"/>
    </row>
    <row r="11546" spans="7:7">
      <c r="G11546" s="406"/>
    </row>
    <row r="11547" spans="7:7">
      <c r="G11547" s="406"/>
    </row>
    <row r="11548" spans="7:7">
      <c r="G11548" s="406"/>
    </row>
    <row r="11549" spans="7:7">
      <c r="G11549" s="406"/>
    </row>
    <row r="11550" spans="7:7">
      <c r="G11550" s="406"/>
    </row>
    <row r="11551" spans="7:7">
      <c r="G11551" s="406"/>
    </row>
    <row r="11552" spans="7:7">
      <c r="G11552" s="406"/>
    </row>
    <row r="11553" spans="7:7">
      <c r="G11553" s="406"/>
    </row>
    <row r="11554" spans="7:7">
      <c r="G11554" s="406"/>
    </row>
    <row r="11555" spans="7:7">
      <c r="G11555" s="406"/>
    </row>
    <row r="11556" spans="7:7">
      <c r="G11556" s="406"/>
    </row>
    <row r="11557" spans="7:7">
      <c r="G11557" s="406"/>
    </row>
    <row r="11558" spans="7:7">
      <c r="G11558" s="406"/>
    </row>
    <row r="11559" spans="7:7">
      <c r="G11559" s="406"/>
    </row>
    <row r="11560" spans="7:7">
      <c r="G11560" s="406"/>
    </row>
    <row r="11561" spans="7:7">
      <c r="G11561" s="406"/>
    </row>
    <row r="11562" spans="7:7">
      <c r="G11562" s="406"/>
    </row>
    <row r="11563" spans="7:7">
      <c r="G11563" s="406"/>
    </row>
    <row r="11564" spans="7:7">
      <c r="G11564" s="406"/>
    </row>
    <row r="11565" spans="7:7">
      <c r="G11565" s="406"/>
    </row>
    <row r="11566" spans="7:7">
      <c r="G11566" s="406"/>
    </row>
    <row r="11567" spans="7:7">
      <c r="G11567" s="406"/>
    </row>
    <row r="11568" spans="7:7">
      <c r="G11568" s="406"/>
    </row>
    <row r="11569" spans="7:7">
      <c r="G11569" s="406"/>
    </row>
    <row r="11570" spans="7:7">
      <c r="G11570" s="406"/>
    </row>
    <row r="11571" spans="7:7">
      <c r="G11571" s="406"/>
    </row>
    <row r="11572" spans="7:7">
      <c r="G11572" s="406"/>
    </row>
    <row r="11573" spans="7:7">
      <c r="G11573" s="406"/>
    </row>
    <row r="11574" spans="7:7">
      <c r="G11574" s="406"/>
    </row>
    <row r="11575" spans="7:7">
      <c r="G11575" s="406"/>
    </row>
    <row r="11576" spans="7:7">
      <c r="G11576" s="406"/>
    </row>
    <row r="11577" spans="7:7">
      <c r="G11577" s="406"/>
    </row>
    <row r="11578" spans="7:7">
      <c r="G11578" s="406"/>
    </row>
    <row r="11579" spans="7:7">
      <c r="G11579" s="406"/>
    </row>
    <row r="11580" spans="7:7">
      <c r="G11580" s="406"/>
    </row>
    <row r="11581" spans="7:7">
      <c r="G11581" s="406"/>
    </row>
    <row r="11582" spans="7:7">
      <c r="G11582" s="406"/>
    </row>
    <row r="11583" spans="7:7">
      <c r="G11583" s="406"/>
    </row>
    <row r="11584" spans="7:7">
      <c r="G11584" s="406"/>
    </row>
    <row r="11585" spans="7:7">
      <c r="G11585" s="406"/>
    </row>
    <row r="11586" spans="7:7">
      <c r="G11586" s="406"/>
    </row>
    <row r="11587" spans="7:7">
      <c r="G11587" s="406"/>
    </row>
    <row r="11588" spans="7:7">
      <c r="G11588" s="406"/>
    </row>
    <row r="11589" spans="7:7">
      <c r="G11589" s="406"/>
    </row>
    <row r="11590" spans="7:7">
      <c r="G11590" s="406"/>
    </row>
    <row r="11591" spans="7:7">
      <c r="G11591" s="406"/>
    </row>
    <row r="11592" spans="7:7">
      <c r="G11592" s="406"/>
    </row>
    <row r="11593" spans="7:7">
      <c r="G11593" s="406"/>
    </row>
    <row r="11594" spans="7:7">
      <c r="G11594" s="406"/>
    </row>
    <row r="11595" spans="7:7">
      <c r="G11595" s="406"/>
    </row>
    <row r="11596" spans="7:7">
      <c r="G11596" s="406"/>
    </row>
    <row r="11597" spans="7:7">
      <c r="G11597" s="406"/>
    </row>
    <row r="11598" spans="7:7">
      <c r="G11598" s="406"/>
    </row>
    <row r="11599" spans="7:7">
      <c r="G11599" s="406"/>
    </row>
    <row r="11600" spans="7:7">
      <c r="G11600" s="406"/>
    </row>
    <row r="11601" spans="7:7">
      <c r="G11601" s="406"/>
    </row>
    <row r="11602" spans="7:7">
      <c r="G11602" s="406"/>
    </row>
    <row r="11603" spans="7:7">
      <c r="G11603" s="406"/>
    </row>
    <row r="11604" spans="7:7">
      <c r="G11604" s="406"/>
    </row>
    <row r="11605" spans="7:7">
      <c r="G11605" s="406"/>
    </row>
    <row r="11606" spans="7:7">
      <c r="G11606" s="406"/>
    </row>
    <row r="11607" spans="7:7">
      <c r="G11607" s="406"/>
    </row>
    <row r="11608" spans="7:7">
      <c r="G11608" s="406"/>
    </row>
    <row r="11609" spans="7:7">
      <c r="G11609" s="406"/>
    </row>
    <row r="11610" spans="7:7">
      <c r="G11610" s="406"/>
    </row>
    <row r="11611" spans="7:7">
      <c r="G11611" s="406"/>
    </row>
    <row r="11612" spans="7:7">
      <c r="G11612" s="406"/>
    </row>
    <row r="11613" spans="7:7">
      <c r="G11613" s="406"/>
    </row>
    <row r="11614" spans="7:7">
      <c r="G11614" s="406"/>
    </row>
    <row r="11615" spans="7:7">
      <c r="G11615" s="406"/>
    </row>
    <row r="11616" spans="7:7">
      <c r="G11616" s="406"/>
    </row>
    <row r="11617" spans="7:7">
      <c r="G11617" s="406"/>
    </row>
    <row r="11618" spans="7:7">
      <c r="G11618" s="406"/>
    </row>
    <row r="11619" spans="7:7">
      <c r="G11619" s="406"/>
    </row>
    <row r="11620" spans="7:7">
      <c r="G11620" s="406"/>
    </row>
    <row r="11621" spans="7:7">
      <c r="G11621" s="406"/>
    </row>
    <row r="11622" spans="7:7">
      <c r="G11622" s="406"/>
    </row>
    <row r="11623" spans="7:7">
      <c r="G11623" s="406"/>
    </row>
    <row r="11624" spans="7:7">
      <c r="G11624" s="406"/>
    </row>
    <row r="11625" spans="7:7">
      <c r="G11625" s="406"/>
    </row>
    <row r="11626" spans="7:7">
      <c r="G11626" s="406"/>
    </row>
    <row r="11627" spans="7:7">
      <c r="G11627" s="406"/>
    </row>
    <row r="11628" spans="7:7">
      <c r="G11628" s="406"/>
    </row>
    <row r="11629" spans="7:7">
      <c r="G11629" s="406"/>
    </row>
    <row r="11630" spans="7:7">
      <c r="G11630" s="406"/>
    </row>
    <row r="11631" spans="7:7">
      <c r="G11631" s="406"/>
    </row>
    <row r="11632" spans="7:7">
      <c r="G11632" s="406"/>
    </row>
    <row r="11633" spans="7:7">
      <c r="G11633" s="406"/>
    </row>
    <row r="11634" spans="7:7">
      <c r="G11634" s="406"/>
    </row>
    <row r="11635" spans="7:7">
      <c r="G11635" s="406"/>
    </row>
    <row r="11636" spans="7:7">
      <c r="G11636" s="406"/>
    </row>
    <row r="11637" spans="7:7">
      <c r="G11637" s="406"/>
    </row>
    <row r="11638" spans="7:7">
      <c r="G11638" s="406"/>
    </row>
    <row r="11639" spans="7:7">
      <c r="G11639" s="406"/>
    </row>
    <row r="11640" spans="7:7">
      <c r="G11640" s="406"/>
    </row>
    <row r="11641" spans="7:7">
      <c r="G11641" s="406"/>
    </row>
    <row r="11642" spans="7:7">
      <c r="G11642" s="406"/>
    </row>
    <row r="11643" spans="7:7">
      <c r="G11643" s="406"/>
    </row>
    <row r="11644" spans="7:7">
      <c r="G11644" s="406"/>
    </row>
    <row r="11645" spans="7:7">
      <c r="G11645" s="406"/>
    </row>
    <row r="11646" spans="7:7">
      <c r="G11646" s="406"/>
    </row>
    <row r="11647" spans="7:7">
      <c r="G11647" s="406"/>
    </row>
    <row r="11648" spans="7:7">
      <c r="G11648" s="406"/>
    </row>
    <row r="11649" spans="7:7">
      <c r="G11649" s="406"/>
    </row>
    <row r="11650" spans="7:7">
      <c r="G11650" s="406"/>
    </row>
    <row r="11651" spans="7:7">
      <c r="G11651" s="406"/>
    </row>
    <row r="11652" spans="7:7">
      <c r="G11652" s="406"/>
    </row>
    <row r="11653" spans="7:7">
      <c r="G11653" s="406"/>
    </row>
    <row r="11654" spans="7:7">
      <c r="G11654" s="406"/>
    </row>
    <row r="11655" spans="7:7">
      <c r="G11655" s="406"/>
    </row>
    <row r="11656" spans="7:7">
      <c r="G11656" s="406"/>
    </row>
    <row r="11657" spans="7:7">
      <c r="G11657" s="406"/>
    </row>
    <row r="11658" spans="7:7">
      <c r="G11658" s="406"/>
    </row>
    <row r="11659" spans="7:7">
      <c r="G11659" s="406"/>
    </row>
    <row r="11660" spans="7:7">
      <c r="G11660" s="406"/>
    </row>
    <row r="11661" spans="7:7">
      <c r="G11661" s="406"/>
    </row>
    <row r="11662" spans="7:7">
      <c r="G11662" s="406"/>
    </row>
    <row r="11663" spans="7:7">
      <c r="G11663" s="406"/>
    </row>
    <row r="11664" spans="7:7">
      <c r="G11664" s="406"/>
    </row>
    <row r="11665" spans="7:7">
      <c r="G11665" s="406"/>
    </row>
    <row r="11666" spans="7:7">
      <c r="G11666" s="406"/>
    </row>
    <row r="11667" spans="7:7">
      <c r="G11667" s="406"/>
    </row>
    <row r="11668" spans="7:7">
      <c r="G11668" s="406"/>
    </row>
    <row r="11669" spans="7:7">
      <c r="G11669" s="406"/>
    </row>
    <row r="11670" spans="7:7">
      <c r="G11670" s="406"/>
    </row>
    <row r="11671" spans="7:7">
      <c r="G11671" s="406"/>
    </row>
    <row r="11672" spans="7:7">
      <c r="G11672" s="406"/>
    </row>
    <row r="11673" spans="7:7">
      <c r="G11673" s="406"/>
    </row>
    <row r="11674" spans="7:7">
      <c r="G11674" s="406"/>
    </row>
    <row r="11675" spans="7:7">
      <c r="G11675" s="406"/>
    </row>
    <row r="11676" spans="7:7">
      <c r="G11676" s="406"/>
    </row>
    <row r="11677" spans="7:7">
      <c r="G11677" s="406"/>
    </row>
    <row r="11678" spans="7:7">
      <c r="G11678" s="406"/>
    </row>
    <row r="11679" spans="7:7">
      <c r="G11679" s="406"/>
    </row>
    <row r="11680" spans="7:7">
      <c r="G11680" s="406"/>
    </row>
    <row r="11681" spans="7:7">
      <c r="G11681" s="406"/>
    </row>
    <row r="11682" spans="7:7">
      <c r="G11682" s="406"/>
    </row>
    <row r="11683" spans="7:7">
      <c r="G11683" s="406"/>
    </row>
    <row r="11684" spans="7:7">
      <c r="G11684" s="406"/>
    </row>
    <row r="11685" spans="7:7">
      <c r="G11685" s="406"/>
    </row>
    <row r="11686" spans="7:7">
      <c r="G11686" s="406"/>
    </row>
    <row r="11687" spans="7:7">
      <c r="G11687" s="406"/>
    </row>
    <row r="11688" spans="7:7">
      <c r="G11688" s="406"/>
    </row>
    <row r="11689" spans="7:7">
      <c r="G11689" s="406"/>
    </row>
    <row r="11690" spans="7:7">
      <c r="G11690" s="406"/>
    </row>
    <row r="11691" spans="7:7">
      <c r="G11691" s="406"/>
    </row>
    <row r="11692" spans="7:7">
      <c r="G11692" s="406"/>
    </row>
    <row r="11693" spans="7:7">
      <c r="G11693" s="406"/>
    </row>
    <row r="11694" spans="7:7">
      <c r="G11694" s="406"/>
    </row>
    <row r="11695" spans="7:7">
      <c r="G11695" s="406"/>
    </row>
    <row r="11696" spans="7:7">
      <c r="G11696" s="406"/>
    </row>
    <row r="11697" spans="7:7">
      <c r="G11697" s="406"/>
    </row>
    <row r="11698" spans="7:7">
      <c r="G11698" s="406"/>
    </row>
    <row r="11699" spans="7:7">
      <c r="G11699" s="406"/>
    </row>
    <row r="11700" spans="7:7">
      <c r="G11700" s="406"/>
    </row>
    <row r="11701" spans="7:7">
      <c r="G11701" s="406"/>
    </row>
    <row r="11702" spans="7:7">
      <c r="G11702" s="406"/>
    </row>
    <row r="11703" spans="7:7">
      <c r="G11703" s="406"/>
    </row>
    <row r="11704" spans="7:7">
      <c r="G11704" s="406"/>
    </row>
    <row r="11705" spans="7:7">
      <c r="G11705" s="406"/>
    </row>
    <row r="11706" spans="7:7">
      <c r="G11706" s="406"/>
    </row>
    <row r="11707" spans="7:7">
      <c r="G11707" s="406"/>
    </row>
    <row r="11708" spans="7:7">
      <c r="G11708" s="406"/>
    </row>
    <row r="11709" spans="7:7">
      <c r="G11709" s="406"/>
    </row>
    <row r="11710" spans="7:7">
      <c r="G11710" s="406"/>
    </row>
    <row r="11711" spans="7:7">
      <c r="G11711" s="406"/>
    </row>
    <row r="11712" spans="7:7">
      <c r="G11712" s="406"/>
    </row>
    <row r="11713" spans="7:7">
      <c r="G11713" s="406"/>
    </row>
    <row r="11714" spans="7:7">
      <c r="G11714" s="406"/>
    </row>
    <row r="11715" spans="7:7">
      <c r="G11715" s="406"/>
    </row>
    <row r="11716" spans="7:7">
      <c r="G11716" s="406"/>
    </row>
    <row r="11717" spans="7:7">
      <c r="G11717" s="406"/>
    </row>
    <row r="11718" spans="7:7">
      <c r="G11718" s="406"/>
    </row>
    <row r="11719" spans="7:7">
      <c r="G11719" s="406"/>
    </row>
    <row r="11720" spans="7:7">
      <c r="G11720" s="406"/>
    </row>
    <row r="11721" spans="7:7">
      <c r="G11721" s="406"/>
    </row>
    <row r="11722" spans="7:7">
      <c r="G11722" s="406"/>
    </row>
    <row r="11723" spans="7:7">
      <c r="G11723" s="406"/>
    </row>
    <row r="11724" spans="7:7">
      <c r="G11724" s="406"/>
    </row>
    <row r="11725" spans="7:7">
      <c r="G11725" s="406"/>
    </row>
    <row r="11726" spans="7:7">
      <c r="G11726" s="406"/>
    </row>
    <row r="11727" spans="7:7">
      <c r="G11727" s="406"/>
    </row>
    <row r="11728" spans="7:7">
      <c r="G11728" s="406"/>
    </row>
    <row r="11729" spans="7:7">
      <c r="G11729" s="406"/>
    </row>
    <row r="11730" spans="7:7">
      <c r="G11730" s="406"/>
    </row>
    <row r="11731" spans="7:7">
      <c r="G11731" s="406"/>
    </row>
    <row r="11732" spans="7:7">
      <c r="G11732" s="406"/>
    </row>
    <row r="11733" spans="7:7">
      <c r="G11733" s="406"/>
    </row>
    <row r="11734" spans="7:7">
      <c r="G11734" s="406"/>
    </row>
    <row r="11735" spans="7:7">
      <c r="G11735" s="406"/>
    </row>
    <row r="11736" spans="7:7">
      <c r="G11736" s="406"/>
    </row>
    <row r="11737" spans="7:7">
      <c r="G11737" s="406"/>
    </row>
    <row r="11738" spans="7:7">
      <c r="G11738" s="406"/>
    </row>
    <row r="11739" spans="7:7">
      <c r="G11739" s="406"/>
    </row>
    <row r="11740" spans="7:7">
      <c r="G11740" s="406"/>
    </row>
    <row r="11741" spans="7:7">
      <c r="G11741" s="406"/>
    </row>
    <row r="11742" spans="7:7">
      <c r="G11742" s="406"/>
    </row>
    <row r="11743" spans="7:7">
      <c r="G11743" s="406"/>
    </row>
    <row r="11744" spans="7:7">
      <c r="G11744" s="406"/>
    </row>
    <row r="11745" spans="7:7">
      <c r="G11745" s="406"/>
    </row>
    <row r="11746" spans="7:7">
      <c r="G11746" s="406"/>
    </row>
    <row r="11747" spans="7:7">
      <c r="G11747" s="406"/>
    </row>
    <row r="11748" spans="7:7">
      <c r="G11748" s="406"/>
    </row>
    <row r="11749" spans="7:7">
      <c r="G11749" s="406"/>
    </row>
    <row r="11750" spans="7:7">
      <c r="G11750" s="406"/>
    </row>
    <row r="11751" spans="7:7">
      <c r="G11751" s="406"/>
    </row>
    <row r="11752" spans="7:7">
      <c r="G11752" s="406"/>
    </row>
    <row r="11753" spans="7:7">
      <c r="G11753" s="406"/>
    </row>
    <row r="11754" spans="7:7">
      <c r="G11754" s="406"/>
    </row>
    <row r="11755" spans="7:7">
      <c r="G11755" s="406"/>
    </row>
    <row r="11756" spans="7:7">
      <c r="G11756" s="406"/>
    </row>
    <row r="11757" spans="7:7">
      <c r="G11757" s="406"/>
    </row>
    <row r="11758" spans="7:7">
      <c r="G11758" s="406"/>
    </row>
    <row r="11759" spans="7:7">
      <c r="G11759" s="406"/>
    </row>
    <row r="11760" spans="7:7">
      <c r="G11760" s="406"/>
    </row>
    <row r="11761" spans="7:7">
      <c r="G11761" s="406"/>
    </row>
    <row r="11762" spans="7:7">
      <c r="G11762" s="406"/>
    </row>
    <row r="11763" spans="7:7">
      <c r="G11763" s="406"/>
    </row>
    <row r="11764" spans="7:7">
      <c r="G11764" s="406"/>
    </row>
    <row r="11765" spans="7:7">
      <c r="G11765" s="406"/>
    </row>
    <row r="11766" spans="7:7">
      <c r="G11766" s="406"/>
    </row>
    <row r="11767" spans="7:7">
      <c r="G11767" s="406"/>
    </row>
    <row r="11768" spans="7:7">
      <c r="G11768" s="406"/>
    </row>
    <row r="11769" spans="7:7">
      <c r="G11769" s="406"/>
    </row>
    <row r="11770" spans="7:7">
      <c r="G11770" s="406"/>
    </row>
    <row r="11771" spans="7:7">
      <c r="G11771" s="406"/>
    </row>
    <row r="11772" spans="7:7">
      <c r="G11772" s="406"/>
    </row>
    <row r="11773" spans="7:7">
      <c r="G11773" s="406"/>
    </row>
    <row r="11774" spans="7:7">
      <c r="G11774" s="406"/>
    </row>
    <row r="11775" spans="7:7">
      <c r="G11775" s="406"/>
    </row>
    <row r="11776" spans="7:7">
      <c r="G11776" s="406"/>
    </row>
    <row r="11777" spans="7:7">
      <c r="G11777" s="406"/>
    </row>
    <row r="11778" spans="7:7">
      <c r="G11778" s="406"/>
    </row>
    <row r="11779" spans="7:7">
      <c r="G11779" s="406"/>
    </row>
    <row r="11780" spans="7:7">
      <c r="G11780" s="406"/>
    </row>
    <row r="11781" spans="7:7">
      <c r="G11781" s="406"/>
    </row>
    <row r="11782" spans="7:7">
      <c r="G11782" s="406"/>
    </row>
    <row r="11783" spans="7:7">
      <c r="G11783" s="406"/>
    </row>
    <row r="11784" spans="7:7">
      <c r="G11784" s="406"/>
    </row>
    <row r="11785" spans="7:7">
      <c r="G11785" s="406"/>
    </row>
    <row r="11786" spans="7:7">
      <c r="G11786" s="406"/>
    </row>
    <row r="11787" spans="7:7">
      <c r="G11787" s="406"/>
    </row>
    <row r="11788" spans="7:7">
      <c r="G11788" s="406"/>
    </row>
    <row r="11789" spans="7:7">
      <c r="G11789" s="406"/>
    </row>
    <row r="11790" spans="7:7">
      <c r="G11790" s="406"/>
    </row>
    <row r="11791" spans="7:7">
      <c r="G11791" s="406"/>
    </row>
    <row r="11792" spans="7:7">
      <c r="G11792" s="406"/>
    </row>
    <row r="11793" spans="7:7">
      <c r="G11793" s="406"/>
    </row>
    <row r="11794" spans="7:7">
      <c r="G11794" s="406"/>
    </row>
    <row r="11795" spans="7:7">
      <c r="G11795" s="406"/>
    </row>
    <row r="11796" spans="7:7">
      <c r="G11796" s="406"/>
    </row>
    <row r="11797" spans="7:7">
      <c r="G11797" s="406"/>
    </row>
    <row r="11798" spans="7:7">
      <c r="G11798" s="406"/>
    </row>
    <row r="11799" spans="7:7">
      <c r="G11799" s="406"/>
    </row>
    <row r="11800" spans="7:7">
      <c r="G11800" s="406"/>
    </row>
    <row r="11801" spans="7:7">
      <c r="G11801" s="406"/>
    </row>
    <row r="11802" spans="7:7">
      <c r="G11802" s="406"/>
    </row>
    <row r="11803" spans="7:7">
      <c r="G11803" s="406"/>
    </row>
    <row r="11804" spans="7:7">
      <c r="G11804" s="406"/>
    </row>
    <row r="11805" spans="7:7">
      <c r="G11805" s="406"/>
    </row>
    <row r="11806" spans="7:7">
      <c r="G11806" s="406"/>
    </row>
    <row r="11807" spans="7:7">
      <c r="G11807" s="406"/>
    </row>
    <row r="11808" spans="7:7">
      <c r="G11808" s="406"/>
    </row>
    <row r="11809" spans="7:7">
      <c r="G11809" s="406"/>
    </row>
    <row r="11810" spans="7:7">
      <c r="G11810" s="406"/>
    </row>
    <row r="11811" spans="7:7">
      <c r="G11811" s="406"/>
    </row>
    <row r="11812" spans="7:7">
      <c r="G11812" s="406"/>
    </row>
    <row r="11813" spans="7:7">
      <c r="G11813" s="406"/>
    </row>
    <row r="11814" spans="7:7">
      <c r="G11814" s="406"/>
    </row>
    <row r="11815" spans="7:7">
      <c r="G11815" s="406"/>
    </row>
    <row r="11816" spans="7:7">
      <c r="G11816" s="406"/>
    </row>
    <row r="11817" spans="7:7">
      <c r="G11817" s="406"/>
    </row>
    <row r="11818" spans="7:7">
      <c r="G11818" s="406"/>
    </row>
    <row r="11819" spans="7:7">
      <c r="G11819" s="406"/>
    </row>
    <row r="11820" spans="7:7">
      <c r="G11820" s="406"/>
    </row>
    <row r="11821" spans="7:7">
      <c r="G11821" s="406"/>
    </row>
    <row r="11822" spans="7:7">
      <c r="G11822" s="406"/>
    </row>
    <row r="11823" spans="7:7">
      <c r="G11823" s="406"/>
    </row>
    <row r="11824" spans="7:7">
      <c r="G11824" s="406"/>
    </row>
    <row r="11825" spans="7:7">
      <c r="G11825" s="406"/>
    </row>
    <row r="11826" spans="7:7">
      <c r="G11826" s="406"/>
    </row>
    <row r="11827" spans="7:7">
      <c r="G11827" s="406"/>
    </row>
    <row r="11828" spans="7:7">
      <c r="G11828" s="406"/>
    </row>
    <row r="11829" spans="7:7">
      <c r="G11829" s="406"/>
    </row>
    <row r="11830" spans="7:7">
      <c r="G11830" s="406"/>
    </row>
    <row r="11831" spans="7:7">
      <c r="G11831" s="406"/>
    </row>
    <row r="11832" spans="7:7">
      <c r="G11832" s="406"/>
    </row>
    <row r="11833" spans="7:7">
      <c r="G11833" s="406"/>
    </row>
    <row r="11834" spans="7:7">
      <c r="G11834" s="406"/>
    </row>
    <row r="11835" spans="7:7">
      <c r="G11835" s="406"/>
    </row>
    <row r="11836" spans="7:7">
      <c r="G11836" s="406"/>
    </row>
    <row r="11837" spans="7:7">
      <c r="G11837" s="406"/>
    </row>
    <row r="11838" spans="7:7">
      <c r="G11838" s="406"/>
    </row>
    <row r="11839" spans="7:7">
      <c r="G11839" s="406"/>
    </row>
    <row r="11840" spans="7:7">
      <c r="G11840" s="406"/>
    </row>
    <row r="11841" spans="7:7">
      <c r="G11841" s="406"/>
    </row>
    <row r="11842" spans="7:7">
      <c r="G11842" s="406"/>
    </row>
    <row r="11843" spans="7:7">
      <c r="G11843" s="406"/>
    </row>
    <row r="11844" spans="7:7">
      <c r="G11844" s="406"/>
    </row>
    <row r="11845" spans="7:7">
      <c r="G11845" s="406"/>
    </row>
    <row r="11846" spans="7:7">
      <c r="G11846" s="406"/>
    </row>
    <row r="11847" spans="7:7">
      <c r="G11847" s="406"/>
    </row>
    <row r="11848" spans="7:7">
      <c r="G11848" s="406"/>
    </row>
    <row r="11849" spans="7:7">
      <c r="G11849" s="406"/>
    </row>
    <row r="11850" spans="7:7">
      <c r="G11850" s="406"/>
    </row>
    <row r="11851" spans="7:7">
      <c r="G11851" s="406"/>
    </row>
    <row r="11852" spans="7:7">
      <c r="G11852" s="406"/>
    </row>
    <row r="11853" spans="7:7">
      <c r="G11853" s="406"/>
    </row>
    <row r="11854" spans="7:7">
      <c r="G11854" s="406"/>
    </row>
    <row r="11855" spans="7:7">
      <c r="G11855" s="406"/>
    </row>
    <row r="11856" spans="7:7">
      <c r="G11856" s="406"/>
    </row>
    <row r="11857" spans="7:7">
      <c r="G11857" s="406"/>
    </row>
    <row r="11858" spans="7:7">
      <c r="G11858" s="406"/>
    </row>
    <row r="11859" spans="7:7">
      <c r="G11859" s="406"/>
    </row>
    <row r="11860" spans="7:7">
      <c r="G11860" s="406"/>
    </row>
    <row r="11861" spans="7:7">
      <c r="G11861" s="406"/>
    </row>
    <row r="11862" spans="7:7">
      <c r="G11862" s="406"/>
    </row>
    <row r="11863" spans="7:7">
      <c r="G11863" s="406"/>
    </row>
    <row r="11864" spans="7:7">
      <c r="G11864" s="406"/>
    </row>
    <row r="11865" spans="7:7">
      <c r="G11865" s="406"/>
    </row>
    <row r="11866" spans="7:7">
      <c r="G11866" s="406"/>
    </row>
    <row r="11867" spans="7:7">
      <c r="G11867" s="406"/>
    </row>
    <row r="11868" spans="7:7">
      <c r="G11868" s="406"/>
    </row>
    <row r="11869" spans="7:7">
      <c r="G11869" s="406"/>
    </row>
    <row r="11870" spans="7:7">
      <c r="G11870" s="406"/>
    </row>
    <row r="11871" spans="7:7">
      <c r="G11871" s="406"/>
    </row>
    <row r="11872" spans="7:7">
      <c r="G11872" s="406"/>
    </row>
    <row r="11873" spans="7:7">
      <c r="G11873" s="406"/>
    </row>
    <row r="11874" spans="7:7">
      <c r="G11874" s="406"/>
    </row>
    <row r="11875" spans="7:7">
      <c r="G11875" s="406"/>
    </row>
    <row r="11876" spans="7:7">
      <c r="G11876" s="406"/>
    </row>
    <row r="11877" spans="7:7">
      <c r="G11877" s="406"/>
    </row>
    <row r="11878" spans="7:7">
      <c r="G11878" s="406"/>
    </row>
    <row r="11879" spans="7:7">
      <c r="G11879" s="406"/>
    </row>
    <row r="11880" spans="7:7">
      <c r="G11880" s="406"/>
    </row>
    <row r="11881" spans="7:7">
      <c r="G11881" s="406"/>
    </row>
    <row r="11882" spans="7:7">
      <c r="G11882" s="406"/>
    </row>
    <row r="11883" spans="7:7">
      <c r="G11883" s="406"/>
    </row>
    <row r="11884" spans="7:7">
      <c r="G11884" s="406"/>
    </row>
    <row r="11885" spans="7:7">
      <c r="G11885" s="406"/>
    </row>
    <row r="11886" spans="7:7">
      <c r="G11886" s="406"/>
    </row>
    <row r="11887" spans="7:7">
      <c r="G11887" s="406"/>
    </row>
    <row r="11888" spans="7:7">
      <c r="G11888" s="406"/>
    </row>
    <row r="11889" spans="7:7">
      <c r="G11889" s="406"/>
    </row>
    <row r="11890" spans="7:7">
      <c r="G11890" s="406"/>
    </row>
    <row r="11891" spans="7:7">
      <c r="G11891" s="406"/>
    </row>
    <row r="11892" spans="7:7">
      <c r="G11892" s="406"/>
    </row>
    <row r="11893" spans="7:7">
      <c r="G11893" s="406"/>
    </row>
    <row r="11894" spans="7:7">
      <c r="G11894" s="406"/>
    </row>
    <row r="11895" spans="7:7">
      <c r="G11895" s="406"/>
    </row>
    <row r="11896" spans="7:7">
      <c r="G11896" s="406"/>
    </row>
    <row r="11897" spans="7:7">
      <c r="G11897" s="406"/>
    </row>
    <row r="11898" spans="7:7">
      <c r="G11898" s="406"/>
    </row>
    <row r="11899" spans="7:7">
      <c r="G11899" s="406"/>
    </row>
    <row r="11900" spans="7:7">
      <c r="G11900" s="406"/>
    </row>
    <row r="11901" spans="7:7">
      <c r="G11901" s="406"/>
    </row>
    <row r="11902" spans="7:7">
      <c r="G11902" s="406"/>
    </row>
    <row r="11903" spans="7:7">
      <c r="G11903" s="406"/>
    </row>
    <row r="11904" spans="7:7">
      <c r="G11904" s="406"/>
    </row>
    <row r="11905" spans="7:7">
      <c r="G11905" s="406"/>
    </row>
    <row r="11906" spans="7:7">
      <c r="G11906" s="406"/>
    </row>
    <row r="11907" spans="7:7">
      <c r="G11907" s="406"/>
    </row>
    <row r="11908" spans="7:7">
      <c r="G11908" s="406"/>
    </row>
    <row r="11909" spans="7:7">
      <c r="G11909" s="406"/>
    </row>
    <row r="11910" spans="7:7">
      <c r="G11910" s="406"/>
    </row>
    <row r="11911" spans="7:7">
      <c r="G11911" s="406"/>
    </row>
    <row r="11912" spans="7:7">
      <c r="G11912" s="406"/>
    </row>
    <row r="11913" spans="7:7">
      <c r="G11913" s="406"/>
    </row>
    <row r="11914" spans="7:7">
      <c r="G11914" s="406"/>
    </row>
    <row r="11915" spans="7:7">
      <c r="G11915" s="406"/>
    </row>
    <row r="11916" spans="7:7">
      <c r="G11916" s="406"/>
    </row>
    <row r="11917" spans="7:7">
      <c r="G11917" s="406"/>
    </row>
    <row r="11918" spans="7:7">
      <c r="G11918" s="406"/>
    </row>
    <row r="11919" spans="7:7">
      <c r="G11919" s="406"/>
    </row>
    <row r="11920" spans="7:7">
      <c r="G11920" s="406"/>
    </row>
    <row r="11921" spans="7:7">
      <c r="G11921" s="406"/>
    </row>
    <row r="11922" spans="7:7">
      <c r="G11922" s="406"/>
    </row>
    <row r="11923" spans="7:7">
      <c r="G11923" s="406"/>
    </row>
    <row r="11924" spans="7:7">
      <c r="G11924" s="406"/>
    </row>
    <row r="11925" spans="7:7">
      <c r="G11925" s="406"/>
    </row>
    <row r="11926" spans="7:7">
      <c r="G11926" s="406"/>
    </row>
    <row r="11927" spans="7:7">
      <c r="G11927" s="406"/>
    </row>
    <row r="11928" spans="7:7">
      <c r="G11928" s="406"/>
    </row>
    <row r="11929" spans="7:7">
      <c r="G11929" s="406"/>
    </row>
    <row r="11930" spans="7:7">
      <c r="G11930" s="406"/>
    </row>
    <row r="11931" spans="7:7">
      <c r="G11931" s="406"/>
    </row>
    <row r="11932" spans="7:7">
      <c r="G11932" s="406"/>
    </row>
    <row r="11933" spans="7:7">
      <c r="G11933" s="406"/>
    </row>
    <row r="11934" spans="7:7">
      <c r="G11934" s="406"/>
    </row>
    <row r="11935" spans="7:7">
      <c r="G11935" s="406"/>
    </row>
    <row r="11936" spans="7:7">
      <c r="G11936" s="406"/>
    </row>
    <row r="11937" spans="7:7">
      <c r="G11937" s="406"/>
    </row>
    <row r="11938" spans="7:7">
      <c r="G11938" s="406"/>
    </row>
    <row r="11939" spans="7:7">
      <c r="G11939" s="406"/>
    </row>
    <row r="11940" spans="7:7">
      <c r="G11940" s="406"/>
    </row>
    <row r="11941" spans="7:7">
      <c r="G11941" s="406"/>
    </row>
    <row r="11942" spans="7:7">
      <c r="G11942" s="406"/>
    </row>
    <row r="11943" spans="7:7">
      <c r="G11943" s="406"/>
    </row>
    <row r="11944" spans="7:7">
      <c r="G11944" s="406"/>
    </row>
    <row r="11945" spans="7:7">
      <c r="G11945" s="406"/>
    </row>
    <row r="11946" spans="7:7">
      <c r="G11946" s="406"/>
    </row>
    <row r="11947" spans="7:7">
      <c r="G11947" s="406"/>
    </row>
    <row r="11948" spans="7:7">
      <c r="G11948" s="406"/>
    </row>
    <row r="11949" spans="7:7">
      <c r="G11949" s="406"/>
    </row>
    <row r="11950" spans="7:7">
      <c r="G11950" s="406"/>
    </row>
    <row r="11951" spans="7:7">
      <c r="G11951" s="406"/>
    </row>
    <row r="11952" spans="7:7">
      <c r="G11952" s="406"/>
    </row>
    <row r="11953" spans="7:7">
      <c r="G11953" s="406"/>
    </row>
    <row r="11954" spans="7:7">
      <c r="G11954" s="406"/>
    </row>
    <row r="11955" spans="7:7">
      <c r="G11955" s="406"/>
    </row>
    <row r="11956" spans="7:7">
      <c r="G11956" s="406"/>
    </row>
    <row r="11957" spans="7:7">
      <c r="G11957" s="406"/>
    </row>
    <row r="11958" spans="7:7">
      <c r="G11958" s="406"/>
    </row>
    <row r="11959" spans="7:7">
      <c r="G11959" s="406"/>
    </row>
    <row r="11960" spans="7:7">
      <c r="G11960" s="406"/>
    </row>
    <row r="11961" spans="7:7">
      <c r="G11961" s="406"/>
    </row>
    <row r="11962" spans="7:7">
      <c r="G11962" s="406"/>
    </row>
    <row r="11963" spans="7:7">
      <c r="G11963" s="406"/>
    </row>
    <row r="11964" spans="7:7">
      <c r="G11964" s="406"/>
    </row>
    <row r="11965" spans="7:7">
      <c r="G11965" s="406"/>
    </row>
    <row r="11966" spans="7:7">
      <c r="G11966" s="406"/>
    </row>
    <row r="11967" spans="7:7">
      <c r="G11967" s="406"/>
    </row>
    <row r="11968" spans="7:7">
      <c r="G11968" s="406"/>
    </row>
    <row r="11969" spans="7:7">
      <c r="G11969" s="406"/>
    </row>
    <row r="11970" spans="7:7">
      <c r="G11970" s="406"/>
    </row>
    <row r="11971" spans="7:7">
      <c r="G11971" s="406"/>
    </row>
    <row r="11972" spans="7:7">
      <c r="G11972" s="406"/>
    </row>
    <row r="11973" spans="7:7">
      <c r="G11973" s="406"/>
    </row>
    <row r="11974" spans="7:7">
      <c r="G11974" s="406"/>
    </row>
    <row r="11975" spans="7:7">
      <c r="G11975" s="406"/>
    </row>
    <row r="11976" spans="7:7">
      <c r="G11976" s="406"/>
    </row>
    <row r="11977" spans="7:7">
      <c r="G11977" s="406"/>
    </row>
    <row r="11978" spans="7:7">
      <c r="G11978" s="406"/>
    </row>
    <row r="11979" spans="7:7">
      <c r="G11979" s="406"/>
    </row>
    <row r="11980" spans="7:7">
      <c r="G11980" s="406"/>
    </row>
    <row r="11981" spans="7:7">
      <c r="G11981" s="406"/>
    </row>
    <row r="11982" spans="7:7">
      <c r="G11982" s="406"/>
    </row>
    <row r="11983" spans="7:7">
      <c r="G11983" s="406"/>
    </row>
    <row r="11984" spans="7:7">
      <c r="G11984" s="406"/>
    </row>
    <row r="11985" spans="7:7">
      <c r="G11985" s="406"/>
    </row>
    <row r="11986" spans="7:7">
      <c r="G11986" s="406"/>
    </row>
    <row r="11987" spans="7:7">
      <c r="G11987" s="406"/>
    </row>
    <row r="11988" spans="7:7">
      <c r="G11988" s="406"/>
    </row>
    <row r="11989" spans="7:7">
      <c r="G11989" s="406"/>
    </row>
    <row r="11990" spans="7:7">
      <c r="G11990" s="406"/>
    </row>
    <row r="11991" spans="7:7">
      <c r="G11991" s="406"/>
    </row>
    <row r="11992" spans="7:7">
      <c r="G11992" s="406"/>
    </row>
    <row r="11993" spans="7:7">
      <c r="G11993" s="406"/>
    </row>
    <row r="11994" spans="7:7">
      <c r="G11994" s="406"/>
    </row>
    <row r="11995" spans="7:7">
      <c r="G11995" s="406"/>
    </row>
    <row r="11996" spans="7:7">
      <c r="G11996" s="406"/>
    </row>
    <row r="11997" spans="7:7">
      <c r="G11997" s="406"/>
    </row>
    <row r="11998" spans="7:7">
      <c r="G11998" s="406"/>
    </row>
    <row r="11999" spans="7:7">
      <c r="G11999" s="406"/>
    </row>
    <row r="12000" spans="7:7">
      <c r="G12000" s="406"/>
    </row>
    <row r="12001" spans="7:7">
      <c r="G12001" s="406"/>
    </row>
    <row r="12002" spans="7:7">
      <c r="G12002" s="406"/>
    </row>
    <row r="12003" spans="7:7">
      <c r="G12003" s="406"/>
    </row>
    <row r="12004" spans="7:7">
      <c r="G12004" s="406"/>
    </row>
    <row r="12005" spans="7:7">
      <c r="G12005" s="406"/>
    </row>
    <row r="12006" spans="7:7">
      <c r="G12006" s="406"/>
    </row>
    <row r="12007" spans="7:7">
      <c r="G12007" s="406"/>
    </row>
    <row r="12008" spans="7:7">
      <c r="G12008" s="406"/>
    </row>
    <row r="12009" spans="7:7">
      <c r="G12009" s="406"/>
    </row>
    <row r="12010" spans="7:7">
      <c r="G12010" s="406"/>
    </row>
    <row r="12011" spans="7:7">
      <c r="G12011" s="406"/>
    </row>
    <row r="12012" spans="7:7">
      <c r="G12012" s="406"/>
    </row>
    <row r="12013" spans="7:7">
      <c r="G12013" s="406"/>
    </row>
    <row r="12014" spans="7:7">
      <c r="G12014" s="406"/>
    </row>
    <row r="12015" spans="7:7">
      <c r="G12015" s="406"/>
    </row>
    <row r="12016" spans="7:7">
      <c r="G12016" s="406"/>
    </row>
    <row r="12017" spans="7:7">
      <c r="G12017" s="406"/>
    </row>
    <row r="12018" spans="7:7">
      <c r="G12018" s="406"/>
    </row>
    <row r="12019" spans="7:7">
      <c r="G12019" s="406"/>
    </row>
    <row r="12020" spans="7:7">
      <c r="G12020" s="406"/>
    </row>
    <row r="12021" spans="7:7">
      <c r="G12021" s="406"/>
    </row>
    <row r="12022" spans="7:7">
      <c r="G12022" s="406"/>
    </row>
    <row r="12023" spans="7:7">
      <c r="G12023" s="406"/>
    </row>
    <row r="12024" spans="7:7">
      <c r="G12024" s="406"/>
    </row>
    <row r="12025" spans="7:7">
      <c r="G12025" s="406"/>
    </row>
    <row r="12026" spans="7:7">
      <c r="G12026" s="406"/>
    </row>
    <row r="12027" spans="7:7">
      <c r="G12027" s="406"/>
    </row>
    <row r="12028" spans="7:7">
      <c r="G12028" s="406"/>
    </row>
    <row r="12029" spans="7:7">
      <c r="G12029" s="406"/>
    </row>
    <row r="12030" spans="7:7">
      <c r="G12030" s="406"/>
    </row>
    <row r="12031" spans="7:7">
      <c r="G12031" s="406"/>
    </row>
    <row r="12032" spans="7:7">
      <c r="G12032" s="406"/>
    </row>
    <row r="12033" spans="7:7">
      <c r="G12033" s="406"/>
    </row>
    <row r="12034" spans="7:7">
      <c r="G12034" s="406"/>
    </row>
    <row r="12035" spans="7:7">
      <c r="G12035" s="406"/>
    </row>
    <row r="12036" spans="7:7">
      <c r="G12036" s="406"/>
    </row>
    <row r="12037" spans="7:7">
      <c r="G12037" s="406"/>
    </row>
    <row r="12038" spans="7:7">
      <c r="G12038" s="406"/>
    </row>
    <row r="12039" spans="7:7">
      <c r="G12039" s="406"/>
    </row>
    <row r="12040" spans="7:7">
      <c r="G12040" s="406"/>
    </row>
    <row r="12041" spans="7:7">
      <c r="G12041" s="406"/>
    </row>
    <row r="12042" spans="7:7">
      <c r="G12042" s="406"/>
    </row>
    <row r="12043" spans="7:7">
      <c r="G12043" s="406"/>
    </row>
    <row r="12044" spans="7:7">
      <c r="G12044" s="406"/>
    </row>
    <row r="12045" spans="7:7">
      <c r="G12045" s="406"/>
    </row>
    <row r="12046" spans="7:7">
      <c r="G12046" s="406"/>
    </row>
    <row r="12047" spans="7:7">
      <c r="G12047" s="406"/>
    </row>
    <row r="12048" spans="7:7">
      <c r="G12048" s="406"/>
    </row>
    <row r="12049" spans="7:7">
      <c r="G12049" s="406"/>
    </row>
    <row r="12050" spans="7:7">
      <c r="G12050" s="406"/>
    </row>
    <row r="12051" spans="7:7">
      <c r="G12051" s="406"/>
    </row>
    <row r="12052" spans="7:7">
      <c r="G12052" s="406"/>
    </row>
    <row r="12053" spans="7:7">
      <c r="G12053" s="406"/>
    </row>
    <row r="12054" spans="7:7">
      <c r="G12054" s="406"/>
    </row>
    <row r="12055" spans="7:7">
      <c r="G12055" s="406"/>
    </row>
    <row r="12056" spans="7:7">
      <c r="G12056" s="406"/>
    </row>
    <row r="12057" spans="7:7">
      <c r="G12057" s="406"/>
    </row>
    <row r="12058" spans="7:7">
      <c r="G12058" s="406"/>
    </row>
    <row r="12059" spans="7:7">
      <c r="G12059" s="406"/>
    </row>
    <row r="12060" spans="7:7">
      <c r="G12060" s="406"/>
    </row>
    <row r="12061" spans="7:7">
      <c r="G12061" s="406"/>
    </row>
    <row r="12062" spans="7:7">
      <c r="G12062" s="406"/>
    </row>
    <row r="12063" spans="7:7">
      <c r="G12063" s="406"/>
    </row>
    <row r="12064" spans="7:7">
      <c r="G12064" s="406"/>
    </row>
    <row r="12065" spans="7:7">
      <c r="G12065" s="406"/>
    </row>
    <row r="12066" spans="7:7">
      <c r="G12066" s="406"/>
    </row>
    <row r="12067" spans="7:7">
      <c r="G12067" s="406"/>
    </row>
    <row r="12068" spans="7:7">
      <c r="G12068" s="406"/>
    </row>
    <row r="12069" spans="7:7">
      <c r="G12069" s="406"/>
    </row>
    <row r="12070" spans="7:7">
      <c r="G12070" s="406"/>
    </row>
    <row r="12071" spans="7:7">
      <c r="G12071" s="406"/>
    </row>
    <row r="12072" spans="7:7">
      <c r="G12072" s="406"/>
    </row>
    <row r="12073" spans="7:7">
      <c r="G12073" s="406"/>
    </row>
    <row r="12074" spans="7:7">
      <c r="G12074" s="406"/>
    </row>
    <row r="12075" spans="7:7">
      <c r="G12075" s="406"/>
    </row>
    <row r="12076" spans="7:7">
      <c r="G12076" s="406"/>
    </row>
    <row r="12077" spans="7:7">
      <c r="G12077" s="406"/>
    </row>
    <row r="12078" spans="7:7">
      <c r="G12078" s="406"/>
    </row>
    <row r="12079" spans="7:7">
      <c r="G12079" s="406"/>
    </row>
    <row r="12080" spans="7:7">
      <c r="G12080" s="406"/>
    </row>
    <row r="12081" spans="7:7">
      <c r="G12081" s="406"/>
    </row>
    <row r="12082" spans="7:7">
      <c r="G12082" s="406"/>
    </row>
    <row r="12083" spans="7:7">
      <c r="G12083" s="406"/>
    </row>
    <row r="12084" spans="7:7">
      <c r="G12084" s="406"/>
    </row>
    <row r="12085" spans="7:7">
      <c r="G12085" s="406"/>
    </row>
    <row r="12086" spans="7:7">
      <c r="G12086" s="406"/>
    </row>
    <row r="12087" spans="7:7">
      <c r="G12087" s="406"/>
    </row>
    <row r="12088" spans="7:7">
      <c r="G12088" s="406"/>
    </row>
    <row r="12089" spans="7:7">
      <c r="G12089" s="406"/>
    </row>
    <row r="12090" spans="7:7">
      <c r="G12090" s="406"/>
    </row>
    <row r="12091" spans="7:7">
      <c r="G12091" s="406"/>
    </row>
    <row r="12092" spans="7:7">
      <c r="G12092" s="406"/>
    </row>
    <row r="12093" spans="7:7">
      <c r="G12093" s="406"/>
    </row>
    <row r="12094" spans="7:7">
      <c r="G12094" s="406"/>
    </row>
    <row r="12095" spans="7:7">
      <c r="G12095" s="406"/>
    </row>
    <row r="12096" spans="7:7">
      <c r="G12096" s="406"/>
    </row>
    <row r="12097" spans="7:7">
      <c r="G12097" s="406"/>
    </row>
    <row r="12098" spans="7:7">
      <c r="G12098" s="406"/>
    </row>
    <row r="12099" spans="7:7">
      <c r="G12099" s="406"/>
    </row>
    <row r="12100" spans="7:7">
      <c r="G12100" s="406"/>
    </row>
    <row r="12101" spans="7:7">
      <c r="G12101" s="406"/>
    </row>
    <row r="12102" spans="7:7">
      <c r="G12102" s="406"/>
    </row>
    <row r="12103" spans="7:7">
      <c r="G12103" s="406"/>
    </row>
    <row r="12104" spans="7:7">
      <c r="G12104" s="406"/>
    </row>
    <row r="12105" spans="7:7">
      <c r="G12105" s="406"/>
    </row>
    <row r="12106" spans="7:7">
      <c r="G12106" s="406"/>
    </row>
    <row r="12107" spans="7:7">
      <c r="G12107" s="406"/>
    </row>
    <row r="12108" spans="7:7">
      <c r="G12108" s="406"/>
    </row>
    <row r="12109" spans="7:7">
      <c r="G12109" s="406"/>
    </row>
    <row r="12110" spans="7:7">
      <c r="G12110" s="406"/>
    </row>
    <row r="12111" spans="7:7">
      <c r="G12111" s="406"/>
    </row>
    <row r="12112" spans="7:7">
      <c r="G12112" s="406"/>
    </row>
    <row r="12113" spans="7:7">
      <c r="G12113" s="406"/>
    </row>
    <row r="12114" spans="7:7">
      <c r="G12114" s="406"/>
    </row>
    <row r="12115" spans="7:7">
      <c r="G12115" s="406"/>
    </row>
    <row r="12116" spans="7:7">
      <c r="G12116" s="406"/>
    </row>
    <row r="12117" spans="7:7">
      <c r="G12117" s="406"/>
    </row>
    <row r="12118" spans="7:7">
      <c r="G12118" s="406"/>
    </row>
    <row r="12119" spans="7:7">
      <c r="G12119" s="406"/>
    </row>
    <row r="12120" spans="7:7">
      <c r="G12120" s="406"/>
    </row>
    <row r="12121" spans="7:7">
      <c r="G12121" s="406"/>
    </row>
    <row r="12122" spans="7:7">
      <c r="G12122" s="406"/>
    </row>
    <row r="12123" spans="7:7">
      <c r="G12123" s="406"/>
    </row>
    <row r="12124" spans="7:7">
      <c r="G12124" s="406"/>
    </row>
    <row r="12125" spans="7:7">
      <c r="G12125" s="406"/>
    </row>
    <row r="12126" spans="7:7">
      <c r="G12126" s="406"/>
    </row>
    <row r="12127" spans="7:7">
      <c r="G12127" s="406"/>
    </row>
    <row r="12128" spans="7:7">
      <c r="G12128" s="406"/>
    </row>
    <row r="12129" spans="7:7">
      <c r="G12129" s="406"/>
    </row>
    <row r="12130" spans="7:7">
      <c r="G12130" s="406"/>
    </row>
    <row r="12131" spans="7:7">
      <c r="G12131" s="406"/>
    </row>
    <row r="12132" spans="7:7">
      <c r="G12132" s="406"/>
    </row>
    <row r="12133" spans="7:7">
      <c r="G12133" s="406"/>
    </row>
    <row r="12134" spans="7:7">
      <c r="G12134" s="406"/>
    </row>
    <row r="12135" spans="7:7">
      <c r="G12135" s="406"/>
    </row>
    <row r="12136" spans="7:7">
      <c r="G12136" s="406"/>
    </row>
    <row r="12137" spans="7:7">
      <c r="G12137" s="406"/>
    </row>
    <row r="12138" spans="7:7">
      <c r="G12138" s="406"/>
    </row>
    <row r="12139" spans="7:7">
      <c r="G12139" s="406"/>
    </row>
    <row r="12140" spans="7:7">
      <c r="G12140" s="406"/>
    </row>
    <row r="12141" spans="7:7">
      <c r="G12141" s="406"/>
    </row>
    <row r="12142" spans="7:7">
      <c r="G12142" s="406"/>
    </row>
    <row r="12143" spans="7:7">
      <c r="G12143" s="406"/>
    </row>
    <row r="12144" spans="7:7">
      <c r="G12144" s="406"/>
    </row>
    <row r="12145" spans="7:7">
      <c r="G12145" s="406"/>
    </row>
    <row r="12146" spans="7:7">
      <c r="G12146" s="406"/>
    </row>
    <row r="12147" spans="7:7">
      <c r="G12147" s="406"/>
    </row>
    <row r="12148" spans="7:7">
      <c r="G12148" s="406"/>
    </row>
    <row r="12149" spans="7:7">
      <c r="G12149" s="406"/>
    </row>
    <row r="12150" spans="7:7">
      <c r="G12150" s="406"/>
    </row>
    <row r="12151" spans="7:7">
      <c r="G12151" s="406"/>
    </row>
    <row r="12152" spans="7:7">
      <c r="G12152" s="406"/>
    </row>
    <row r="12153" spans="7:7">
      <c r="G12153" s="406"/>
    </row>
    <row r="12154" spans="7:7">
      <c r="G12154" s="406"/>
    </row>
    <row r="12155" spans="7:7">
      <c r="G12155" s="406"/>
    </row>
    <row r="12156" spans="7:7">
      <c r="G12156" s="406"/>
    </row>
    <row r="12157" spans="7:7">
      <c r="G12157" s="406"/>
    </row>
    <row r="12158" spans="7:7">
      <c r="G12158" s="406"/>
    </row>
    <row r="12159" spans="7:7">
      <c r="G12159" s="406"/>
    </row>
    <row r="12160" spans="7:7">
      <c r="G12160" s="406"/>
    </row>
    <row r="12161" spans="7:7">
      <c r="G12161" s="406"/>
    </row>
    <row r="12162" spans="7:7">
      <c r="G12162" s="406"/>
    </row>
    <row r="12163" spans="7:7">
      <c r="G12163" s="406"/>
    </row>
    <row r="12164" spans="7:7">
      <c r="G12164" s="406"/>
    </row>
    <row r="12165" spans="7:7">
      <c r="G12165" s="406"/>
    </row>
    <row r="12166" spans="7:7">
      <c r="G12166" s="406"/>
    </row>
    <row r="12167" spans="7:7">
      <c r="G12167" s="406"/>
    </row>
    <row r="12168" spans="7:7">
      <c r="G12168" s="406"/>
    </row>
    <row r="12169" spans="7:7">
      <c r="G12169" s="406"/>
    </row>
    <row r="12170" spans="7:7">
      <c r="G12170" s="406"/>
    </row>
    <row r="12171" spans="7:7">
      <c r="G12171" s="406"/>
    </row>
    <row r="12172" spans="7:7">
      <c r="G12172" s="406"/>
    </row>
    <row r="12173" spans="7:7">
      <c r="G12173" s="406"/>
    </row>
    <row r="12174" spans="7:7">
      <c r="G12174" s="406"/>
    </row>
    <row r="12175" spans="7:7">
      <c r="G12175" s="406"/>
    </row>
    <row r="12176" spans="7:7">
      <c r="G12176" s="406"/>
    </row>
    <row r="12177" spans="7:7">
      <c r="G12177" s="406"/>
    </row>
    <row r="12178" spans="7:7">
      <c r="G12178" s="406"/>
    </row>
    <row r="12179" spans="7:7">
      <c r="G12179" s="406"/>
    </row>
    <row r="12180" spans="7:7">
      <c r="G12180" s="406"/>
    </row>
    <row r="12181" spans="7:7">
      <c r="G12181" s="406"/>
    </row>
    <row r="12182" spans="7:7">
      <c r="G12182" s="406"/>
    </row>
    <row r="12183" spans="7:7">
      <c r="G12183" s="406"/>
    </row>
    <row r="12184" spans="7:7">
      <c r="G12184" s="406"/>
    </row>
    <row r="12185" spans="7:7">
      <c r="G12185" s="406"/>
    </row>
    <row r="12186" spans="7:7">
      <c r="G12186" s="406"/>
    </row>
    <row r="12187" spans="7:7">
      <c r="G12187" s="406"/>
    </row>
    <row r="12188" spans="7:7">
      <c r="G12188" s="406"/>
    </row>
    <row r="12189" spans="7:7">
      <c r="G12189" s="406"/>
    </row>
    <row r="12190" spans="7:7">
      <c r="G12190" s="406"/>
    </row>
    <row r="12191" spans="7:7">
      <c r="G12191" s="406"/>
    </row>
    <row r="12192" spans="7:7">
      <c r="G12192" s="406"/>
    </row>
    <row r="12193" spans="7:7">
      <c r="G12193" s="406"/>
    </row>
    <row r="12194" spans="7:7">
      <c r="G12194" s="406"/>
    </row>
    <row r="12195" spans="7:7">
      <c r="G12195" s="406"/>
    </row>
    <row r="12196" spans="7:7">
      <c r="G12196" s="406"/>
    </row>
    <row r="12197" spans="7:7">
      <c r="G12197" s="406"/>
    </row>
    <row r="12198" spans="7:7">
      <c r="G12198" s="406"/>
    </row>
    <row r="12199" spans="7:7">
      <c r="G12199" s="406"/>
    </row>
    <row r="12200" spans="7:7">
      <c r="G12200" s="406"/>
    </row>
    <row r="12201" spans="7:7">
      <c r="G12201" s="406"/>
    </row>
    <row r="12202" spans="7:7">
      <c r="G12202" s="406"/>
    </row>
    <row r="12203" spans="7:7">
      <c r="G12203" s="406"/>
    </row>
    <row r="12204" spans="7:7">
      <c r="G12204" s="406"/>
    </row>
    <row r="12205" spans="7:7">
      <c r="G12205" s="406"/>
    </row>
    <row r="12206" spans="7:7">
      <c r="G12206" s="406"/>
    </row>
    <row r="12207" spans="7:7">
      <c r="G12207" s="406"/>
    </row>
    <row r="12208" spans="7:7">
      <c r="G12208" s="406"/>
    </row>
    <row r="12209" spans="7:7">
      <c r="G12209" s="406"/>
    </row>
    <row r="12210" spans="7:7">
      <c r="G12210" s="406"/>
    </row>
    <row r="12211" spans="7:7">
      <c r="G12211" s="406"/>
    </row>
    <row r="12212" spans="7:7">
      <c r="G12212" s="406"/>
    </row>
    <row r="12213" spans="7:7">
      <c r="G12213" s="406"/>
    </row>
    <row r="12214" spans="7:7">
      <c r="G12214" s="406"/>
    </row>
    <row r="12215" spans="7:7">
      <c r="G12215" s="406"/>
    </row>
    <row r="12216" spans="7:7">
      <c r="G12216" s="406"/>
    </row>
    <row r="12217" spans="7:7">
      <c r="G12217" s="406"/>
    </row>
    <row r="12218" spans="7:7">
      <c r="G12218" s="406"/>
    </row>
    <row r="12219" spans="7:7">
      <c r="G12219" s="406"/>
    </row>
    <row r="12220" spans="7:7">
      <c r="G12220" s="406"/>
    </row>
    <row r="12221" spans="7:7">
      <c r="G12221" s="406"/>
    </row>
    <row r="12222" spans="7:7">
      <c r="G12222" s="406"/>
    </row>
    <row r="12223" spans="7:7">
      <c r="G12223" s="406"/>
    </row>
    <row r="12224" spans="7:7">
      <c r="G12224" s="406"/>
    </row>
    <row r="12225" spans="7:7">
      <c r="G12225" s="406"/>
    </row>
    <row r="12226" spans="7:7">
      <c r="G12226" s="406"/>
    </row>
    <row r="12227" spans="7:7">
      <c r="G12227" s="406"/>
    </row>
    <row r="12228" spans="7:7">
      <c r="G12228" s="406"/>
    </row>
    <row r="12229" spans="7:7">
      <c r="G12229" s="406"/>
    </row>
    <row r="12230" spans="7:7">
      <c r="G12230" s="406"/>
    </row>
    <row r="12231" spans="7:7">
      <c r="G12231" s="406"/>
    </row>
    <row r="12232" spans="7:7">
      <c r="G12232" s="406"/>
    </row>
    <row r="12233" spans="7:7">
      <c r="G12233" s="406"/>
    </row>
    <row r="12234" spans="7:7">
      <c r="G12234" s="406"/>
    </row>
    <row r="12235" spans="7:7">
      <c r="G12235" s="406"/>
    </row>
    <row r="12236" spans="7:7">
      <c r="G12236" s="406"/>
    </row>
    <row r="12237" spans="7:7">
      <c r="G12237" s="406"/>
    </row>
    <row r="12238" spans="7:7">
      <c r="G12238" s="406"/>
    </row>
    <row r="12239" spans="7:7">
      <c r="G12239" s="406"/>
    </row>
    <row r="12240" spans="7:7">
      <c r="G12240" s="406"/>
    </row>
    <row r="12241" spans="7:7">
      <c r="G12241" s="406"/>
    </row>
    <row r="12242" spans="7:7">
      <c r="G12242" s="406"/>
    </row>
    <row r="12243" spans="7:7">
      <c r="G12243" s="406"/>
    </row>
    <row r="12244" spans="7:7">
      <c r="G12244" s="406"/>
    </row>
    <row r="12245" spans="7:7">
      <c r="G12245" s="406"/>
    </row>
    <row r="12246" spans="7:7">
      <c r="G12246" s="406"/>
    </row>
    <row r="12247" spans="7:7">
      <c r="G12247" s="406"/>
    </row>
    <row r="12248" spans="7:7">
      <c r="G12248" s="406"/>
    </row>
    <row r="12249" spans="7:7">
      <c r="G12249" s="406"/>
    </row>
    <row r="12250" spans="7:7">
      <c r="G12250" s="406"/>
    </row>
    <row r="12251" spans="7:7">
      <c r="G12251" s="406"/>
    </row>
    <row r="12252" spans="7:7">
      <c r="G12252" s="406"/>
    </row>
    <row r="12253" spans="7:7">
      <c r="G12253" s="406"/>
    </row>
    <row r="12254" spans="7:7">
      <c r="G12254" s="406"/>
    </row>
    <row r="12255" spans="7:7">
      <c r="G12255" s="406"/>
    </row>
    <row r="12256" spans="7:7">
      <c r="G12256" s="406"/>
    </row>
    <row r="12257" spans="7:7">
      <c r="G12257" s="406"/>
    </row>
    <row r="12258" spans="7:7">
      <c r="G12258" s="406"/>
    </row>
    <row r="12259" spans="7:7">
      <c r="G12259" s="406"/>
    </row>
    <row r="12260" spans="7:7">
      <c r="G12260" s="406"/>
    </row>
    <row r="12261" spans="7:7">
      <c r="G12261" s="406"/>
    </row>
    <row r="12262" spans="7:7">
      <c r="G12262" s="406"/>
    </row>
    <row r="12263" spans="7:7">
      <c r="G12263" s="406"/>
    </row>
    <row r="12264" spans="7:7">
      <c r="G12264" s="406"/>
    </row>
    <row r="12265" spans="7:7">
      <c r="G12265" s="406"/>
    </row>
    <row r="12266" spans="7:7">
      <c r="G12266" s="406"/>
    </row>
    <row r="12267" spans="7:7">
      <c r="G12267" s="406"/>
    </row>
    <row r="12268" spans="7:7">
      <c r="G12268" s="406"/>
    </row>
    <row r="12269" spans="7:7">
      <c r="G12269" s="406"/>
    </row>
    <row r="12270" spans="7:7">
      <c r="G12270" s="406"/>
    </row>
    <row r="12271" spans="7:7">
      <c r="G12271" s="406"/>
    </row>
    <row r="12272" spans="7:7">
      <c r="G12272" s="406"/>
    </row>
    <row r="12273" spans="7:7">
      <c r="G12273" s="406"/>
    </row>
    <row r="12274" spans="7:7">
      <c r="G12274" s="406"/>
    </row>
    <row r="12275" spans="7:7">
      <c r="G12275" s="406"/>
    </row>
    <row r="12276" spans="7:7">
      <c r="G12276" s="406"/>
    </row>
    <row r="12277" spans="7:7">
      <c r="G12277" s="406"/>
    </row>
    <row r="12278" spans="7:7">
      <c r="G12278" s="406"/>
    </row>
    <row r="12279" spans="7:7">
      <c r="G12279" s="406"/>
    </row>
    <row r="12280" spans="7:7">
      <c r="G12280" s="406"/>
    </row>
    <row r="12281" spans="7:7">
      <c r="G12281" s="406"/>
    </row>
    <row r="12282" spans="7:7">
      <c r="G12282" s="406"/>
    </row>
    <row r="12283" spans="7:7">
      <c r="G12283" s="406"/>
    </row>
    <row r="12284" spans="7:7">
      <c r="G12284" s="406"/>
    </row>
    <row r="12285" spans="7:7">
      <c r="G12285" s="406"/>
    </row>
    <row r="12286" spans="7:7">
      <c r="G12286" s="406"/>
    </row>
    <row r="12287" spans="7:7">
      <c r="G12287" s="406"/>
    </row>
    <row r="12288" spans="7:7">
      <c r="G12288" s="406"/>
    </row>
    <row r="12289" spans="7:7">
      <c r="G12289" s="406"/>
    </row>
    <row r="12290" spans="7:7">
      <c r="G12290" s="406"/>
    </row>
    <row r="12291" spans="7:7">
      <c r="G12291" s="406"/>
    </row>
    <row r="12292" spans="7:7">
      <c r="G12292" s="406"/>
    </row>
    <row r="12293" spans="7:7">
      <c r="G12293" s="406"/>
    </row>
    <row r="12294" spans="7:7">
      <c r="G12294" s="406"/>
    </row>
    <row r="12295" spans="7:7">
      <c r="G12295" s="406"/>
    </row>
    <row r="12296" spans="7:7">
      <c r="G12296" s="406"/>
    </row>
    <row r="12297" spans="7:7">
      <c r="G12297" s="406"/>
    </row>
    <row r="12298" spans="7:7">
      <c r="G12298" s="406"/>
    </row>
    <row r="12299" spans="7:7">
      <c r="G12299" s="406"/>
    </row>
    <row r="12300" spans="7:7">
      <c r="G12300" s="406"/>
    </row>
    <row r="12301" spans="7:7">
      <c r="G12301" s="406"/>
    </row>
    <row r="12302" spans="7:7">
      <c r="G12302" s="406"/>
    </row>
    <row r="12303" spans="7:7">
      <c r="G12303" s="406"/>
    </row>
    <row r="12304" spans="7:7">
      <c r="G12304" s="406"/>
    </row>
    <row r="12305" spans="7:7">
      <c r="G12305" s="406"/>
    </row>
    <row r="12306" spans="7:7">
      <c r="G12306" s="406"/>
    </row>
    <row r="12307" spans="7:7">
      <c r="G12307" s="406"/>
    </row>
    <row r="12308" spans="7:7">
      <c r="G12308" s="406"/>
    </row>
    <row r="12309" spans="7:7">
      <c r="G12309" s="406"/>
    </row>
    <row r="12310" spans="7:7">
      <c r="G12310" s="406"/>
    </row>
    <row r="12311" spans="7:7">
      <c r="G12311" s="406"/>
    </row>
    <row r="12312" spans="7:7">
      <c r="G12312" s="406"/>
    </row>
    <row r="12313" spans="7:7">
      <c r="G12313" s="406"/>
    </row>
    <row r="12314" spans="7:7">
      <c r="G12314" s="406"/>
    </row>
    <row r="12315" spans="7:7">
      <c r="G12315" s="406"/>
    </row>
    <row r="12316" spans="7:7">
      <c r="G12316" s="406"/>
    </row>
    <row r="12317" spans="7:7">
      <c r="G12317" s="406"/>
    </row>
    <row r="12318" spans="7:7">
      <c r="G12318" s="406"/>
    </row>
    <row r="12319" spans="7:7">
      <c r="G12319" s="406"/>
    </row>
    <row r="12320" spans="7:7">
      <c r="G12320" s="406"/>
    </row>
    <row r="12321" spans="7:7">
      <c r="G12321" s="406"/>
    </row>
    <row r="12322" spans="7:7">
      <c r="G12322" s="406"/>
    </row>
    <row r="12323" spans="7:7">
      <c r="G12323" s="406"/>
    </row>
    <row r="12324" spans="7:7">
      <c r="G12324" s="406"/>
    </row>
    <row r="12325" spans="7:7">
      <c r="G12325" s="406"/>
    </row>
    <row r="12326" spans="7:7">
      <c r="G12326" s="406"/>
    </row>
    <row r="12327" spans="7:7">
      <c r="G12327" s="406"/>
    </row>
    <row r="12328" spans="7:7">
      <c r="G12328" s="406"/>
    </row>
    <row r="12329" spans="7:7">
      <c r="G12329" s="406"/>
    </row>
    <row r="12330" spans="7:7">
      <c r="G12330" s="406"/>
    </row>
    <row r="12331" spans="7:7">
      <c r="G12331" s="406"/>
    </row>
    <row r="12332" spans="7:7">
      <c r="G12332" s="406"/>
    </row>
    <row r="12333" spans="7:7">
      <c r="G12333" s="406"/>
    </row>
    <row r="12334" spans="7:7">
      <c r="G12334" s="406"/>
    </row>
    <row r="12335" spans="7:7">
      <c r="G12335" s="406"/>
    </row>
    <row r="12336" spans="7:7">
      <c r="G12336" s="406"/>
    </row>
    <row r="12337" spans="7:7">
      <c r="G12337" s="406"/>
    </row>
    <row r="12338" spans="7:7">
      <c r="G12338" s="406"/>
    </row>
    <row r="12339" spans="7:7">
      <c r="G12339" s="406"/>
    </row>
    <row r="12340" spans="7:7">
      <c r="G12340" s="406"/>
    </row>
    <row r="12341" spans="7:7">
      <c r="G12341" s="406"/>
    </row>
    <row r="12342" spans="7:7">
      <c r="G12342" s="406"/>
    </row>
    <row r="12343" spans="7:7">
      <c r="G12343" s="406"/>
    </row>
    <row r="12344" spans="7:7">
      <c r="G12344" s="406"/>
    </row>
    <row r="12345" spans="7:7">
      <c r="G12345" s="406"/>
    </row>
    <row r="12346" spans="7:7">
      <c r="G12346" s="406"/>
    </row>
    <row r="12347" spans="7:7">
      <c r="G12347" s="406"/>
    </row>
    <row r="12348" spans="7:7">
      <c r="G12348" s="406"/>
    </row>
    <row r="12349" spans="7:7">
      <c r="G12349" s="406"/>
    </row>
    <row r="12350" spans="7:7">
      <c r="G12350" s="406"/>
    </row>
    <row r="12351" spans="7:7">
      <c r="G12351" s="406"/>
    </row>
    <row r="12352" spans="7:7">
      <c r="G12352" s="406"/>
    </row>
    <row r="12353" spans="7:7">
      <c r="G12353" s="406"/>
    </row>
    <row r="12354" spans="7:7">
      <c r="G12354" s="406"/>
    </row>
    <row r="12355" spans="7:7">
      <c r="G12355" s="406"/>
    </row>
    <row r="12356" spans="7:7">
      <c r="G12356" s="406"/>
    </row>
    <row r="12357" spans="7:7">
      <c r="G12357" s="406"/>
    </row>
    <row r="12358" spans="7:7">
      <c r="G12358" s="406"/>
    </row>
    <row r="12359" spans="7:7">
      <c r="G12359" s="406"/>
    </row>
    <row r="12360" spans="7:7">
      <c r="G12360" s="406"/>
    </row>
    <row r="12361" spans="7:7">
      <c r="G12361" s="406"/>
    </row>
    <row r="12362" spans="7:7">
      <c r="G12362" s="406"/>
    </row>
    <row r="12363" spans="7:7">
      <c r="G12363" s="406"/>
    </row>
    <row r="12364" spans="7:7">
      <c r="G12364" s="406"/>
    </row>
    <row r="12365" spans="7:7">
      <c r="G12365" s="406"/>
    </row>
    <row r="12366" spans="7:7">
      <c r="G12366" s="406"/>
    </row>
    <row r="12367" spans="7:7">
      <c r="G12367" s="406"/>
    </row>
    <row r="12368" spans="7:7">
      <c r="G12368" s="406"/>
    </row>
    <row r="12369" spans="7:7">
      <c r="G12369" s="406"/>
    </row>
    <row r="12370" spans="7:7">
      <c r="G12370" s="406"/>
    </row>
    <row r="12371" spans="7:7">
      <c r="G12371" s="406"/>
    </row>
    <row r="12372" spans="7:7">
      <c r="G12372" s="406"/>
    </row>
    <row r="12373" spans="7:7">
      <c r="G12373" s="406"/>
    </row>
    <row r="12374" spans="7:7">
      <c r="G12374" s="406"/>
    </row>
    <row r="12375" spans="7:7">
      <c r="G12375" s="406"/>
    </row>
    <row r="12376" spans="7:7">
      <c r="G12376" s="406"/>
    </row>
    <row r="12377" spans="7:7">
      <c r="G12377" s="406"/>
    </row>
    <row r="12378" spans="7:7">
      <c r="G12378" s="406"/>
    </row>
    <row r="12379" spans="7:7">
      <c r="G12379" s="406"/>
    </row>
    <row r="12380" spans="7:7">
      <c r="G12380" s="406"/>
    </row>
    <row r="12381" spans="7:7">
      <c r="G12381" s="406"/>
    </row>
    <row r="12382" spans="7:7">
      <c r="G12382" s="406"/>
    </row>
    <row r="12383" spans="7:7">
      <c r="G12383" s="406"/>
    </row>
    <row r="12384" spans="7:7">
      <c r="G12384" s="406"/>
    </row>
    <row r="12385" spans="7:7">
      <c r="G12385" s="406"/>
    </row>
    <row r="12386" spans="7:7">
      <c r="G12386" s="406"/>
    </row>
    <row r="12387" spans="7:7">
      <c r="G12387" s="406"/>
    </row>
    <row r="12388" spans="7:7">
      <c r="G12388" s="406"/>
    </row>
    <row r="12389" spans="7:7">
      <c r="G12389" s="406"/>
    </row>
    <row r="12390" spans="7:7">
      <c r="G12390" s="406"/>
    </row>
    <row r="12391" spans="7:7">
      <c r="G12391" s="406"/>
    </row>
    <row r="12392" spans="7:7">
      <c r="G12392" s="406"/>
    </row>
    <row r="12393" spans="7:7">
      <c r="G12393" s="406"/>
    </row>
    <row r="12394" spans="7:7">
      <c r="G12394" s="406"/>
    </row>
    <row r="12395" spans="7:7">
      <c r="G12395" s="406"/>
    </row>
    <row r="12396" spans="7:7">
      <c r="G12396" s="406"/>
    </row>
    <row r="12397" spans="7:7">
      <c r="G12397" s="406"/>
    </row>
    <row r="12398" spans="7:7">
      <c r="G12398" s="406"/>
    </row>
    <row r="12399" spans="7:7">
      <c r="G12399" s="406"/>
    </row>
    <row r="12400" spans="7:7">
      <c r="G12400" s="406"/>
    </row>
    <row r="12401" spans="7:7">
      <c r="G12401" s="406"/>
    </row>
    <row r="12402" spans="7:7">
      <c r="G12402" s="406"/>
    </row>
    <row r="12403" spans="7:7">
      <c r="G12403" s="406"/>
    </row>
    <row r="12404" spans="7:7">
      <c r="G12404" s="406"/>
    </row>
    <row r="12405" spans="7:7">
      <c r="G12405" s="406"/>
    </row>
    <row r="12406" spans="7:7">
      <c r="G12406" s="406"/>
    </row>
    <row r="12407" spans="7:7">
      <c r="G12407" s="406"/>
    </row>
    <row r="12408" spans="7:7">
      <c r="G12408" s="406"/>
    </row>
    <row r="12409" spans="7:7">
      <c r="G12409" s="406"/>
    </row>
    <row r="12410" spans="7:7">
      <c r="G12410" s="406"/>
    </row>
    <row r="12411" spans="7:7">
      <c r="G12411" s="406"/>
    </row>
    <row r="12412" spans="7:7">
      <c r="G12412" s="406"/>
    </row>
    <row r="12413" spans="7:7">
      <c r="G12413" s="406"/>
    </row>
    <row r="12414" spans="7:7">
      <c r="G12414" s="406"/>
    </row>
    <row r="12415" spans="7:7">
      <c r="G12415" s="406"/>
    </row>
    <row r="12416" spans="7:7">
      <c r="G12416" s="406"/>
    </row>
    <row r="12417" spans="7:7">
      <c r="G12417" s="406"/>
    </row>
    <row r="12418" spans="7:7">
      <c r="G12418" s="406"/>
    </row>
    <row r="12419" spans="7:7">
      <c r="G12419" s="406"/>
    </row>
    <row r="12420" spans="7:7">
      <c r="G12420" s="406"/>
    </row>
    <row r="12421" spans="7:7">
      <c r="G12421" s="406"/>
    </row>
    <row r="12422" spans="7:7">
      <c r="G12422" s="406"/>
    </row>
    <row r="12423" spans="7:7">
      <c r="G12423" s="406"/>
    </row>
    <row r="12424" spans="7:7">
      <c r="G12424" s="406"/>
    </row>
    <row r="12425" spans="7:7">
      <c r="G12425" s="406"/>
    </row>
    <row r="12426" spans="7:7">
      <c r="G12426" s="406"/>
    </row>
    <row r="12427" spans="7:7">
      <c r="G12427" s="406"/>
    </row>
    <row r="12428" spans="7:7">
      <c r="G12428" s="406"/>
    </row>
    <row r="12429" spans="7:7">
      <c r="G12429" s="406"/>
    </row>
    <row r="12430" spans="7:7">
      <c r="G12430" s="406"/>
    </row>
    <row r="12431" spans="7:7">
      <c r="G12431" s="406"/>
    </row>
    <row r="12432" spans="7:7">
      <c r="G12432" s="406"/>
    </row>
    <row r="12433" spans="7:7">
      <c r="G12433" s="406"/>
    </row>
    <row r="12434" spans="7:7">
      <c r="G12434" s="406"/>
    </row>
    <row r="12435" spans="7:7">
      <c r="G12435" s="406"/>
    </row>
    <row r="12436" spans="7:7">
      <c r="G12436" s="406"/>
    </row>
    <row r="12437" spans="7:7">
      <c r="G12437" s="406"/>
    </row>
    <row r="12438" spans="7:7">
      <c r="G12438" s="406"/>
    </row>
    <row r="12439" spans="7:7">
      <c r="G12439" s="406"/>
    </row>
    <row r="12440" spans="7:7">
      <c r="G12440" s="406"/>
    </row>
    <row r="12441" spans="7:7">
      <c r="G12441" s="406"/>
    </row>
    <row r="12442" spans="7:7">
      <c r="G12442" s="406"/>
    </row>
    <row r="12443" spans="7:7">
      <c r="G12443" s="406"/>
    </row>
    <row r="12444" spans="7:7">
      <c r="G12444" s="406"/>
    </row>
    <row r="12445" spans="7:7">
      <c r="G12445" s="406"/>
    </row>
    <row r="12446" spans="7:7">
      <c r="G12446" s="406"/>
    </row>
    <row r="12447" spans="7:7">
      <c r="G12447" s="406"/>
    </row>
    <row r="12448" spans="7:7">
      <c r="G12448" s="406"/>
    </row>
    <row r="12449" spans="7:7">
      <c r="G12449" s="406"/>
    </row>
    <row r="12450" spans="7:7">
      <c r="G12450" s="406"/>
    </row>
    <row r="12451" spans="7:7">
      <c r="G12451" s="406"/>
    </row>
    <row r="12452" spans="7:7">
      <c r="G12452" s="406"/>
    </row>
    <row r="12453" spans="7:7">
      <c r="G12453" s="406"/>
    </row>
    <row r="12454" spans="7:7">
      <c r="G12454" s="406"/>
    </row>
    <row r="12455" spans="7:7">
      <c r="G12455" s="406"/>
    </row>
    <row r="12456" spans="7:7">
      <c r="G12456" s="406"/>
    </row>
    <row r="12457" spans="7:7">
      <c r="G12457" s="406"/>
    </row>
    <row r="12458" spans="7:7">
      <c r="G12458" s="406"/>
    </row>
    <row r="12459" spans="7:7">
      <c r="G12459" s="406"/>
    </row>
    <row r="12460" spans="7:7">
      <c r="G12460" s="406"/>
    </row>
    <row r="12461" spans="7:7">
      <c r="G12461" s="406"/>
    </row>
    <row r="12462" spans="7:7">
      <c r="G12462" s="406"/>
    </row>
    <row r="12463" spans="7:7">
      <c r="G12463" s="406"/>
    </row>
    <row r="12464" spans="7:7">
      <c r="G12464" s="406"/>
    </row>
    <row r="12465" spans="7:7">
      <c r="G12465" s="406"/>
    </row>
    <row r="12466" spans="7:7">
      <c r="G12466" s="406"/>
    </row>
    <row r="12467" spans="7:7">
      <c r="G12467" s="406"/>
    </row>
    <row r="12468" spans="7:7">
      <c r="G12468" s="406"/>
    </row>
    <row r="12469" spans="7:7">
      <c r="G12469" s="406"/>
    </row>
    <row r="12470" spans="7:7">
      <c r="G12470" s="406"/>
    </row>
    <row r="12471" spans="7:7">
      <c r="G12471" s="406"/>
    </row>
    <row r="12472" spans="7:7">
      <c r="G12472" s="406"/>
    </row>
    <row r="12473" spans="7:7">
      <c r="G12473" s="406"/>
    </row>
    <row r="12474" spans="7:7">
      <c r="G12474" s="406"/>
    </row>
    <row r="12475" spans="7:7">
      <c r="G12475" s="406"/>
    </row>
    <row r="12476" spans="7:7">
      <c r="G12476" s="406"/>
    </row>
    <row r="12477" spans="7:7">
      <c r="G12477" s="406"/>
    </row>
    <row r="12478" spans="7:7">
      <c r="G12478" s="406"/>
    </row>
    <row r="12479" spans="7:7">
      <c r="G12479" s="406"/>
    </row>
    <row r="12480" spans="7:7">
      <c r="G12480" s="406"/>
    </row>
    <row r="12481" spans="7:7">
      <c r="G12481" s="406"/>
    </row>
    <row r="12482" spans="7:7">
      <c r="G12482" s="406"/>
    </row>
    <row r="12483" spans="7:7">
      <c r="G12483" s="406"/>
    </row>
    <row r="12484" spans="7:7">
      <c r="G12484" s="406"/>
    </row>
    <row r="12485" spans="7:7">
      <c r="G12485" s="406"/>
    </row>
    <row r="12486" spans="7:7">
      <c r="G12486" s="406"/>
    </row>
    <row r="12487" spans="7:7">
      <c r="G12487" s="406"/>
    </row>
    <row r="12488" spans="7:7">
      <c r="G12488" s="406"/>
    </row>
    <row r="12489" spans="7:7">
      <c r="G12489" s="406"/>
    </row>
    <row r="12490" spans="7:7">
      <c r="G12490" s="406"/>
    </row>
    <row r="12491" spans="7:7">
      <c r="G12491" s="406"/>
    </row>
    <row r="12492" spans="7:7">
      <c r="G12492" s="406"/>
    </row>
    <row r="12493" spans="7:7">
      <c r="G12493" s="406"/>
    </row>
    <row r="12494" spans="7:7">
      <c r="G12494" s="406"/>
    </row>
    <row r="12495" spans="7:7">
      <c r="G12495" s="406"/>
    </row>
    <row r="12496" spans="7:7">
      <c r="G12496" s="406"/>
    </row>
    <row r="12497" spans="7:7">
      <c r="G12497" s="406"/>
    </row>
    <row r="12498" spans="7:7">
      <c r="G12498" s="406"/>
    </row>
    <row r="12499" spans="7:7">
      <c r="G12499" s="406"/>
    </row>
    <row r="12500" spans="7:7">
      <c r="G12500" s="406"/>
    </row>
    <row r="12501" spans="7:7">
      <c r="G12501" s="406"/>
    </row>
    <row r="12502" spans="7:7">
      <c r="G12502" s="406"/>
    </row>
    <row r="12503" spans="7:7">
      <c r="G12503" s="406"/>
    </row>
    <row r="12504" spans="7:7">
      <c r="G12504" s="406"/>
    </row>
    <row r="12505" spans="7:7">
      <c r="G12505" s="406"/>
    </row>
    <row r="12506" spans="7:7">
      <c r="G12506" s="406"/>
    </row>
    <row r="12507" spans="7:7">
      <c r="G12507" s="406"/>
    </row>
    <row r="12508" spans="7:7">
      <c r="G12508" s="406"/>
    </row>
    <row r="12509" spans="7:7">
      <c r="G12509" s="406"/>
    </row>
    <row r="12510" spans="7:7">
      <c r="G12510" s="406"/>
    </row>
    <row r="12511" spans="7:7">
      <c r="G12511" s="406"/>
    </row>
    <row r="12512" spans="7:7">
      <c r="G12512" s="406"/>
    </row>
    <row r="12513" spans="7:7">
      <c r="G12513" s="406"/>
    </row>
    <row r="12514" spans="7:7">
      <c r="G12514" s="406"/>
    </row>
    <row r="12515" spans="7:7">
      <c r="G12515" s="406"/>
    </row>
    <row r="12516" spans="7:7">
      <c r="G12516" s="406"/>
    </row>
    <row r="12517" spans="7:7">
      <c r="G12517" s="406"/>
    </row>
    <row r="12518" spans="7:7">
      <c r="G12518" s="406"/>
    </row>
    <row r="12519" spans="7:7">
      <c r="G12519" s="406"/>
    </row>
    <row r="12520" spans="7:7">
      <c r="G12520" s="406"/>
    </row>
    <row r="12521" spans="7:7">
      <c r="G12521" s="406"/>
    </row>
    <row r="12522" spans="7:7">
      <c r="G12522" s="406"/>
    </row>
    <row r="12523" spans="7:7">
      <c r="G12523" s="406"/>
    </row>
    <row r="12524" spans="7:7">
      <c r="G12524" s="406"/>
    </row>
    <row r="12525" spans="7:7">
      <c r="G12525" s="406"/>
    </row>
    <row r="12526" spans="7:7">
      <c r="G12526" s="406"/>
    </row>
    <row r="12527" spans="7:7">
      <c r="G12527" s="406"/>
    </row>
    <row r="12528" spans="7:7">
      <c r="G12528" s="406"/>
    </row>
    <row r="12529" spans="7:7">
      <c r="G12529" s="406"/>
    </row>
    <row r="12530" spans="7:7">
      <c r="G12530" s="406"/>
    </row>
    <row r="12531" spans="7:7">
      <c r="G12531" s="406"/>
    </row>
    <row r="12532" spans="7:7">
      <c r="G12532" s="406"/>
    </row>
    <row r="12533" spans="7:7">
      <c r="G12533" s="406"/>
    </row>
    <row r="12534" spans="7:7">
      <c r="G12534" s="406"/>
    </row>
    <row r="12535" spans="7:7">
      <c r="G12535" s="406"/>
    </row>
    <row r="12536" spans="7:7">
      <c r="G12536" s="406"/>
    </row>
    <row r="12537" spans="7:7">
      <c r="G12537" s="406"/>
    </row>
    <row r="12538" spans="7:7">
      <c r="G12538" s="406"/>
    </row>
    <row r="12539" spans="7:7">
      <c r="G12539" s="406"/>
    </row>
    <row r="12540" spans="7:7">
      <c r="G12540" s="406"/>
    </row>
    <row r="12541" spans="7:7">
      <c r="G12541" s="406"/>
    </row>
    <row r="12542" spans="7:7">
      <c r="G12542" s="406"/>
    </row>
    <row r="12543" spans="7:7">
      <c r="G12543" s="406"/>
    </row>
    <row r="12544" spans="7:7">
      <c r="G12544" s="406"/>
    </row>
    <row r="12545" spans="7:7">
      <c r="G12545" s="406"/>
    </row>
    <row r="12546" spans="7:7">
      <c r="G12546" s="406"/>
    </row>
    <row r="12547" spans="7:7">
      <c r="G12547" s="406"/>
    </row>
    <row r="12548" spans="7:7">
      <c r="G12548" s="406"/>
    </row>
    <row r="12549" spans="7:7">
      <c r="G12549" s="406"/>
    </row>
    <row r="12550" spans="7:7">
      <c r="G12550" s="406"/>
    </row>
    <row r="12551" spans="7:7">
      <c r="G12551" s="406"/>
    </row>
    <row r="12552" spans="7:7">
      <c r="G12552" s="406"/>
    </row>
    <row r="12553" spans="7:7">
      <c r="G12553" s="406"/>
    </row>
    <row r="12554" spans="7:7">
      <c r="G12554" s="406"/>
    </row>
    <row r="12555" spans="7:7">
      <c r="G12555" s="406"/>
    </row>
    <row r="12556" spans="7:7">
      <c r="G12556" s="406"/>
    </row>
    <row r="12557" spans="7:7">
      <c r="G12557" s="406"/>
    </row>
    <row r="12558" spans="7:7">
      <c r="G12558" s="406"/>
    </row>
    <row r="12559" spans="7:7">
      <c r="G12559" s="406"/>
    </row>
    <row r="12560" spans="7:7">
      <c r="G12560" s="406"/>
    </row>
    <row r="12561" spans="7:7">
      <c r="G12561" s="406"/>
    </row>
    <row r="12562" spans="7:7">
      <c r="G12562" s="406"/>
    </row>
    <row r="12563" spans="7:7">
      <c r="G12563" s="406"/>
    </row>
    <row r="12564" spans="7:7">
      <c r="G12564" s="406"/>
    </row>
    <row r="12565" spans="7:7">
      <c r="G12565" s="406"/>
    </row>
    <row r="12566" spans="7:7">
      <c r="G12566" s="406"/>
    </row>
    <row r="12567" spans="7:7">
      <c r="G12567" s="406"/>
    </row>
    <row r="12568" spans="7:7">
      <c r="G12568" s="406"/>
    </row>
    <row r="12569" spans="7:7">
      <c r="G12569" s="406"/>
    </row>
    <row r="12570" spans="7:7">
      <c r="G12570" s="406"/>
    </row>
    <row r="12571" spans="7:7">
      <c r="G12571" s="406"/>
    </row>
    <row r="12572" spans="7:7">
      <c r="G12572" s="406"/>
    </row>
    <row r="12573" spans="7:7">
      <c r="G12573" s="406"/>
    </row>
    <row r="12574" spans="7:7">
      <c r="G12574" s="406"/>
    </row>
    <row r="12575" spans="7:7">
      <c r="G12575" s="406"/>
    </row>
    <row r="12576" spans="7:7">
      <c r="G12576" s="406"/>
    </row>
    <row r="12577" spans="7:7">
      <c r="G12577" s="406"/>
    </row>
    <row r="12578" spans="7:7">
      <c r="G12578" s="406"/>
    </row>
    <row r="12579" spans="7:7">
      <c r="G12579" s="406"/>
    </row>
    <row r="12580" spans="7:7">
      <c r="G12580" s="406"/>
    </row>
    <row r="12581" spans="7:7">
      <c r="G12581" s="406"/>
    </row>
    <row r="12582" spans="7:7">
      <c r="G12582" s="406"/>
    </row>
    <row r="12583" spans="7:7">
      <c r="G12583" s="406"/>
    </row>
    <row r="12584" spans="7:7">
      <c r="G12584" s="406"/>
    </row>
    <row r="12585" spans="7:7">
      <c r="G12585" s="406"/>
    </row>
    <row r="12586" spans="7:7">
      <c r="G12586" s="406"/>
    </row>
    <row r="12587" spans="7:7">
      <c r="G12587" s="406"/>
    </row>
    <row r="12588" spans="7:7">
      <c r="G12588" s="406"/>
    </row>
    <row r="12589" spans="7:7">
      <c r="G12589" s="406"/>
    </row>
    <row r="12590" spans="7:7">
      <c r="G12590" s="406"/>
    </row>
    <row r="12591" spans="7:7">
      <c r="G12591" s="406"/>
    </row>
    <row r="12592" spans="7:7">
      <c r="G12592" s="406"/>
    </row>
    <row r="12593" spans="7:7">
      <c r="G12593" s="406"/>
    </row>
    <row r="12594" spans="7:7">
      <c r="G12594" s="406"/>
    </row>
    <row r="12595" spans="7:7">
      <c r="G12595" s="406"/>
    </row>
    <row r="12596" spans="7:7">
      <c r="G12596" s="406"/>
    </row>
    <row r="12597" spans="7:7">
      <c r="G12597" s="406"/>
    </row>
    <row r="12598" spans="7:7">
      <c r="G12598" s="406"/>
    </row>
    <row r="12599" spans="7:7">
      <c r="G12599" s="406"/>
    </row>
    <row r="12600" spans="7:7">
      <c r="G12600" s="406"/>
    </row>
    <row r="12601" spans="7:7">
      <c r="G12601" s="406"/>
    </row>
    <row r="12602" spans="7:7">
      <c r="G12602" s="406"/>
    </row>
    <row r="12603" spans="7:7">
      <c r="G12603" s="406"/>
    </row>
    <row r="12604" spans="7:7">
      <c r="G12604" s="406"/>
    </row>
    <row r="12605" spans="7:7">
      <c r="G12605" s="406"/>
    </row>
    <row r="12606" spans="7:7">
      <c r="G12606" s="406"/>
    </row>
    <row r="12607" spans="7:7">
      <c r="G12607" s="406"/>
    </row>
    <row r="12608" spans="7:7">
      <c r="G12608" s="406"/>
    </row>
    <row r="12609" spans="7:7">
      <c r="G12609" s="406"/>
    </row>
    <row r="12610" spans="7:7">
      <c r="G12610" s="406"/>
    </row>
    <row r="12611" spans="7:7">
      <c r="G12611" s="406"/>
    </row>
    <row r="12612" spans="7:7">
      <c r="G12612" s="406"/>
    </row>
    <row r="12613" spans="7:7">
      <c r="G12613" s="406"/>
    </row>
    <row r="12614" spans="7:7">
      <c r="G12614" s="406"/>
    </row>
    <row r="12615" spans="7:7">
      <c r="G12615" s="406"/>
    </row>
    <row r="12616" spans="7:7">
      <c r="G12616" s="406"/>
    </row>
    <row r="12617" spans="7:7">
      <c r="G12617" s="406"/>
    </row>
    <row r="12618" spans="7:7">
      <c r="G12618" s="406"/>
    </row>
    <row r="12619" spans="7:7">
      <c r="G12619" s="406"/>
    </row>
    <row r="12620" spans="7:7">
      <c r="G12620" s="406"/>
    </row>
    <row r="12621" spans="7:7">
      <c r="G12621" s="406"/>
    </row>
    <row r="12622" spans="7:7">
      <c r="G12622" s="406"/>
    </row>
    <row r="12623" spans="7:7">
      <c r="G12623" s="406"/>
    </row>
    <row r="12624" spans="7:7">
      <c r="G12624" s="406"/>
    </row>
    <row r="12625" spans="7:7">
      <c r="G12625" s="406"/>
    </row>
    <row r="12626" spans="7:7">
      <c r="G12626" s="406"/>
    </row>
    <row r="12627" spans="7:7">
      <c r="G12627" s="406"/>
    </row>
    <row r="12628" spans="7:7">
      <c r="G12628" s="406"/>
    </row>
    <row r="12629" spans="7:7">
      <c r="G12629" s="406"/>
    </row>
    <row r="12630" spans="7:7">
      <c r="G12630" s="406"/>
    </row>
    <row r="12631" spans="7:7">
      <c r="G12631" s="406"/>
    </row>
    <row r="12632" spans="7:7">
      <c r="G12632" s="406"/>
    </row>
    <row r="12633" spans="7:7">
      <c r="G12633" s="406"/>
    </row>
    <row r="12634" spans="7:7">
      <c r="G12634" s="406"/>
    </row>
    <row r="12635" spans="7:7">
      <c r="G12635" s="406"/>
    </row>
    <row r="12636" spans="7:7">
      <c r="G12636" s="406"/>
    </row>
    <row r="12637" spans="7:7">
      <c r="G12637" s="406"/>
    </row>
    <row r="12638" spans="7:7">
      <c r="G12638" s="406"/>
    </row>
    <row r="12639" spans="7:7">
      <c r="G12639" s="406"/>
    </row>
    <row r="12640" spans="7:7">
      <c r="G12640" s="406"/>
    </row>
    <row r="12641" spans="7:7">
      <c r="G12641" s="406"/>
    </row>
    <row r="12642" spans="7:7">
      <c r="G12642" s="406"/>
    </row>
    <row r="12643" spans="7:7">
      <c r="G12643" s="406"/>
    </row>
    <row r="12644" spans="7:7">
      <c r="G12644" s="406"/>
    </row>
    <row r="12645" spans="7:7">
      <c r="G12645" s="406"/>
    </row>
    <row r="12646" spans="7:7">
      <c r="G12646" s="406"/>
    </row>
    <row r="12647" spans="7:7">
      <c r="G12647" s="406"/>
    </row>
    <row r="12648" spans="7:7">
      <c r="G12648" s="406"/>
    </row>
    <row r="12649" spans="7:7">
      <c r="G12649" s="406"/>
    </row>
    <row r="12650" spans="7:7">
      <c r="G12650" s="406"/>
    </row>
    <row r="12651" spans="7:7">
      <c r="G12651" s="406"/>
    </row>
    <row r="12652" spans="7:7">
      <c r="G12652" s="406"/>
    </row>
    <row r="12653" spans="7:7">
      <c r="G12653" s="406"/>
    </row>
    <row r="12654" spans="7:7">
      <c r="G12654" s="406"/>
    </row>
    <row r="12655" spans="7:7">
      <c r="G12655" s="406"/>
    </row>
    <row r="12656" spans="7:7">
      <c r="G12656" s="406"/>
    </row>
    <row r="12657" spans="7:7">
      <c r="G12657" s="406"/>
    </row>
    <row r="12658" spans="7:7">
      <c r="G12658" s="406"/>
    </row>
    <row r="12659" spans="7:7">
      <c r="G12659" s="406"/>
    </row>
    <row r="12660" spans="7:7">
      <c r="G12660" s="406"/>
    </row>
    <row r="12661" spans="7:7">
      <c r="G12661" s="406"/>
    </row>
    <row r="12662" spans="7:7">
      <c r="G12662" s="406"/>
    </row>
    <row r="12663" spans="7:7">
      <c r="G12663" s="406"/>
    </row>
    <row r="12664" spans="7:7">
      <c r="G12664" s="406"/>
    </row>
    <row r="12665" spans="7:7">
      <c r="G12665" s="406"/>
    </row>
    <row r="12666" spans="7:7">
      <c r="G12666" s="406"/>
    </row>
    <row r="12667" spans="7:7">
      <c r="G12667" s="406"/>
    </row>
    <row r="12668" spans="7:7">
      <c r="G12668" s="406"/>
    </row>
    <row r="12669" spans="7:7">
      <c r="G12669" s="406"/>
    </row>
    <row r="12670" spans="7:7">
      <c r="G12670" s="406"/>
    </row>
    <row r="12671" spans="7:7">
      <c r="G12671" s="406"/>
    </row>
    <row r="12672" spans="7:7">
      <c r="G12672" s="406"/>
    </row>
    <row r="12673" spans="7:7">
      <c r="G12673" s="406"/>
    </row>
    <row r="12674" spans="7:7">
      <c r="G12674" s="406"/>
    </row>
    <row r="12675" spans="7:7">
      <c r="G12675" s="406"/>
    </row>
    <row r="12676" spans="7:7">
      <c r="G12676" s="406"/>
    </row>
    <row r="12677" spans="7:7">
      <c r="G12677" s="406"/>
    </row>
    <row r="12678" spans="7:7">
      <c r="G12678" s="406"/>
    </row>
    <row r="12679" spans="7:7">
      <c r="G12679" s="406"/>
    </row>
    <row r="12680" spans="7:7">
      <c r="G12680" s="406"/>
    </row>
    <row r="12681" spans="7:7">
      <c r="G12681" s="406"/>
    </row>
    <row r="12682" spans="7:7">
      <c r="G12682" s="406"/>
    </row>
    <row r="12683" spans="7:7">
      <c r="G12683" s="406"/>
    </row>
    <row r="12684" spans="7:7">
      <c r="G12684" s="406"/>
    </row>
    <row r="12685" spans="7:7">
      <c r="G12685" s="406"/>
    </row>
    <row r="12686" spans="7:7">
      <c r="G12686" s="406"/>
    </row>
    <row r="12687" spans="7:7">
      <c r="G12687" s="406"/>
    </row>
    <row r="12688" spans="7:7">
      <c r="G12688" s="406"/>
    </row>
    <row r="12689" spans="7:7">
      <c r="G12689" s="406"/>
    </row>
    <row r="12690" spans="7:7">
      <c r="G12690" s="406"/>
    </row>
    <row r="12691" spans="7:7">
      <c r="G12691" s="406"/>
    </row>
    <row r="12692" spans="7:7">
      <c r="G12692" s="406"/>
    </row>
    <row r="12693" spans="7:7">
      <c r="G12693" s="406"/>
    </row>
    <row r="12694" spans="7:7">
      <c r="G12694" s="406"/>
    </row>
    <row r="12695" spans="7:7">
      <c r="G12695" s="406"/>
    </row>
    <row r="12696" spans="7:7">
      <c r="G12696" s="406"/>
    </row>
    <row r="12697" spans="7:7">
      <c r="G12697" s="406"/>
    </row>
    <row r="12698" spans="7:7">
      <c r="G12698" s="406"/>
    </row>
    <row r="12699" spans="7:7">
      <c r="G12699" s="406"/>
    </row>
    <row r="12700" spans="7:7">
      <c r="G12700" s="406"/>
    </row>
    <row r="12701" spans="7:7">
      <c r="G12701" s="406"/>
    </row>
    <row r="12702" spans="7:7">
      <c r="G12702" s="406"/>
    </row>
    <row r="12703" spans="7:7">
      <c r="G12703" s="406"/>
    </row>
    <row r="12704" spans="7:7">
      <c r="G12704" s="406"/>
    </row>
    <row r="12705" spans="7:7">
      <c r="G12705" s="406"/>
    </row>
    <row r="12706" spans="7:7">
      <c r="G12706" s="406"/>
    </row>
    <row r="12707" spans="7:7">
      <c r="G12707" s="406"/>
    </row>
    <row r="12708" spans="7:7">
      <c r="G12708" s="406"/>
    </row>
    <row r="12709" spans="7:7">
      <c r="G12709" s="406"/>
    </row>
    <row r="12710" spans="7:7">
      <c r="G12710" s="406"/>
    </row>
    <row r="12711" spans="7:7">
      <c r="G12711" s="406"/>
    </row>
    <row r="12712" spans="7:7">
      <c r="G12712" s="406"/>
    </row>
    <row r="12713" spans="7:7">
      <c r="G12713" s="406"/>
    </row>
    <row r="12714" spans="7:7">
      <c r="G12714" s="406"/>
    </row>
    <row r="12715" spans="7:7">
      <c r="G12715" s="406"/>
    </row>
    <row r="12716" spans="7:7">
      <c r="G12716" s="406"/>
    </row>
    <row r="12717" spans="7:7">
      <c r="G12717" s="406"/>
    </row>
    <row r="12718" spans="7:7">
      <c r="G12718" s="406"/>
    </row>
    <row r="12719" spans="7:7">
      <c r="G12719" s="406"/>
    </row>
    <row r="12720" spans="7:7">
      <c r="G12720" s="406"/>
    </row>
    <row r="12721" spans="7:7">
      <c r="G12721" s="406"/>
    </row>
    <row r="12722" spans="7:7">
      <c r="G12722" s="406"/>
    </row>
    <row r="12723" spans="7:7">
      <c r="G12723" s="406"/>
    </row>
    <row r="12724" spans="7:7">
      <c r="G12724" s="406"/>
    </row>
    <row r="12725" spans="7:7">
      <c r="G12725" s="406"/>
    </row>
    <row r="12726" spans="7:7">
      <c r="G12726" s="406"/>
    </row>
    <row r="12727" spans="7:7">
      <c r="G12727" s="406"/>
    </row>
    <row r="12728" spans="7:7">
      <c r="G12728" s="406"/>
    </row>
    <row r="12729" spans="7:7">
      <c r="G12729" s="406"/>
    </row>
    <row r="12730" spans="7:7">
      <c r="G12730" s="406"/>
    </row>
    <row r="12731" spans="7:7">
      <c r="G12731" s="406"/>
    </row>
    <row r="12732" spans="7:7">
      <c r="G12732" s="406"/>
    </row>
    <row r="12733" spans="7:7">
      <c r="G12733" s="406"/>
    </row>
    <row r="12734" spans="7:7">
      <c r="G12734" s="406"/>
    </row>
    <row r="12735" spans="7:7">
      <c r="G12735" s="406"/>
    </row>
    <row r="12736" spans="7:7">
      <c r="G12736" s="406"/>
    </row>
    <row r="12737" spans="7:7">
      <c r="G12737" s="406"/>
    </row>
    <row r="12738" spans="7:7">
      <c r="G12738" s="406"/>
    </row>
    <row r="12739" spans="7:7">
      <c r="G12739" s="406"/>
    </row>
    <row r="12740" spans="7:7">
      <c r="G12740" s="406"/>
    </row>
    <row r="12741" spans="7:7">
      <c r="G12741" s="406"/>
    </row>
    <row r="12742" spans="7:7">
      <c r="G12742" s="406"/>
    </row>
    <row r="12743" spans="7:7">
      <c r="G12743" s="406"/>
    </row>
    <row r="12744" spans="7:7">
      <c r="G12744" s="406"/>
    </row>
    <row r="12745" spans="7:7">
      <c r="G12745" s="406"/>
    </row>
    <row r="12746" spans="7:7">
      <c r="G12746" s="406"/>
    </row>
    <row r="12747" spans="7:7">
      <c r="G12747" s="406"/>
    </row>
    <row r="12748" spans="7:7">
      <c r="G12748" s="406"/>
    </row>
    <row r="12749" spans="7:7">
      <c r="G12749" s="406"/>
    </row>
    <row r="12750" spans="7:7">
      <c r="G12750" s="406"/>
    </row>
    <row r="12751" spans="7:7">
      <c r="G12751" s="406"/>
    </row>
    <row r="12752" spans="7:7">
      <c r="G12752" s="406"/>
    </row>
    <row r="12753" spans="7:7">
      <c r="G12753" s="406"/>
    </row>
    <row r="12754" spans="7:7">
      <c r="G12754" s="406"/>
    </row>
    <row r="12755" spans="7:7">
      <c r="G12755" s="406"/>
    </row>
    <row r="12756" spans="7:7">
      <c r="G12756" s="406"/>
    </row>
    <row r="12757" spans="7:7">
      <c r="G12757" s="406"/>
    </row>
    <row r="12758" spans="7:7">
      <c r="G12758" s="406"/>
    </row>
    <row r="12759" spans="7:7">
      <c r="G12759" s="406"/>
    </row>
    <row r="12760" spans="7:7">
      <c r="G12760" s="406"/>
    </row>
    <row r="12761" spans="7:7">
      <c r="G12761" s="406"/>
    </row>
    <row r="12762" spans="7:7">
      <c r="G12762" s="406"/>
    </row>
    <row r="12763" spans="7:7">
      <c r="G12763" s="406"/>
    </row>
    <row r="12764" spans="7:7">
      <c r="G12764" s="406"/>
    </row>
    <row r="12765" spans="7:7">
      <c r="G12765" s="406"/>
    </row>
    <row r="12766" spans="7:7">
      <c r="G12766" s="406"/>
    </row>
    <row r="12767" spans="7:7">
      <c r="G12767" s="406"/>
    </row>
    <row r="12768" spans="7:7">
      <c r="G12768" s="406"/>
    </row>
    <row r="12769" spans="7:7">
      <c r="G12769" s="406"/>
    </row>
    <row r="12770" spans="7:7">
      <c r="G12770" s="406"/>
    </row>
    <row r="12771" spans="7:7">
      <c r="G12771" s="406"/>
    </row>
    <row r="12772" spans="7:7">
      <c r="G12772" s="406"/>
    </row>
    <row r="12773" spans="7:7">
      <c r="G12773" s="406"/>
    </row>
    <row r="12774" spans="7:7">
      <c r="G12774" s="406"/>
    </row>
    <row r="12775" spans="7:7">
      <c r="G12775" s="406"/>
    </row>
    <row r="12776" spans="7:7">
      <c r="G12776" s="406"/>
    </row>
    <row r="12777" spans="7:7">
      <c r="G12777" s="406"/>
    </row>
    <row r="12778" spans="7:7">
      <c r="G12778" s="406"/>
    </row>
    <row r="12779" spans="7:7">
      <c r="G12779" s="406"/>
    </row>
    <row r="12780" spans="7:7">
      <c r="G12780" s="406"/>
    </row>
    <row r="12781" spans="7:7">
      <c r="G12781" s="406"/>
    </row>
    <row r="12782" spans="7:7">
      <c r="G12782" s="406"/>
    </row>
    <row r="12783" spans="7:7">
      <c r="G12783" s="406"/>
    </row>
    <row r="12784" spans="7:7">
      <c r="G12784" s="406"/>
    </row>
    <row r="12785" spans="7:7">
      <c r="G12785" s="406"/>
    </row>
    <row r="12786" spans="7:7">
      <c r="G12786" s="406"/>
    </row>
    <row r="12787" spans="7:7">
      <c r="G12787" s="406"/>
    </row>
    <row r="12788" spans="7:7">
      <c r="G12788" s="406"/>
    </row>
    <row r="12789" spans="7:7">
      <c r="G12789" s="406"/>
    </row>
    <row r="12790" spans="7:7">
      <c r="G12790" s="406"/>
    </row>
    <row r="12791" spans="7:7">
      <c r="G12791" s="406"/>
    </row>
    <row r="12792" spans="7:7">
      <c r="G12792" s="406"/>
    </row>
    <row r="12793" spans="7:7">
      <c r="G12793" s="406"/>
    </row>
    <row r="12794" spans="7:7">
      <c r="G12794" s="406"/>
    </row>
    <row r="12795" spans="7:7">
      <c r="G12795" s="406"/>
    </row>
    <row r="12796" spans="7:7">
      <c r="G12796" s="406"/>
    </row>
    <row r="12797" spans="7:7">
      <c r="G12797" s="406"/>
    </row>
    <row r="12798" spans="7:7">
      <c r="G12798" s="406"/>
    </row>
    <row r="12799" spans="7:7">
      <c r="G12799" s="406"/>
    </row>
    <row r="12800" spans="7:7">
      <c r="G12800" s="406"/>
    </row>
    <row r="12801" spans="7:7">
      <c r="G12801" s="406"/>
    </row>
    <row r="12802" spans="7:7">
      <c r="G12802" s="406"/>
    </row>
    <row r="12803" spans="7:7">
      <c r="G12803" s="406"/>
    </row>
    <row r="12804" spans="7:7">
      <c r="G12804" s="406"/>
    </row>
    <row r="12805" spans="7:7">
      <c r="G12805" s="406"/>
    </row>
    <row r="12806" spans="7:7">
      <c r="G12806" s="406"/>
    </row>
    <row r="12807" spans="7:7">
      <c r="G12807" s="406"/>
    </row>
    <row r="12808" spans="7:7">
      <c r="G12808" s="406"/>
    </row>
    <row r="12809" spans="7:7">
      <c r="G12809" s="406"/>
    </row>
    <row r="12810" spans="7:7">
      <c r="G12810" s="406"/>
    </row>
    <row r="12811" spans="7:7">
      <c r="G12811" s="406"/>
    </row>
    <row r="12812" spans="7:7">
      <c r="G12812" s="406"/>
    </row>
    <row r="12813" spans="7:7">
      <c r="G12813" s="406"/>
    </row>
    <row r="12814" spans="7:7">
      <c r="G12814" s="406"/>
    </row>
    <row r="12815" spans="7:7">
      <c r="G12815" s="406"/>
    </row>
    <row r="12816" spans="7:7">
      <c r="G12816" s="406"/>
    </row>
    <row r="12817" spans="7:7">
      <c r="G12817" s="406"/>
    </row>
    <row r="12818" spans="7:7">
      <c r="G12818" s="406"/>
    </row>
    <row r="12819" spans="7:7">
      <c r="G12819" s="406"/>
    </row>
    <row r="12820" spans="7:7">
      <c r="G12820" s="406"/>
    </row>
    <row r="12821" spans="7:7">
      <c r="G12821" s="406"/>
    </row>
    <row r="12822" spans="7:7">
      <c r="G12822" s="406"/>
    </row>
    <row r="12823" spans="7:7">
      <c r="G12823" s="406"/>
    </row>
    <row r="12824" spans="7:7">
      <c r="G12824" s="406"/>
    </row>
    <row r="12825" spans="7:7">
      <c r="G12825" s="406"/>
    </row>
    <row r="12826" spans="7:7">
      <c r="G12826" s="406"/>
    </row>
    <row r="12827" spans="7:7">
      <c r="G12827" s="406"/>
    </row>
    <row r="12828" spans="7:7">
      <c r="G12828" s="406"/>
    </row>
    <row r="12829" spans="7:7">
      <c r="G12829" s="406"/>
    </row>
    <row r="12830" spans="7:7">
      <c r="G12830" s="406"/>
    </row>
    <row r="12831" spans="7:7">
      <c r="G12831" s="406"/>
    </row>
    <row r="12832" spans="7:7">
      <c r="G12832" s="406"/>
    </row>
    <row r="12833" spans="7:7">
      <c r="G12833" s="406"/>
    </row>
    <row r="12834" spans="7:7">
      <c r="G12834" s="406"/>
    </row>
    <row r="12835" spans="7:7">
      <c r="G12835" s="406"/>
    </row>
    <row r="12836" spans="7:7">
      <c r="G12836" s="406"/>
    </row>
    <row r="12837" spans="7:7">
      <c r="G12837" s="406"/>
    </row>
    <row r="12838" spans="7:7">
      <c r="G12838" s="406"/>
    </row>
    <row r="12839" spans="7:7">
      <c r="G12839" s="406"/>
    </row>
    <row r="12840" spans="7:7">
      <c r="G12840" s="406"/>
    </row>
    <row r="12841" spans="7:7">
      <c r="G12841" s="406"/>
    </row>
    <row r="12842" spans="7:7">
      <c r="G12842" s="406"/>
    </row>
    <row r="12843" spans="7:7">
      <c r="G12843" s="406"/>
    </row>
    <row r="12844" spans="7:7">
      <c r="G12844" s="406"/>
    </row>
    <row r="12845" spans="7:7">
      <c r="G12845" s="406"/>
    </row>
    <row r="12846" spans="7:7">
      <c r="G12846" s="406"/>
    </row>
    <row r="12847" spans="7:7">
      <c r="G12847" s="406"/>
    </row>
    <row r="12848" spans="7:7">
      <c r="G12848" s="406"/>
    </row>
    <row r="12849" spans="7:7">
      <c r="G12849" s="406"/>
    </row>
    <row r="12850" spans="7:7">
      <c r="G12850" s="406"/>
    </row>
    <row r="12851" spans="7:7">
      <c r="G12851" s="406"/>
    </row>
    <row r="12852" spans="7:7">
      <c r="G12852" s="406"/>
    </row>
    <row r="12853" spans="7:7">
      <c r="G12853" s="406"/>
    </row>
    <row r="12854" spans="7:7">
      <c r="G12854" s="406"/>
    </row>
    <row r="12855" spans="7:7">
      <c r="G12855" s="406"/>
    </row>
    <row r="12856" spans="7:7">
      <c r="G12856" s="406"/>
    </row>
    <row r="12857" spans="7:7">
      <c r="G12857" s="406"/>
    </row>
    <row r="12858" spans="7:7">
      <c r="G12858" s="406"/>
    </row>
    <row r="12859" spans="7:7">
      <c r="G12859" s="406"/>
    </row>
    <row r="12860" spans="7:7">
      <c r="G12860" s="406"/>
    </row>
    <row r="12861" spans="7:7">
      <c r="G12861" s="406"/>
    </row>
    <row r="12862" spans="7:7">
      <c r="G12862" s="406"/>
    </row>
    <row r="12863" spans="7:7">
      <c r="G12863" s="406"/>
    </row>
    <row r="12864" spans="7:7">
      <c r="G12864" s="406"/>
    </row>
    <row r="12865" spans="7:7">
      <c r="G12865" s="406"/>
    </row>
    <row r="12866" spans="7:7">
      <c r="G12866" s="406"/>
    </row>
    <row r="12867" spans="7:7">
      <c r="G12867" s="406"/>
    </row>
    <row r="12868" spans="7:7">
      <c r="G12868" s="406"/>
    </row>
    <row r="12869" spans="7:7">
      <c r="G12869" s="406"/>
    </row>
    <row r="12870" spans="7:7">
      <c r="G12870" s="406"/>
    </row>
    <row r="12871" spans="7:7">
      <c r="G12871" s="406"/>
    </row>
    <row r="12872" spans="7:7">
      <c r="G12872" s="406"/>
    </row>
    <row r="12873" spans="7:7">
      <c r="G12873" s="406"/>
    </row>
    <row r="12874" spans="7:7">
      <c r="G12874" s="406"/>
    </row>
    <row r="12875" spans="7:7">
      <c r="G12875" s="406"/>
    </row>
    <row r="12876" spans="7:7">
      <c r="G12876" s="406"/>
    </row>
    <row r="12877" spans="7:7">
      <c r="G12877" s="406"/>
    </row>
    <row r="12878" spans="7:7">
      <c r="G12878" s="406"/>
    </row>
    <row r="12879" spans="7:7">
      <c r="G12879" s="406"/>
    </row>
    <row r="12880" spans="7:7">
      <c r="G12880" s="406"/>
    </row>
    <row r="12881" spans="7:7">
      <c r="G12881" s="406"/>
    </row>
    <row r="12882" spans="7:7">
      <c r="G12882" s="406"/>
    </row>
    <row r="12883" spans="7:7">
      <c r="G12883" s="406"/>
    </row>
    <row r="12884" spans="7:7">
      <c r="G12884" s="406"/>
    </row>
    <row r="12885" spans="7:7">
      <c r="G12885" s="406"/>
    </row>
    <row r="12886" spans="7:7">
      <c r="G12886" s="406"/>
    </row>
    <row r="12887" spans="7:7">
      <c r="G12887" s="406"/>
    </row>
    <row r="12888" spans="7:7">
      <c r="G12888" s="406"/>
    </row>
    <row r="12889" spans="7:7">
      <c r="G12889" s="406"/>
    </row>
    <row r="12890" spans="7:7">
      <c r="G12890" s="406"/>
    </row>
    <row r="12891" spans="7:7">
      <c r="G12891" s="406"/>
    </row>
    <row r="12892" spans="7:7">
      <c r="G12892" s="406"/>
    </row>
    <row r="12893" spans="7:7">
      <c r="G12893" s="406"/>
    </row>
    <row r="12894" spans="7:7">
      <c r="G12894" s="406"/>
    </row>
    <row r="12895" spans="7:7">
      <c r="G12895" s="406"/>
    </row>
    <row r="12896" spans="7:7">
      <c r="G12896" s="406"/>
    </row>
    <row r="12897" spans="7:7">
      <c r="G12897" s="406"/>
    </row>
    <row r="12898" spans="7:7">
      <c r="G12898" s="406"/>
    </row>
    <row r="12899" spans="7:7">
      <c r="G12899" s="406"/>
    </row>
    <row r="12900" spans="7:7">
      <c r="G12900" s="406"/>
    </row>
    <row r="12901" spans="7:7">
      <c r="G12901" s="406"/>
    </row>
    <row r="12902" spans="7:7">
      <c r="G12902" s="406"/>
    </row>
    <row r="12903" spans="7:7">
      <c r="G12903" s="406"/>
    </row>
    <row r="12904" spans="7:7">
      <c r="G12904" s="406"/>
    </row>
    <row r="12905" spans="7:7">
      <c r="G12905" s="406"/>
    </row>
    <row r="12906" spans="7:7">
      <c r="G12906" s="406"/>
    </row>
    <row r="12907" spans="7:7">
      <c r="G12907" s="406"/>
    </row>
    <row r="12908" spans="7:7">
      <c r="G12908" s="406"/>
    </row>
    <row r="12909" spans="7:7">
      <c r="G12909" s="406"/>
    </row>
    <row r="12910" spans="7:7">
      <c r="G12910" s="406"/>
    </row>
    <row r="12911" spans="7:7">
      <c r="G12911" s="406"/>
    </row>
    <row r="12912" spans="7:7">
      <c r="G12912" s="406"/>
    </row>
    <row r="12913" spans="7:7">
      <c r="G12913" s="406"/>
    </row>
    <row r="12914" spans="7:7">
      <c r="G12914" s="406"/>
    </row>
    <row r="12915" spans="7:7">
      <c r="G12915" s="406"/>
    </row>
    <row r="12916" spans="7:7">
      <c r="G12916" s="406"/>
    </row>
    <row r="12917" spans="7:7">
      <c r="G12917" s="406"/>
    </row>
    <row r="12918" spans="7:7">
      <c r="G12918" s="406"/>
    </row>
    <row r="12919" spans="7:7">
      <c r="G12919" s="406"/>
    </row>
    <row r="12920" spans="7:7">
      <c r="G12920" s="406"/>
    </row>
    <row r="12921" spans="7:7">
      <c r="G12921" s="406"/>
    </row>
    <row r="12922" spans="7:7">
      <c r="G12922" s="406"/>
    </row>
    <row r="12923" spans="7:7">
      <c r="G12923" s="406"/>
    </row>
    <row r="12924" spans="7:7">
      <c r="G12924" s="406"/>
    </row>
    <row r="12925" spans="7:7">
      <c r="G12925" s="406"/>
    </row>
    <row r="12926" spans="7:7">
      <c r="G12926" s="406"/>
    </row>
    <row r="12927" spans="7:7">
      <c r="G12927" s="406"/>
    </row>
    <row r="12928" spans="7:7">
      <c r="G12928" s="406"/>
    </row>
    <row r="12929" spans="7:7">
      <c r="G12929" s="406"/>
    </row>
    <row r="12930" spans="7:7">
      <c r="G12930" s="406"/>
    </row>
    <row r="12931" spans="7:7">
      <c r="G12931" s="406"/>
    </row>
    <row r="12932" spans="7:7">
      <c r="G12932" s="406"/>
    </row>
    <row r="12933" spans="7:7">
      <c r="G12933" s="406"/>
    </row>
    <row r="12934" spans="7:7">
      <c r="G12934" s="406"/>
    </row>
    <row r="12935" spans="7:7">
      <c r="G12935" s="406"/>
    </row>
    <row r="12936" spans="7:7">
      <c r="G12936" s="406"/>
    </row>
    <row r="12937" spans="7:7">
      <c r="G12937" s="406"/>
    </row>
    <row r="12938" spans="7:7">
      <c r="G12938" s="406"/>
    </row>
    <row r="12939" spans="7:7">
      <c r="G12939" s="406"/>
    </row>
    <row r="12940" spans="7:7">
      <c r="G12940" s="406"/>
    </row>
    <row r="12941" spans="7:7">
      <c r="G12941" s="406"/>
    </row>
    <row r="12942" spans="7:7">
      <c r="G12942" s="406"/>
    </row>
    <row r="12943" spans="7:7">
      <c r="G12943" s="406"/>
    </row>
    <row r="12944" spans="7:7">
      <c r="G12944" s="406"/>
    </row>
    <row r="12945" spans="7:7">
      <c r="G12945" s="406"/>
    </row>
    <row r="12946" spans="7:7">
      <c r="G12946" s="406"/>
    </row>
    <row r="12947" spans="7:7">
      <c r="G12947" s="406"/>
    </row>
    <row r="12948" spans="7:7">
      <c r="G12948" s="406"/>
    </row>
    <row r="12949" spans="7:7">
      <c r="G12949" s="406"/>
    </row>
    <row r="12950" spans="7:7">
      <c r="G12950" s="406"/>
    </row>
    <row r="12951" spans="7:7">
      <c r="G12951" s="406"/>
    </row>
    <row r="12952" spans="7:7">
      <c r="G12952" s="406"/>
    </row>
    <row r="12953" spans="7:7">
      <c r="G12953" s="406"/>
    </row>
    <row r="12954" spans="7:7">
      <c r="G12954" s="406"/>
    </row>
    <row r="12955" spans="7:7">
      <c r="G12955" s="406"/>
    </row>
    <row r="12956" spans="7:7">
      <c r="G12956" s="406"/>
    </row>
    <row r="12957" spans="7:7">
      <c r="G12957" s="406"/>
    </row>
    <row r="12958" spans="7:7">
      <c r="G12958" s="406"/>
    </row>
    <row r="12959" spans="7:7">
      <c r="G12959" s="406"/>
    </row>
    <row r="12960" spans="7:7">
      <c r="G12960" s="406"/>
    </row>
    <row r="12961" spans="7:7">
      <c r="G12961" s="406"/>
    </row>
    <row r="12962" spans="7:7">
      <c r="G12962" s="406"/>
    </row>
    <row r="12963" spans="7:7">
      <c r="G12963" s="406"/>
    </row>
    <row r="12964" spans="7:7">
      <c r="G12964" s="406"/>
    </row>
    <row r="12965" spans="7:7">
      <c r="G12965" s="406"/>
    </row>
    <row r="12966" spans="7:7">
      <c r="G12966" s="406"/>
    </row>
    <row r="12967" spans="7:7">
      <c r="G12967" s="406"/>
    </row>
    <row r="12968" spans="7:7">
      <c r="G12968" s="406"/>
    </row>
    <row r="12969" spans="7:7">
      <c r="G12969" s="406"/>
    </row>
    <row r="12970" spans="7:7">
      <c r="G12970" s="406"/>
    </row>
    <row r="12971" spans="7:7">
      <c r="G12971" s="406"/>
    </row>
    <row r="12972" spans="7:7">
      <c r="G12972" s="406"/>
    </row>
    <row r="12973" spans="7:7">
      <c r="G12973" s="406"/>
    </row>
    <row r="12974" spans="7:7">
      <c r="G12974" s="406"/>
    </row>
    <row r="12975" spans="7:7">
      <c r="G12975" s="406"/>
    </row>
    <row r="12976" spans="7:7">
      <c r="G12976" s="406"/>
    </row>
    <row r="12977" spans="7:7">
      <c r="G12977" s="406"/>
    </row>
    <row r="12978" spans="7:7">
      <c r="G12978" s="406"/>
    </row>
    <row r="12979" spans="7:7">
      <c r="G12979" s="406"/>
    </row>
    <row r="12980" spans="7:7">
      <c r="G12980" s="406"/>
    </row>
    <row r="12981" spans="7:7">
      <c r="G12981" s="406"/>
    </row>
    <row r="12982" spans="7:7">
      <c r="G12982" s="406"/>
    </row>
    <row r="12983" spans="7:7">
      <c r="G12983" s="406"/>
    </row>
    <row r="12984" spans="7:7">
      <c r="G12984" s="406"/>
    </row>
    <row r="12985" spans="7:7">
      <c r="G12985" s="406"/>
    </row>
    <row r="12986" spans="7:7">
      <c r="G12986" s="406"/>
    </row>
    <row r="12987" spans="7:7">
      <c r="G12987" s="406"/>
    </row>
    <row r="12988" spans="7:7">
      <c r="G12988" s="406"/>
    </row>
    <row r="12989" spans="7:7">
      <c r="G12989" s="406"/>
    </row>
    <row r="12990" spans="7:7">
      <c r="G12990" s="406"/>
    </row>
    <row r="12991" spans="7:7">
      <c r="G12991" s="406"/>
    </row>
    <row r="12992" spans="7:7">
      <c r="G12992" s="406"/>
    </row>
    <row r="12993" spans="7:7">
      <c r="G12993" s="406"/>
    </row>
    <row r="12994" spans="7:7">
      <c r="G12994" s="406"/>
    </row>
    <row r="12995" spans="7:7">
      <c r="G12995" s="406"/>
    </row>
    <row r="12996" spans="7:7">
      <c r="G12996" s="406"/>
    </row>
    <row r="12997" spans="7:7">
      <c r="G12997" s="406"/>
    </row>
    <row r="12998" spans="7:7">
      <c r="G12998" s="406"/>
    </row>
    <row r="12999" spans="7:7">
      <c r="G12999" s="406"/>
    </row>
    <row r="13000" spans="7:7">
      <c r="G13000" s="406"/>
    </row>
    <row r="13001" spans="7:7">
      <c r="G13001" s="406"/>
    </row>
    <row r="13002" spans="7:7">
      <c r="G13002" s="406"/>
    </row>
    <row r="13003" spans="7:7">
      <c r="G13003" s="406"/>
    </row>
    <row r="13004" spans="7:7">
      <c r="G13004" s="406"/>
    </row>
    <row r="13005" spans="7:7">
      <c r="G13005" s="406"/>
    </row>
    <row r="13006" spans="7:7">
      <c r="G13006" s="406"/>
    </row>
    <row r="13007" spans="7:7">
      <c r="G13007" s="406"/>
    </row>
    <row r="13008" spans="7:7">
      <c r="G13008" s="406"/>
    </row>
    <row r="13009" spans="7:7">
      <c r="G13009" s="406"/>
    </row>
    <row r="13010" spans="7:7">
      <c r="G13010" s="406"/>
    </row>
    <row r="13011" spans="7:7">
      <c r="G13011" s="406"/>
    </row>
    <row r="13012" spans="7:7">
      <c r="G13012" s="406"/>
    </row>
    <row r="13013" spans="7:7">
      <c r="G13013" s="406"/>
    </row>
    <row r="13014" spans="7:7">
      <c r="G13014" s="406"/>
    </row>
    <row r="13015" spans="7:7">
      <c r="G13015" s="406"/>
    </row>
    <row r="13016" spans="7:7">
      <c r="G13016" s="406"/>
    </row>
    <row r="13017" spans="7:7">
      <c r="G13017" s="406"/>
    </row>
    <row r="13018" spans="7:7">
      <c r="G13018" s="406"/>
    </row>
    <row r="13019" spans="7:7">
      <c r="G13019" s="406"/>
    </row>
    <row r="13020" spans="7:7">
      <c r="G13020" s="406"/>
    </row>
    <row r="13021" spans="7:7">
      <c r="G13021" s="406"/>
    </row>
    <row r="13022" spans="7:7">
      <c r="G13022" s="406"/>
    </row>
    <row r="13023" spans="7:7">
      <c r="G13023" s="406"/>
    </row>
    <row r="13024" spans="7:7">
      <c r="G13024" s="406"/>
    </row>
    <row r="13025" spans="7:7">
      <c r="G13025" s="406"/>
    </row>
    <row r="13026" spans="7:7">
      <c r="G13026" s="406"/>
    </row>
    <row r="13027" spans="7:7">
      <c r="G13027" s="406"/>
    </row>
    <row r="13028" spans="7:7">
      <c r="G13028" s="406"/>
    </row>
    <row r="13029" spans="7:7">
      <c r="G13029" s="406"/>
    </row>
    <row r="13030" spans="7:7">
      <c r="G13030" s="406"/>
    </row>
    <row r="13031" spans="7:7">
      <c r="G13031" s="406"/>
    </row>
    <row r="13032" spans="7:7">
      <c r="G13032" s="406"/>
    </row>
    <row r="13033" spans="7:7">
      <c r="G13033" s="406"/>
    </row>
    <row r="13034" spans="7:7">
      <c r="G13034" s="406"/>
    </row>
    <row r="13035" spans="7:7">
      <c r="G13035" s="406"/>
    </row>
    <row r="13036" spans="7:7">
      <c r="G13036" s="406"/>
    </row>
    <row r="13037" spans="7:7">
      <c r="G13037" s="406"/>
    </row>
    <row r="13038" spans="7:7">
      <c r="G13038" s="406"/>
    </row>
    <row r="13039" spans="7:7">
      <c r="G13039" s="406"/>
    </row>
    <row r="13040" spans="7:7">
      <c r="G13040" s="406"/>
    </row>
    <row r="13041" spans="7:7">
      <c r="G13041" s="406"/>
    </row>
    <row r="13042" spans="7:7">
      <c r="G13042" s="406"/>
    </row>
    <row r="13043" spans="7:7">
      <c r="G13043" s="406"/>
    </row>
    <row r="13044" spans="7:7">
      <c r="G13044" s="406"/>
    </row>
    <row r="13045" spans="7:7">
      <c r="G13045" s="406"/>
    </row>
    <row r="13046" spans="7:7">
      <c r="G13046" s="406"/>
    </row>
    <row r="13047" spans="7:7">
      <c r="G13047" s="406"/>
    </row>
    <row r="13048" spans="7:7">
      <c r="G13048" s="406"/>
    </row>
    <row r="13049" spans="7:7">
      <c r="G13049" s="406"/>
    </row>
    <row r="13050" spans="7:7">
      <c r="G13050" s="406"/>
    </row>
    <row r="13051" spans="7:7">
      <c r="G13051" s="406"/>
    </row>
    <row r="13052" spans="7:7">
      <c r="G13052" s="406"/>
    </row>
    <row r="13053" spans="7:7">
      <c r="G13053" s="406"/>
    </row>
    <row r="13054" spans="7:7">
      <c r="G13054" s="406"/>
    </row>
    <row r="13055" spans="7:7">
      <c r="G13055" s="406"/>
    </row>
    <row r="13056" spans="7:7">
      <c r="G13056" s="406"/>
    </row>
    <row r="13057" spans="7:7">
      <c r="G13057" s="406"/>
    </row>
    <row r="13058" spans="7:7">
      <c r="G13058" s="406"/>
    </row>
    <row r="13059" spans="7:7">
      <c r="G13059" s="406"/>
    </row>
    <row r="13060" spans="7:7">
      <c r="G13060" s="406"/>
    </row>
    <row r="13061" spans="7:7">
      <c r="G13061" s="406"/>
    </row>
    <row r="13062" spans="7:7">
      <c r="G13062" s="406"/>
    </row>
    <row r="13063" spans="7:7">
      <c r="G13063" s="406"/>
    </row>
    <row r="13064" spans="7:7">
      <c r="G13064" s="406"/>
    </row>
    <row r="13065" spans="7:7">
      <c r="G13065" s="406"/>
    </row>
    <row r="13066" spans="7:7">
      <c r="G13066" s="406"/>
    </row>
    <row r="13067" spans="7:7">
      <c r="G13067" s="406"/>
    </row>
    <row r="13068" spans="7:7">
      <c r="G13068" s="406"/>
    </row>
    <row r="13069" spans="7:7">
      <c r="G13069" s="406"/>
    </row>
    <row r="13070" spans="7:7">
      <c r="G13070" s="406"/>
    </row>
    <row r="13071" spans="7:7">
      <c r="G13071" s="406"/>
    </row>
    <row r="13072" spans="7:7">
      <c r="G13072" s="406"/>
    </row>
    <row r="13073" spans="7:7">
      <c r="G13073" s="406"/>
    </row>
    <row r="13074" spans="7:7">
      <c r="G13074" s="406"/>
    </row>
    <row r="13075" spans="7:7">
      <c r="G13075" s="406"/>
    </row>
    <row r="13076" spans="7:7">
      <c r="G13076" s="406"/>
    </row>
    <row r="13077" spans="7:7">
      <c r="G13077" s="406"/>
    </row>
    <row r="13078" spans="7:7">
      <c r="G13078" s="406"/>
    </row>
    <row r="13079" spans="7:7">
      <c r="G13079" s="406"/>
    </row>
    <row r="13080" spans="7:7">
      <c r="G13080" s="406"/>
    </row>
    <row r="13081" spans="7:7">
      <c r="G13081" s="406"/>
    </row>
    <row r="13082" spans="7:7">
      <c r="G13082" s="406"/>
    </row>
    <row r="13083" spans="7:7">
      <c r="G13083" s="406"/>
    </row>
    <row r="13084" spans="7:7">
      <c r="G13084" s="406"/>
    </row>
    <row r="13085" spans="7:7">
      <c r="G13085" s="406"/>
    </row>
    <row r="13086" spans="7:7">
      <c r="G13086" s="406"/>
    </row>
    <row r="13087" spans="7:7">
      <c r="G13087" s="406"/>
    </row>
    <row r="13088" spans="7:7">
      <c r="G13088" s="406"/>
    </row>
    <row r="13089" spans="7:7">
      <c r="G13089" s="406"/>
    </row>
    <row r="13090" spans="7:7">
      <c r="G13090" s="406"/>
    </row>
    <row r="13091" spans="7:7">
      <c r="G13091" s="406"/>
    </row>
    <row r="13092" spans="7:7">
      <c r="G13092" s="406"/>
    </row>
    <row r="13093" spans="7:7">
      <c r="G13093" s="406"/>
    </row>
    <row r="13094" spans="7:7">
      <c r="G13094" s="406"/>
    </row>
    <row r="13095" spans="7:7">
      <c r="G13095" s="406"/>
    </row>
    <row r="13096" spans="7:7">
      <c r="G13096" s="406"/>
    </row>
    <row r="13097" spans="7:7">
      <c r="G13097" s="406"/>
    </row>
    <row r="13098" spans="7:7">
      <c r="G13098" s="406"/>
    </row>
    <row r="13099" spans="7:7">
      <c r="G13099" s="406"/>
    </row>
    <row r="13100" spans="7:7">
      <c r="G13100" s="406"/>
    </row>
    <row r="13101" spans="7:7">
      <c r="G13101" s="406"/>
    </row>
    <row r="13102" spans="7:7">
      <c r="G13102" s="406"/>
    </row>
    <row r="13103" spans="7:7">
      <c r="G13103" s="406"/>
    </row>
    <row r="13104" spans="7:7">
      <c r="G13104" s="406"/>
    </row>
    <row r="13105" spans="7:7">
      <c r="G13105" s="406"/>
    </row>
    <row r="13106" spans="7:7">
      <c r="G13106" s="406"/>
    </row>
    <row r="13107" spans="7:7">
      <c r="G13107" s="406"/>
    </row>
    <row r="13108" spans="7:7">
      <c r="G13108" s="406"/>
    </row>
    <row r="13109" spans="7:7">
      <c r="G13109" s="406"/>
    </row>
    <row r="13110" spans="7:7">
      <c r="G13110" s="406"/>
    </row>
    <row r="13111" spans="7:7">
      <c r="G13111" s="406"/>
    </row>
    <row r="13112" spans="7:7">
      <c r="G13112" s="406"/>
    </row>
    <row r="13113" spans="7:7">
      <c r="G13113" s="406"/>
    </row>
    <row r="13114" spans="7:7">
      <c r="G13114" s="406"/>
    </row>
    <row r="13115" spans="7:7">
      <c r="G13115" s="406"/>
    </row>
    <row r="13116" spans="7:7">
      <c r="G13116" s="406"/>
    </row>
    <row r="13117" spans="7:7">
      <c r="G13117" s="406"/>
    </row>
    <row r="13118" spans="7:7">
      <c r="G13118" s="406"/>
    </row>
    <row r="13119" spans="7:7">
      <c r="G13119" s="406"/>
    </row>
    <row r="13120" spans="7:7">
      <c r="G13120" s="406"/>
    </row>
    <row r="13121" spans="7:7">
      <c r="G13121" s="406"/>
    </row>
    <row r="13122" spans="7:7">
      <c r="G13122" s="406"/>
    </row>
    <row r="13123" spans="7:7">
      <c r="G13123" s="406"/>
    </row>
    <row r="13124" spans="7:7">
      <c r="G13124" s="406"/>
    </row>
    <row r="13125" spans="7:7">
      <c r="G13125" s="406"/>
    </row>
    <row r="13126" spans="7:7">
      <c r="G13126" s="406"/>
    </row>
    <row r="13127" spans="7:7">
      <c r="G13127" s="406"/>
    </row>
    <row r="13128" spans="7:7">
      <c r="G13128" s="406"/>
    </row>
    <row r="13129" spans="7:7">
      <c r="G13129" s="406"/>
    </row>
    <row r="13130" spans="7:7">
      <c r="G13130" s="406"/>
    </row>
    <row r="13131" spans="7:7">
      <c r="G13131" s="406"/>
    </row>
    <row r="13132" spans="7:7">
      <c r="G13132" s="406"/>
    </row>
    <row r="13133" spans="7:7">
      <c r="G13133" s="406"/>
    </row>
    <row r="13134" spans="7:7">
      <c r="G13134" s="406"/>
    </row>
    <row r="13135" spans="7:7">
      <c r="G13135" s="406"/>
    </row>
    <row r="13136" spans="7:7">
      <c r="G13136" s="406"/>
    </row>
    <row r="13137" spans="7:7">
      <c r="G13137" s="406"/>
    </row>
    <row r="13138" spans="7:7">
      <c r="G13138" s="406"/>
    </row>
    <row r="13139" spans="7:7">
      <c r="G13139" s="406"/>
    </row>
    <row r="13140" spans="7:7">
      <c r="G13140" s="406"/>
    </row>
    <row r="13141" spans="7:7">
      <c r="G13141" s="406"/>
    </row>
    <row r="13142" spans="7:7">
      <c r="G13142" s="406"/>
    </row>
    <row r="13143" spans="7:7">
      <c r="G13143" s="406"/>
    </row>
    <row r="13144" spans="7:7">
      <c r="G13144" s="406"/>
    </row>
    <row r="13145" spans="7:7">
      <c r="G13145" s="406"/>
    </row>
    <row r="13146" spans="7:7">
      <c r="G13146" s="406"/>
    </row>
    <row r="13147" spans="7:7">
      <c r="G13147" s="406"/>
    </row>
    <row r="13148" spans="7:7">
      <c r="G13148" s="406"/>
    </row>
    <row r="13149" spans="7:7">
      <c r="G13149" s="406"/>
    </row>
    <row r="13150" spans="7:7">
      <c r="G13150" s="406"/>
    </row>
    <row r="13151" spans="7:7">
      <c r="G13151" s="406"/>
    </row>
    <row r="13152" spans="7:7">
      <c r="G13152" s="406"/>
    </row>
    <row r="13153" spans="7:7">
      <c r="G13153" s="406"/>
    </row>
    <row r="13154" spans="7:7">
      <c r="G13154" s="406"/>
    </row>
    <row r="13155" spans="7:7">
      <c r="G13155" s="406"/>
    </row>
    <row r="13156" spans="7:7">
      <c r="G13156" s="406"/>
    </row>
    <row r="13157" spans="7:7">
      <c r="G13157" s="406"/>
    </row>
    <row r="13158" spans="7:7">
      <c r="G13158" s="406"/>
    </row>
    <row r="13159" spans="7:7">
      <c r="G13159" s="406"/>
    </row>
    <row r="13160" spans="7:7">
      <c r="G13160" s="406"/>
    </row>
    <row r="13161" spans="7:7">
      <c r="G13161" s="406"/>
    </row>
    <row r="13162" spans="7:7">
      <c r="G13162" s="406"/>
    </row>
    <row r="13163" spans="7:7">
      <c r="G13163" s="406"/>
    </row>
    <row r="13164" spans="7:7">
      <c r="G13164" s="406"/>
    </row>
    <row r="13165" spans="7:7">
      <c r="G13165" s="406"/>
    </row>
    <row r="13166" spans="7:7">
      <c r="G13166" s="406"/>
    </row>
    <row r="13167" spans="7:7">
      <c r="G13167" s="406"/>
    </row>
    <row r="13168" spans="7:7">
      <c r="G13168" s="406"/>
    </row>
    <row r="13169" spans="7:7">
      <c r="G13169" s="406"/>
    </row>
    <row r="13170" spans="7:7">
      <c r="G13170" s="406"/>
    </row>
    <row r="13171" spans="7:7">
      <c r="G13171" s="406"/>
    </row>
    <row r="13172" spans="7:7">
      <c r="G13172" s="406"/>
    </row>
    <row r="13173" spans="7:7">
      <c r="G13173" s="406"/>
    </row>
    <row r="13174" spans="7:7">
      <c r="G13174" s="406"/>
    </row>
    <row r="13175" spans="7:7">
      <c r="G13175" s="406"/>
    </row>
    <row r="13176" spans="7:7">
      <c r="G13176" s="406"/>
    </row>
    <row r="13177" spans="7:7">
      <c r="G13177" s="406"/>
    </row>
    <row r="13178" spans="7:7">
      <c r="G13178" s="406"/>
    </row>
    <row r="13179" spans="7:7">
      <c r="G13179" s="406"/>
    </row>
    <row r="13180" spans="7:7">
      <c r="G13180" s="406"/>
    </row>
    <row r="13181" spans="7:7">
      <c r="G13181" s="406"/>
    </row>
    <row r="13182" spans="7:7">
      <c r="G13182" s="406"/>
    </row>
    <row r="13183" spans="7:7">
      <c r="G13183" s="406"/>
    </row>
    <row r="13184" spans="7:7">
      <c r="G13184" s="406"/>
    </row>
    <row r="13185" spans="7:7">
      <c r="G13185" s="406"/>
    </row>
    <row r="13186" spans="7:7">
      <c r="G13186" s="406"/>
    </row>
    <row r="13187" spans="7:7">
      <c r="G13187" s="406"/>
    </row>
    <row r="13188" spans="7:7">
      <c r="G13188" s="406"/>
    </row>
    <row r="13189" spans="7:7">
      <c r="G13189" s="406"/>
    </row>
    <row r="13190" spans="7:7">
      <c r="G13190" s="406"/>
    </row>
    <row r="13191" spans="7:7">
      <c r="G13191" s="406"/>
    </row>
    <row r="13192" spans="7:7">
      <c r="G13192" s="406"/>
    </row>
    <row r="13193" spans="7:7">
      <c r="G13193" s="406"/>
    </row>
    <row r="13194" spans="7:7">
      <c r="G13194" s="406"/>
    </row>
    <row r="13195" spans="7:7">
      <c r="G13195" s="406"/>
    </row>
    <row r="13196" spans="7:7">
      <c r="G13196" s="406"/>
    </row>
    <row r="13197" spans="7:7">
      <c r="G13197" s="406"/>
    </row>
    <row r="13198" spans="7:7">
      <c r="G13198" s="406"/>
    </row>
    <row r="13199" spans="7:7">
      <c r="G13199" s="406"/>
    </row>
    <row r="13200" spans="7:7">
      <c r="G13200" s="406"/>
    </row>
    <row r="13201" spans="7:7">
      <c r="G13201" s="406"/>
    </row>
    <row r="13202" spans="7:7">
      <c r="G13202" s="406"/>
    </row>
    <row r="13203" spans="7:7">
      <c r="G13203" s="406"/>
    </row>
    <row r="13204" spans="7:7">
      <c r="G13204" s="406"/>
    </row>
    <row r="13205" spans="7:7">
      <c r="G13205" s="406"/>
    </row>
    <row r="13206" spans="7:7">
      <c r="G13206" s="406"/>
    </row>
    <row r="13207" spans="7:7">
      <c r="G13207" s="406"/>
    </row>
    <row r="13208" spans="7:7">
      <c r="G13208" s="406"/>
    </row>
    <row r="13209" spans="7:7">
      <c r="G13209" s="406"/>
    </row>
    <row r="13210" spans="7:7">
      <c r="G13210" s="406"/>
    </row>
    <row r="13211" spans="7:7">
      <c r="G13211" s="406"/>
    </row>
    <row r="13212" spans="7:7">
      <c r="G13212" s="406"/>
    </row>
    <row r="13213" spans="7:7">
      <c r="G13213" s="406"/>
    </row>
    <row r="13214" spans="7:7">
      <c r="G13214" s="406"/>
    </row>
    <row r="13215" spans="7:7">
      <c r="G13215" s="406"/>
    </row>
    <row r="13216" spans="7:7">
      <c r="G13216" s="406"/>
    </row>
    <row r="13217" spans="7:7">
      <c r="G13217" s="406"/>
    </row>
    <row r="13218" spans="7:7">
      <c r="G13218" s="406"/>
    </row>
    <row r="13219" spans="7:7">
      <c r="G13219" s="406"/>
    </row>
    <row r="13220" spans="7:7">
      <c r="G13220" s="406"/>
    </row>
    <row r="13221" spans="7:7">
      <c r="G13221" s="406"/>
    </row>
    <row r="13222" spans="7:7">
      <c r="G13222" s="406"/>
    </row>
    <row r="13223" spans="7:7">
      <c r="G13223" s="406"/>
    </row>
    <row r="13224" spans="7:7">
      <c r="G13224" s="406"/>
    </row>
    <row r="13225" spans="7:7">
      <c r="G13225" s="406"/>
    </row>
    <row r="13226" spans="7:7">
      <c r="G13226" s="406"/>
    </row>
    <row r="13227" spans="7:7">
      <c r="G13227" s="406"/>
    </row>
    <row r="13228" spans="7:7">
      <c r="G13228" s="406"/>
    </row>
    <row r="13229" spans="7:7">
      <c r="G13229" s="406"/>
    </row>
    <row r="13230" spans="7:7">
      <c r="G13230" s="406"/>
    </row>
    <row r="13231" spans="7:7">
      <c r="G13231" s="406"/>
    </row>
    <row r="13232" spans="7:7">
      <c r="G13232" s="406"/>
    </row>
    <row r="13233" spans="7:7">
      <c r="G13233" s="406"/>
    </row>
    <row r="13234" spans="7:7">
      <c r="G13234" s="406"/>
    </row>
    <row r="13235" spans="7:7">
      <c r="G13235" s="406"/>
    </row>
    <row r="13236" spans="7:7">
      <c r="G13236" s="406"/>
    </row>
    <row r="13237" spans="7:7">
      <c r="G13237" s="406"/>
    </row>
    <row r="13238" spans="7:7">
      <c r="G13238" s="406"/>
    </row>
    <row r="13239" spans="7:7">
      <c r="G13239" s="406"/>
    </row>
    <row r="13240" spans="7:7">
      <c r="G13240" s="406"/>
    </row>
    <row r="13241" spans="7:7">
      <c r="G13241" s="406"/>
    </row>
    <row r="13242" spans="7:7">
      <c r="G13242" s="406"/>
    </row>
    <row r="13243" spans="7:7">
      <c r="G13243" s="406"/>
    </row>
    <row r="13244" spans="7:7">
      <c r="G13244" s="406"/>
    </row>
    <row r="13245" spans="7:7">
      <c r="G13245" s="406"/>
    </row>
    <row r="13246" spans="7:7">
      <c r="G13246" s="406"/>
    </row>
    <row r="13247" spans="7:7">
      <c r="G13247" s="406"/>
    </row>
    <row r="13248" spans="7:7">
      <c r="G13248" s="406"/>
    </row>
    <row r="13249" spans="7:7">
      <c r="G13249" s="406"/>
    </row>
    <row r="13250" spans="7:7">
      <c r="G13250" s="406"/>
    </row>
    <row r="13251" spans="7:7">
      <c r="G13251" s="406"/>
    </row>
    <row r="13252" spans="7:7">
      <c r="G13252" s="406"/>
    </row>
    <row r="13253" spans="7:7">
      <c r="G13253" s="406"/>
    </row>
    <row r="13254" spans="7:7">
      <c r="G13254" s="406"/>
    </row>
    <row r="13255" spans="7:7">
      <c r="G13255" s="406"/>
    </row>
    <row r="13256" spans="7:7">
      <c r="G13256" s="406"/>
    </row>
    <row r="13257" spans="7:7">
      <c r="G13257" s="406"/>
    </row>
    <row r="13258" spans="7:7">
      <c r="G13258" s="406"/>
    </row>
    <row r="13259" spans="7:7">
      <c r="G13259" s="406"/>
    </row>
    <row r="13260" spans="7:7">
      <c r="G13260" s="406"/>
    </row>
    <row r="13261" spans="7:7">
      <c r="G13261" s="406"/>
    </row>
    <row r="13262" spans="7:7">
      <c r="G13262" s="406"/>
    </row>
    <row r="13263" spans="7:7">
      <c r="G13263" s="406"/>
    </row>
    <row r="13264" spans="7:7">
      <c r="G13264" s="406"/>
    </row>
    <row r="13265" spans="7:7">
      <c r="G13265" s="406"/>
    </row>
    <row r="13266" spans="7:7">
      <c r="G13266" s="406"/>
    </row>
    <row r="13267" spans="7:7">
      <c r="G13267" s="406"/>
    </row>
    <row r="13268" spans="7:7">
      <c r="G13268" s="406"/>
    </row>
    <row r="13269" spans="7:7">
      <c r="G13269" s="406"/>
    </row>
    <row r="13270" spans="7:7">
      <c r="G13270" s="406"/>
    </row>
    <row r="13271" spans="7:7">
      <c r="G13271" s="406"/>
    </row>
    <row r="13272" spans="7:7">
      <c r="G13272" s="406"/>
    </row>
    <row r="13273" spans="7:7">
      <c r="G13273" s="406"/>
    </row>
    <row r="13274" spans="7:7">
      <c r="G13274" s="406"/>
    </row>
    <row r="13275" spans="7:7">
      <c r="G13275" s="406"/>
    </row>
    <row r="13276" spans="7:7">
      <c r="G13276" s="406"/>
    </row>
    <row r="13277" spans="7:7">
      <c r="G13277" s="406"/>
    </row>
    <row r="13278" spans="7:7">
      <c r="G13278" s="406"/>
    </row>
    <row r="13279" spans="7:7">
      <c r="G13279" s="406"/>
    </row>
    <row r="13280" spans="7:7">
      <c r="G13280" s="406"/>
    </row>
    <row r="13281" spans="7:7">
      <c r="G13281" s="406"/>
    </row>
    <row r="13282" spans="7:7">
      <c r="G13282" s="406"/>
    </row>
    <row r="13283" spans="7:7">
      <c r="G13283" s="406"/>
    </row>
    <row r="13284" spans="7:7">
      <c r="G13284" s="406"/>
    </row>
    <row r="13285" spans="7:7">
      <c r="G13285" s="406"/>
    </row>
    <row r="13286" spans="7:7">
      <c r="G13286" s="406"/>
    </row>
    <row r="13287" spans="7:7">
      <c r="G13287" s="406"/>
    </row>
    <row r="13288" spans="7:7">
      <c r="G13288" s="406"/>
    </row>
    <row r="13289" spans="7:7">
      <c r="G13289" s="406"/>
    </row>
    <row r="13290" spans="7:7">
      <c r="G13290" s="406"/>
    </row>
    <row r="13291" spans="7:7">
      <c r="G13291" s="406"/>
    </row>
    <row r="13292" spans="7:7">
      <c r="G13292" s="406"/>
    </row>
    <row r="13293" spans="7:7">
      <c r="G13293" s="406"/>
    </row>
    <row r="13294" spans="7:7">
      <c r="G13294" s="406"/>
    </row>
    <row r="13295" spans="7:7">
      <c r="G13295" s="406"/>
    </row>
    <row r="13296" spans="7:7">
      <c r="G13296" s="406"/>
    </row>
    <row r="13297" spans="7:7">
      <c r="G13297" s="406"/>
    </row>
    <row r="13298" spans="7:7">
      <c r="G13298" s="406"/>
    </row>
    <row r="13299" spans="7:7">
      <c r="G13299" s="406"/>
    </row>
    <row r="13300" spans="7:7">
      <c r="G13300" s="406"/>
    </row>
    <row r="13301" spans="7:7">
      <c r="G13301" s="406"/>
    </row>
    <row r="13302" spans="7:7">
      <c r="G13302" s="406"/>
    </row>
    <row r="13303" spans="7:7">
      <c r="G13303" s="406"/>
    </row>
    <row r="13304" spans="7:7">
      <c r="G13304" s="406"/>
    </row>
    <row r="13305" spans="7:7">
      <c r="G13305" s="406"/>
    </row>
    <row r="13306" spans="7:7">
      <c r="G13306" s="406"/>
    </row>
    <row r="13307" spans="7:7">
      <c r="G13307" s="406"/>
    </row>
    <row r="13308" spans="7:7">
      <c r="G13308" s="406"/>
    </row>
    <row r="13309" spans="7:7">
      <c r="G13309" s="406"/>
    </row>
    <row r="13310" spans="7:7">
      <c r="G13310" s="406"/>
    </row>
    <row r="13311" spans="7:7">
      <c r="G13311" s="406"/>
    </row>
    <row r="13312" spans="7:7">
      <c r="G13312" s="406"/>
    </row>
    <row r="13313" spans="7:7">
      <c r="G13313" s="406"/>
    </row>
    <row r="13314" spans="7:7">
      <c r="G13314" s="406"/>
    </row>
    <row r="13315" spans="7:7">
      <c r="G13315" s="406"/>
    </row>
    <row r="13316" spans="7:7">
      <c r="G13316" s="406"/>
    </row>
    <row r="13317" spans="7:7">
      <c r="G13317" s="406"/>
    </row>
    <row r="13318" spans="7:7">
      <c r="G13318" s="406"/>
    </row>
    <row r="13319" spans="7:7">
      <c r="G13319" s="406"/>
    </row>
    <row r="13320" spans="7:7">
      <c r="G13320" s="406"/>
    </row>
    <row r="13321" spans="7:7">
      <c r="G13321" s="406"/>
    </row>
    <row r="13322" spans="7:7">
      <c r="G13322" s="406"/>
    </row>
    <row r="13323" spans="7:7">
      <c r="G13323" s="406"/>
    </row>
    <row r="13324" spans="7:7">
      <c r="G13324" s="406"/>
    </row>
    <row r="13325" spans="7:7">
      <c r="G13325" s="406"/>
    </row>
    <row r="13326" spans="7:7">
      <c r="G13326" s="406"/>
    </row>
    <row r="13327" spans="7:7">
      <c r="G13327" s="406"/>
    </row>
    <row r="13328" spans="7:7">
      <c r="G13328" s="406"/>
    </row>
    <row r="13329" spans="7:7">
      <c r="G13329" s="406"/>
    </row>
    <row r="13330" spans="7:7">
      <c r="G13330" s="406"/>
    </row>
    <row r="13331" spans="7:7">
      <c r="G13331" s="406"/>
    </row>
    <row r="13332" spans="7:7">
      <c r="G13332" s="406"/>
    </row>
    <row r="13333" spans="7:7">
      <c r="G13333" s="406"/>
    </row>
    <row r="13334" spans="7:7">
      <c r="G13334" s="406"/>
    </row>
    <row r="13335" spans="7:7">
      <c r="G13335" s="406"/>
    </row>
    <row r="13336" spans="7:7">
      <c r="G13336" s="406"/>
    </row>
    <row r="13337" spans="7:7">
      <c r="G13337" s="406"/>
    </row>
    <row r="13338" spans="7:7">
      <c r="G13338" s="406"/>
    </row>
    <row r="13339" spans="7:7">
      <c r="G13339" s="406"/>
    </row>
    <row r="13340" spans="7:7">
      <c r="G13340" s="406"/>
    </row>
    <row r="13341" spans="7:7">
      <c r="G13341" s="406"/>
    </row>
    <row r="13342" spans="7:7">
      <c r="G13342" s="406"/>
    </row>
    <row r="13343" spans="7:7">
      <c r="G13343" s="406"/>
    </row>
    <row r="13344" spans="7:7">
      <c r="G13344" s="406"/>
    </row>
    <row r="13345" spans="7:7">
      <c r="G13345" s="406"/>
    </row>
    <row r="13346" spans="7:7">
      <c r="G13346" s="406"/>
    </row>
    <row r="13347" spans="7:7">
      <c r="G13347" s="406"/>
    </row>
    <row r="13348" spans="7:7">
      <c r="G13348" s="406"/>
    </row>
    <row r="13349" spans="7:7">
      <c r="G13349" s="406"/>
    </row>
    <row r="13350" spans="7:7">
      <c r="G13350" s="406"/>
    </row>
    <row r="13351" spans="7:7">
      <c r="G13351" s="406"/>
    </row>
    <row r="13352" spans="7:7">
      <c r="G13352" s="406"/>
    </row>
    <row r="13353" spans="7:7">
      <c r="G13353" s="406"/>
    </row>
    <row r="13354" spans="7:7">
      <c r="G13354" s="406"/>
    </row>
    <row r="13355" spans="7:7">
      <c r="G13355" s="406"/>
    </row>
    <row r="13356" spans="7:7">
      <c r="G13356" s="406"/>
    </row>
    <row r="13357" spans="7:7">
      <c r="G13357" s="406"/>
    </row>
    <row r="13358" spans="7:7">
      <c r="G13358" s="406"/>
    </row>
    <row r="13359" spans="7:7">
      <c r="G13359" s="406"/>
    </row>
    <row r="13360" spans="7:7">
      <c r="G13360" s="406"/>
    </row>
    <row r="13361" spans="7:7">
      <c r="G13361" s="406"/>
    </row>
    <row r="13362" spans="7:7">
      <c r="G13362" s="406"/>
    </row>
    <row r="13363" spans="7:7">
      <c r="G13363" s="406"/>
    </row>
    <row r="13364" spans="7:7">
      <c r="G13364" s="406"/>
    </row>
    <row r="13365" spans="7:7">
      <c r="G13365" s="406"/>
    </row>
    <row r="13366" spans="7:7">
      <c r="G13366" s="406"/>
    </row>
    <row r="13367" spans="7:7">
      <c r="G13367" s="406"/>
    </row>
    <row r="13368" spans="7:7">
      <c r="G13368" s="406"/>
    </row>
    <row r="13369" spans="7:7">
      <c r="G13369" s="406"/>
    </row>
    <row r="13370" spans="7:7">
      <c r="G13370" s="406"/>
    </row>
    <row r="13371" spans="7:7">
      <c r="G13371" s="406"/>
    </row>
    <row r="13372" spans="7:7">
      <c r="G13372" s="406"/>
    </row>
    <row r="13373" spans="7:7">
      <c r="G13373" s="406"/>
    </row>
    <row r="13374" spans="7:7">
      <c r="G13374" s="406"/>
    </row>
    <row r="13375" spans="7:7">
      <c r="G13375" s="406"/>
    </row>
    <row r="13376" spans="7:7">
      <c r="G13376" s="406"/>
    </row>
    <row r="13377" spans="7:7">
      <c r="G13377" s="406"/>
    </row>
    <row r="13378" spans="7:7">
      <c r="G13378" s="406"/>
    </row>
    <row r="13379" spans="7:7">
      <c r="G13379" s="406"/>
    </row>
    <row r="13380" spans="7:7">
      <c r="G13380" s="406"/>
    </row>
    <row r="13381" spans="7:7">
      <c r="G13381" s="406"/>
    </row>
    <row r="13382" spans="7:7">
      <c r="G13382" s="406"/>
    </row>
    <row r="13383" spans="7:7">
      <c r="G13383" s="406"/>
    </row>
    <row r="13384" spans="7:7">
      <c r="G13384" s="406"/>
    </row>
    <row r="13385" spans="7:7">
      <c r="G13385" s="406"/>
    </row>
    <row r="13386" spans="7:7">
      <c r="G13386" s="406"/>
    </row>
    <row r="13387" spans="7:7">
      <c r="G13387" s="406"/>
    </row>
    <row r="13388" spans="7:7">
      <c r="G13388" s="406"/>
    </row>
    <row r="13389" spans="7:7">
      <c r="G13389" s="406"/>
    </row>
    <row r="13390" spans="7:7">
      <c r="G13390" s="406"/>
    </row>
    <row r="13391" spans="7:7">
      <c r="G13391" s="406"/>
    </row>
    <row r="13392" spans="7:7">
      <c r="G13392" s="406"/>
    </row>
    <row r="13393" spans="7:7">
      <c r="G13393" s="406"/>
    </row>
    <row r="13394" spans="7:7">
      <c r="G13394" s="406"/>
    </row>
    <row r="13395" spans="7:7">
      <c r="G13395" s="406"/>
    </row>
    <row r="13396" spans="7:7">
      <c r="G13396" s="406"/>
    </row>
    <row r="13397" spans="7:7">
      <c r="G13397" s="406"/>
    </row>
    <row r="13398" spans="7:7">
      <c r="G13398" s="406"/>
    </row>
    <row r="13399" spans="7:7">
      <c r="G13399" s="406"/>
    </row>
    <row r="13400" spans="7:7">
      <c r="G13400" s="406"/>
    </row>
    <row r="13401" spans="7:7">
      <c r="G13401" s="406"/>
    </row>
    <row r="13402" spans="7:7">
      <c r="G13402" s="406"/>
    </row>
    <row r="13403" spans="7:7">
      <c r="G13403" s="406"/>
    </row>
    <row r="13404" spans="7:7">
      <c r="G13404" s="406"/>
    </row>
    <row r="13405" spans="7:7">
      <c r="G13405" s="406"/>
    </row>
    <row r="13406" spans="7:7">
      <c r="G13406" s="406"/>
    </row>
    <row r="13407" spans="7:7">
      <c r="G13407" s="406"/>
    </row>
    <row r="13408" spans="7:7">
      <c r="G13408" s="406"/>
    </row>
    <row r="13409" spans="7:7">
      <c r="G13409" s="406"/>
    </row>
    <row r="13410" spans="7:7">
      <c r="G13410" s="406"/>
    </row>
    <row r="13411" spans="7:7">
      <c r="G13411" s="406"/>
    </row>
    <row r="13412" spans="7:7">
      <c r="G13412" s="406"/>
    </row>
    <row r="13413" spans="7:7">
      <c r="G13413" s="406"/>
    </row>
    <row r="13414" spans="7:7">
      <c r="G13414" s="406"/>
    </row>
    <row r="13415" spans="7:7">
      <c r="G13415" s="406"/>
    </row>
    <row r="13416" spans="7:7">
      <c r="G13416" s="406"/>
    </row>
    <row r="13417" spans="7:7">
      <c r="G13417" s="406"/>
    </row>
    <row r="13418" spans="7:7">
      <c r="G13418" s="406"/>
    </row>
    <row r="13419" spans="7:7">
      <c r="G13419" s="406"/>
    </row>
    <row r="13420" spans="7:7">
      <c r="G13420" s="406"/>
    </row>
    <row r="13421" spans="7:7">
      <c r="G13421" s="406"/>
    </row>
    <row r="13422" spans="7:7">
      <c r="G13422" s="406"/>
    </row>
    <row r="13423" spans="7:7">
      <c r="G13423" s="406"/>
    </row>
    <row r="13424" spans="7:7">
      <c r="G13424" s="406"/>
    </row>
    <row r="13425" spans="7:7">
      <c r="G13425" s="406"/>
    </row>
    <row r="13426" spans="7:7">
      <c r="G13426" s="406"/>
    </row>
    <row r="13427" spans="7:7">
      <c r="G13427" s="406"/>
    </row>
    <row r="13428" spans="7:7">
      <c r="G13428" s="406"/>
    </row>
    <row r="13429" spans="7:7">
      <c r="G13429" s="406"/>
    </row>
    <row r="13430" spans="7:7">
      <c r="G13430" s="406"/>
    </row>
    <row r="13431" spans="7:7">
      <c r="G13431" s="406"/>
    </row>
    <row r="13432" spans="7:7">
      <c r="G13432" s="406"/>
    </row>
    <row r="13433" spans="7:7">
      <c r="G13433" s="406"/>
    </row>
    <row r="13434" spans="7:7">
      <c r="G13434" s="406"/>
    </row>
    <row r="13435" spans="7:7">
      <c r="G13435" s="406"/>
    </row>
    <row r="13436" spans="7:7">
      <c r="G13436" s="406"/>
    </row>
    <row r="13437" spans="7:7">
      <c r="G13437" s="406"/>
    </row>
    <row r="13438" spans="7:7">
      <c r="G13438" s="406"/>
    </row>
    <row r="13439" spans="7:7">
      <c r="G13439" s="406"/>
    </row>
    <row r="13440" spans="7:7">
      <c r="G13440" s="406"/>
    </row>
    <row r="13441" spans="7:7">
      <c r="G13441" s="406"/>
    </row>
    <row r="13442" spans="7:7">
      <c r="G13442" s="406"/>
    </row>
    <row r="13443" spans="7:7">
      <c r="G13443" s="406"/>
    </row>
    <row r="13444" spans="7:7">
      <c r="G13444" s="406"/>
    </row>
    <row r="13445" spans="7:7">
      <c r="G13445" s="406"/>
    </row>
    <row r="13446" spans="7:7">
      <c r="G13446" s="406"/>
    </row>
    <row r="13447" spans="7:7">
      <c r="G13447" s="406"/>
    </row>
    <row r="13448" spans="7:7">
      <c r="G13448" s="406"/>
    </row>
    <row r="13449" spans="7:7">
      <c r="G13449" s="406"/>
    </row>
    <row r="13450" spans="7:7">
      <c r="G13450" s="406"/>
    </row>
    <row r="13451" spans="7:7">
      <c r="G13451" s="406"/>
    </row>
    <row r="13452" spans="7:7">
      <c r="G13452" s="406"/>
    </row>
    <row r="13453" spans="7:7">
      <c r="G13453" s="406"/>
    </row>
    <row r="13454" spans="7:7">
      <c r="G13454" s="406"/>
    </row>
    <row r="13455" spans="7:7">
      <c r="G13455" s="406"/>
    </row>
    <row r="13456" spans="7:7">
      <c r="G13456" s="406"/>
    </row>
    <row r="13457" spans="7:7">
      <c r="G13457" s="406"/>
    </row>
    <row r="13458" spans="7:7">
      <c r="G13458" s="406"/>
    </row>
    <row r="13459" spans="7:7">
      <c r="G13459" s="406"/>
    </row>
    <row r="13460" spans="7:7">
      <c r="G13460" s="406"/>
    </row>
    <row r="13461" spans="7:7">
      <c r="G13461" s="406"/>
    </row>
    <row r="13462" spans="7:7">
      <c r="G13462" s="406"/>
    </row>
    <row r="13463" spans="7:7">
      <c r="G13463" s="406"/>
    </row>
    <row r="13464" spans="7:7">
      <c r="G13464" s="406"/>
    </row>
    <row r="13465" spans="7:7">
      <c r="G13465" s="406"/>
    </row>
    <row r="13466" spans="7:7">
      <c r="G13466" s="406"/>
    </row>
    <row r="13467" spans="7:7">
      <c r="G13467" s="406"/>
    </row>
    <row r="13468" spans="7:7">
      <c r="G13468" s="406"/>
    </row>
    <row r="13469" spans="7:7">
      <c r="G13469" s="406"/>
    </row>
    <row r="13470" spans="7:7">
      <c r="G13470" s="406"/>
    </row>
    <row r="13471" spans="7:7">
      <c r="G13471" s="406"/>
    </row>
    <row r="13472" spans="7:7">
      <c r="G13472" s="406"/>
    </row>
    <row r="13473" spans="7:7">
      <c r="G13473" s="406"/>
    </row>
    <row r="13474" spans="7:7">
      <c r="G13474" s="406"/>
    </row>
    <row r="13475" spans="7:7">
      <c r="G13475" s="406"/>
    </row>
    <row r="13476" spans="7:7">
      <c r="G13476" s="406"/>
    </row>
    <row r="13477" spans="7:7">
      <c r="G13477" s="406"/>
    </row>
    <row r="13478" spans="7:7">
      <c r="G13478" s="406"/>
    </row>
    <row r="13479" spans="7:7">
      <c r="G13479" s="406"/>
    </row>
    <row r="13480" spans="7:7">
      <c r="G13480" s="406"/>
    </row>
    <row r="13481" spans="7:7">
      <c r="G13481" s="406"/>
    </row>
    <row r="13482" spans="7:7">
      <c r="G13482" s="406"/>
    </row>
    <row r="13483" spans="7:7">
      <c r="G13483" s="406"/>
    </row>
    <row r="13484" spans="7:7">
      <c r="G13484" s="406"/>
    </row>
    <row r="13485" spans="7:7">
      <c r="G13485" s="406"/>
    </row>
    <row r="13486" spans="7:7">
      <c r="G13486" s="406"/>
    </row>
    <row r="13487" spans="7:7">
      <c r="G13487" s="406"/>
    </row>
    <row r="13488" spans="7:7">
      <c r="G13488" s="406"/>
    </row>
    <row r="13489" spans="7:7">
      <c r="G13489" s="406"/>
    </row>
    <row r="13490" spans="7:7">
      <c r="G13490" s="406"/>
    </row>
    <row r="13491" spans="7:7">
      <c r="G13491" s="406"/>
    </row>
    <row r="13492" spans="7:7">
      <c r="G13492" s="406"/>
    </row>
    <row r="13493" spans="7:7">
      <c r="G13493" s="406"/>
    </row>
    <row r="13494" spans="7:7">
      <c r="G13494" s="406"/>
    </row>
    <row r="13495" spans="7:7">
      <c r="G13495" s="406"/>
    </row>
    <row r="13496" spans="7:7">
      <c r="G13496" s="406"/>
    </row>
    <row r="13497" spans="7:7">
      <c r="G13497" s="406"/>
    </row>
    <row r="13498" spans="7:7">
      <c r="G13498" s="406"/>
    </row>
    <row r="13499" spans="7:7">
      <c r="G13499" s="406"/>
    </row>
    <row r="13500" spans="7:7">
      <c r="G13500" s="406"/>
    </row>
    <row r="13501" spans="7:7">
      <c r="G13501" s="406"/>
    </row>
    <row r="13502" spans="7:7">
      <c r="G13502" s="406"/>
    </row>
    <row r="13503" spans="7:7">
      <c r="G13503" s="406"/>
    </row>
    <row r="13504" spans="7:7">
      <c r="G13504" s="406"/>
    </row>
    <row r="13505" spans="7:7">
      <c r="G13505" s="406"/>
    </row>
    <row r="13506" spans="7:7">
      <c r="G13506" s="406"/>
    </row>
    <row r="13507" spans="7:7">
      <c r="G13507" s="406"/>
    </row>
    <row r="13508" spans="7:7">
      <c r="G13508" s="406"/>
    </row>
    <row r="13509" spans="7:7">
      <c r="G13509" s="406"/>
    </row>
    <row r="13510" spans="7:7">
      <c r="G13510" s="406"/>
    </row>
    <row r="13511" spans="7:7">
      <c r="G13511" s="406"/>
    </row>
    <row r="13512" spans="7:7">
      <c r="G13512" s="406"/>
    </row>
    <row r="13513" spans="7:7">
      <c r="G13513" s="406"/>
    </row>
    <row r="13514" spans="7:7">
      <c r="G13514" s="406"/>
    </row>
    <row r="13515" spans="7:7">
      <c r="G13515" s="406"/>
    </row>
    <row r="13516" spans="7:7">
      <c r="G13516" s="406"/>
    </row>
    <row r="13517" spans="7:7">
      <c r="G13517" s="406"/>
    </row>
    <row r="13518" spans="7:7">
      <c r="G13518" s="406"/>
    </row>
    <row r="13519" spans="7:7">
      <c r="G13519" s="406"/>
    </row>
    <row r="13520" spans="7:7">
      <c r="G13520" s="406"/>
    </row>
    <row r="13521" spans="7:7">
      <c r="G13521" s="406"/>
    </row>
    <row r="13522" spans="7:7">
      <c r="G13522" s="406"/>
    </row>
    <row r="13523" spans="7:7">
      <c r="G13523" s="406"/>
    </row>
    <row r="13524" spans="7:7">
      <c r="G13524" s="406"/>
    </row>
    <row r="13525" spans="7:7">
      <c r="G13525" s="406"/>
    </row>
    <row r="13526" spans="7:7">
      <c r="G13526" s="406"/>
    </row>
    <row r="13527" spans="7:7">
      <c r="G13527" s="406"/>
    </row>
    <row r="13528" spans="7:7">
      <c r="G13528" s="406"/>
    </row>
    <row r="13529" spans="7:7">
      <c r="G13529" s="406"/>
    </row>
    <row r="13530" spans="7:7">
      <c r="G13530" s="406"/>
    </row>
    <row r="13531" spans="7:7">
      <c r="G13531" s="406"/>
    </row>
    <row r="13532" spans="7:7">
      <c r="G13532" s="406"/>
    </row>
    <row r="13533" spans="7:7">
      <c r="G13533" s="406"/>
    </row>
    <row r="13534" spans="7:7">
      <c r="G13534" s="406"/>
    </row>
    <row r="13535" spans="7:7">
      <c r="G13535" s="406"/>
    </row>
    <row r="13536" spans="7:7">
      <c r="G13536" s="406"/>
    </row>
    <row r="13537" spans="7:7">
      <c r="G13537" s="406"/>
    </row>
    <row r="13538" spans="7:7">
      <c r="G13538" s="406"/>
    </row>
    <row r="13539" spans="7:7">
      <c r="G13539" s="406"/>
    </row>
    <row r="13540" spans="7:7">
      <c r="G13540" s="406"/>
    </row>
    <row r="13541" spans="7:7">
      <c r="G13541" s="406"/>
    </row>
    <row r="13542" spans="7:7">
      <c r="G13542" s="406"/>
    </row>
    <row r="13543" spans="7:7">
      <c r="G13543" s="406"/>
    </row>
    <row r="13544" spans="7:7">
      <c r="G13544" s="406"/>
    </row>
    <row r="13545" spans="7:7">
      <c r="G13545" s="406"/>
    </row>
    <row r="13546" spans="7:7">
      <c r="G13546" s="406"/>
    </row>
    <row r="13547" spans="7:7">
      <c r="G13547" s="406"/>
    </row>
    <row r="13548" spans="7:7">
      <c r="G13548" s="406"/>
    </row>
    <row r="13549" spans="7:7">
      <c r="G13549" s="406"/>
    </row>
    <row r="13550" spans="7:7">
      <c r="G13550" s="406"/>
    </row>
    <row r="13551" spans="7:7">
      <c r="G13551" s="406"/>
    </row>
    <row r="13552" spans="7:7">
      <c r="G13552" s="406"/>
    </row>
    <row r="13553" spans="7:7">
      <c r="G13553" s="406"/>
    </row>
    <row r="13554" spans="7:7">
      <c r="G13554" s="406"/>
    </row>
    <row r="13555" spans="7:7">
      <c r="G13555" s="406"/>
    </row>
    <row r="13556" spans="7:7">
      <c r="G13556" s="406"/>
    </row>
    <row r="13557" spans="7:7">
      <c r="G13557" s="406"/>
    </row>
    <row r="13558" spans="7:7">
      <c r="G13558" s="406"/>
    </row>
    <row r="13559" spans="7:7">
      <c r="G13559" s="406"/>
    </row>
    <row r="13560" spans="7:7">
      <c r="G13560" s="406"/>
    </row>
    <row r="13561" spans="7:7">
      <c r="G13561" s="406"/>
    </row>
    <row r="13562" spans="7:7">
      <c r="G13562" s="406"/>
    </row>
    <row r="13563" spans="7:7">
      <c r="G13563" s="406"/>
    </row>
    <row r="13564" spans="7:7">
      <c r="G13564" s="406"/>
    </row>
    <row r="13565" spans="7:7">
      <c r="G13565" s="406"/>
    </row>
    <row r="13566" spans="7:7">
      <c r="G13566" s="406"/>
    </row>
    <row r="13567" spans="7:7">
      <c r="G13567" s="406"/>
    </row>
    <row r="13568" spans="7:7">
      <c r="G13568" s="406"/>
    </row>
    <row r="13569" spans="7:7">
      <c r="G13569" s="406"/>
    </row>
    <row r="13570" spans="7:7">
      <c r="G13570" s="406"/>
    </row>
    <row r="13571" spans="7:7">
      <c r="G13571" s="406"/>
    </row>
    <row r="13572" spans="7:7">
      <c r="G13572" s="406"/>
    </row>
    <row r="13573" spans="7:7">
      <c r="G13573" s="406"/>
    </row>
    <row r="13574" spans="7:7">
      <c r="G13574" s="406"/>
    </row>
    <row r="13575" spans="7:7">
      <c r="G13575" s="406"/>
    </row>
    <row r="13576" spans="7:7">
      <c r="G13576" s="406"/>
    </row>
    <row r="13577" spans="7:7">
      <c r="G13577" s="406"/>
    </row>
    <row r="13578" spans="7:7">
      <c r="G13578" s="406"/>
    </row>
    <row r="13579" spans="7:7">
      <c r="G13579" s="406"/>
    </row>
    <row r="13580" spans="7:7">
      <c r="G13580" s="406"/>
    </row>
    <row r="13581" spans="7:7">
      <c r="G13581" s="406"/>
    </row>
    <row r="13582" spans="7:7">
      <c r="G13582" s="406"/>
    </row>
    <row r="13583" spans="7:7">
      <c r="G13583" s="406"/>
    </row>
    <row r="13584" spans="7:7">
      <c r="G13584" s="406"/>
    </row>
    <row r="13585" spans="7:7">
      <c r="G13585" s="406"/>
    </row>
    <row r="13586" spans="7:7">
      <c r="G13586" s="406"/>
    </row>
    <row r="13587" spans="7:7">
      <c r="G13587" s="406"/>
    </row>
    <row r="13588" spans="7:7">
      <c r="G13588" s="406"/>
    </row>
    <row r="13589" spans="7:7">
      <c r="G13589" s="406"/>
    </row>
    <row r="13590" spans="7:7">
      <c r="G13590" s="406"/>
    </row>
    <row r="13591" spans="7:7">
      <c r="G13591" s="406"/>
    </row>
    <row r="13592" spans="7:7">
      <c r="G13592" s="406"/>
    </row>
    <row r="13593" spans="7:7">
      <c r="G13593" s="406"/>
    </row>
    <row r="13594" spans="7:7">
      <c r="G13594" s="406"/>
    </row>
    <row r="13595" spans="7:7">
      <c r="G13595" s="406"/>
    </row>
    <row r="13596" spans="7:7">
      <c r="G13596" s="406"/>
    </row>
    <row r="13597" spans="7:7">
      <c r="G13597" s="406"/>
    </row>
    <row r="13598" spans="7:7">
      <c r="G13598" s="406"/>
    </row>
    <row r="13599" spans="7:7">
      <c r="G13599" s="406"/>
    </row>
    <row r="13600" spans="7:7">
      <c r="G13600" s="406"/>
    </row>
    <row r="13601" spans="7:7">
      <c r="G13601" s="406"/>
    </row>
    <row r="13602" spans="7:7">
      <c r="G13602" s="406"/>
    </row>
    <row r="13603" spans="7:7">
      <c r="G13603" s="406"/>
    </row>
    <row r="13604" spans="7:7">
      <c r="G13604" s="406"/>
    </row>
    <row r="13605" spans="7:7">
      <c r="G13605" s="406"/>
    </row>
    <row r="13606" spans="7:7">
      <c r="G13606" s="406"/>
    </row>
    <row r="13607" spans="7:7">
      <c r="G13607" s="406"/>
    </row>
    <row r="13608" spans="7:7">
      <c r="G13608" s="406"/>
    </row>
    <row r="13609" spans="7:7">
      <c r="G13609" s="406"/>
    </row>
    <row r="13610" spans="7:7">
      <c r="G13610" s="406"/>
    </row>
    <row r="13611" spans="7:7">
      <c r="G13611" s="406"/>
    </row>
    <row r="13612" spans="7:7">
      <c r="G13612" s="406"/>
    </row>
    <row r="13613" spans="7:7">
      <c r="G13613" s="406"/>
    </row>
    <row r="13614" spans="7:7">
      <c r="G13614" s="406"/>
    </row>
    <row r="13615" spans="7:7">
      <c r="G13615" s="406"/>
    </row>
    <row r="13616" spans="7:7">
      <c r="G13616" s="406"/>
    </row>
    <row r="13617" spans="7:7">
      <c r="G13617" s="406"/>
    </row>
    <row r="13618" spans="7:7">
      <c r="G13618" s="406"/>
    </row>
    <row r="13619" spans="7:7">
      <c r="G13619" s="406"/>
    </row>
    <row r="13620" spans="7:7">
      <c r="G13620" s="406"/>
    </row>
    <row r="13621" spans="7:7">
      <c r="G13621" s="406"/>
    </row>
    <row r="13622" spans="7:7">
      <c r="G13622" s="406"/>
    </row>
    <row r="13623" spans="7:7">
      <c r="G13623" s="406"/>
    </row>
    <row r="13624" spans="7:7">
      <c r="G13624" s="406"/>
    </row>
    <row r="13625" spans="7:7">
      <c r="G13625" s="406"/>
    </row>
    <row r="13626" spans="7:7">
      <c r="G13626" s="406"/>
    </row>
    <row r="13627" spans="7:7">
      <c r="G13627" s="406"/>
    </row>
    <row r="13628" spans="7:7">
      <c r="G13628" s="406"/>
    </row>
    <row r="13629" spans="7:7">
      <c r="G13629" s="406"/>
    </row>
    <row r="13630" spans="7:7">
      <c r="G13630" s="406"/>
    </row>
    <row r="13631" spans="7:7">
      <c r="G13631" s="406"/>
    </row>
    <row r="13632" spans="7:7">
      <c r="G13632" s="406"/>
    </row>
    <row r="13633" spans="7:7">
      <c r="G13633" s="406"/>
    </row>
    <row r="13634" spans="7:7">
      <c r="G13634" s="406"/>
    </row>
    <row r="13635" spans="7:7">
      <c r="G13635" s="406"/>
    </row>
    <row r="13636" spans="7:7">
      <c r="G13636" s="406"/>
    </row>
    <row r="13637" spans="7:7">
      <c r="G13637" s="406"/>
    </row>
    <row r="13638" spans="7:7">
      <c r="G13638" s="406"/>
    </row>
    <row r="13639" spans="7:7">
      <c r="G13639" s="406"/>
    </row>
    <row r="13640" spans="7:7">
      <c r="G13640" s="406"/>
    </row>
    <row r="13641" spans="7:7">
      <c r="G13641" s="406"/>
    </row>
    <row r="13642" spans="7:7">
      <c r="G13642" s="406"/>
    </row>
    <row r="13643" spans="7:7">
      <c r="G13643" s="406"/>
    </row>
    <row r="13644" spans="7:7">
      <c r="G13644" s="406"/>
    </row>
    <row r="13645" spans="7:7">
      <c r="G13645" s="406"/>
    </row>
    <row r="13646" spans="7:7">
      <c r="G13646" s="406"/>
    </row>
    <row r="13647" spans="7:7">
      <c r="G13647" s="406"/>
    </row>
    <row r="13648" spans="7:7">
      <c r="G13648" s="406"/>
    </row>
    <row r="13649" spans="7:7">
      <c r="G13649" s="406"/>
    </row>
    <row r="13650" spans="7:7">
      <c r="G13650" s="406"/>
    </row>
    <row r="13651" spans="7:7">
      <c r="G13651" s="406"/>
    </row>
    <row r="13652" spans="7:7">
      <c r="G13652" s="406"/>
    </row>
    <row r="13653" spans="7:7">
      <c r="G13653" s="406"/>
    </row>
    <row r="13654" spans="7:7">
      <c r="G13654" s="406"/>
    </row>
    <row r="13655" spans="7:7">
      <c r="G13655" s="406"/>
    </row>
    <row r="13656" spans="7:7">
      <c r="G13656" s="406"/>
    </row>
    <row r="13657" spans="7:7">
      <c r="G13657" s="406"/>
    </row>
    <row r="13658" spans="7:7">
      <c r="G13658" s="406"/>
    </row>
    <row r="13659" spans="7:7">
      <c r="G13659" s="406"/>
    </row>
    <row r="13660" spans="7:7">
      <c r="G13660" s="406"/>
    </row>
    <row r="13661" spans="7:7">
      <c r="G13661" s="406"/>
    </row>
    <row r="13662" spans="7:7">
      <c r="G13662" s="406"/>
    </row>
    <row r="13663" spans="7:7">
      <c r="G13663" s="406"/>
    </row>
    <row r="13664" spans="7:7">
      <c r="G13664" s="406"/>
    </row>
    <row r="13665" spans="7:7">
      <c r="G13665" s="406"/>
    </row>
    <row r="13666" spans="7:7">
      <c r="G13666" s="406"/>
    </row>
    <row r="13667" spans="7:7">
      <c r="G13667" s="406"/>
    </row>
    <row r="13668" spans="7:7">
      <c r="G13668" s="406"/>
    </row>
    <row r="13669" spans="7:7">
      <c r="G13669" s="406"/>
    </row>
    <row r="13670" spans="7:7">
      <c r="G13670" s="406"/>
    </row>
    <row r="13671" spans="7:7">
      <c r="G13671" s="406"/>
    </row>
    <row r="13672" spans="7:7">
      <c r="G13672" s="406"/>
    </row>
    <row r="13673" spans="7:7">
      <c r="G13673" s="406"/>
    </row>
    <row r="13674" spans="7:7">
      <c r="G13674" s="406"/>
    </row>
    <row r="13675" spans="7:7">
      <c r="G13675" s="406"/>
    </row>
    <row r="13676" spans="7:7">
      <c r="G13676" s="406"/>
    </row>
    <row r="13677" spans="7:7">
      <c r="G13677" s="406"/>
    </row>
    <row r="13678" spans="7:7">
      <c r="G13678" s="406"/>
    </row>
    <row r="13679" spans="7:7">
      <c r="G13679" s="406"/>
    </row>
    <row r="13680" spans="7:7">
      <c r="G13680" s="406"/>
    </row>
    <row r="13681" spans="7:7">
      <c r="G13681" s="406"/>
    </row>
    <row r="13682" spans="7:7">
      <c r="G13682" s="406"/>
    </row>
    <row r="13683" spans="7:7">
      <c r="G13683" s="406"/>
    </row>
    <row r="13684" spans="7:7">
      <c r="G13684" s="406"/>
    </row>
    <row r="13685" spans="7:7">
      <c r="G13685" s="406"/>
    </row>
    <row r="13686" spans="7:7">
      <c r="G13686" s="406"/>
    </row>
    <row r="13687" spans="7:7">
      <c r="G13687" s="406"/>
    </row>
    <row r="13688" spans="7:7">
      <c r="G13688" s="406"/>
    </row>
    <row r="13689" spans="7:7">
      <c r="G13689" s="406"/>
    </row>
    <row r="13690" spans="7:7">
      <c r="G13690" s="406"/>
    </row>
    <row r="13691" spans="7:7">
      <c r="G13691" s="406"/>
    </row>
    <row r="13692" spans="7:7">
      <c r="G13692" s="406"/>
    </row>
    <row r="13693" spans="7:7">
      <c r="G13693" s="406"/>
    </row>
    <row r="13694" spans="7:7">
      <c r="G13694" s="406"/>
    </row>
    <row r="13695" spans="7:7">
      <c r="G13695" s="406"/>
    </row>
    <row r="13696" spans="7:7">
      <c r="G13696" s="406"/>
    </row>
    <row r="13697" spans="7:7">
      <c r="G13697" s="406"/>
    </row>
    <row r="13698" spans="7:7">
      <c r="G13698" s="406"/>
    </row>
    <row r="13699" spans="7:7">
      <c r="G13699" s="406"/>
    </row>
    <row r="13700" spans="7:7">
      <c r="G13700" s="406"/>
    </row>
    <row r="13701" spans="7:7">
      <c r="G13701" s="406"/>
    </row>
    <row r="13702" spans="7:7">
      <c r="G13702" s="406"/>
    </row>
    <row r="13703" spans="7:7">
      <c r="G13703" s="406"/>
    </row>
    <row r="13704" spans="7:7">
      <c r="G13704" s="406"/>
    </row>
    <row r="13705" spans="7:7">
      <c r="G13705" s="406"/>
    </row>
    <row r="13706" spans="7:7">
      <c r="G13706" s="406"/>
    </row>
    <row r="13707" spans="7:7">
      <c r="G13707" s="406"/>
    </row>
    <row r="13708" spans="7:7">
      <c r="G13708" s="406"/>
    </row>
    <row r="13709" spans="7:7">
      <c r="G13709" s="406"/>
    </row>
    <row r="13710" spans="7:7">
      <c r="G13710" s="406"/>
    </row>
    <row r="13711" spans="7:7">
      <c r="G13711" s="406"/>
    </row>
    <row r="13712" spans="7:7">
      <c r="G13712" s="406"/>
    </row>
    <row r="13713" spans="7:7">
      <c r="G13713" s="406"/>
    </row>
    <row r="13714" spans="7:7">
      <c r="G13714" s="406"/>
    </row>
    <row r="13715" spans="7:7">
      <c r="G13715" s="406"/>
    </row>
    <row r="13716" spans="7:7">
      <c r="G13716" s="406"/>
    </row>
    <row r="13717" spans="7:7">
      <c r="G13717" s="406"/>
    </row>
    <row r="13718" spans="7:7">
      <c r="G13718" s="406"/>
    </row>
    <row r="13719" spans="7:7">
      <c r="G13719" s="406"/>
    </row>
    <row r="13720" spans="7:7">
      <c r="G13720" s="406"/>
    </row>
    <row r="13721" spans="7:7">
      <c r="G13721" s="406"/>
    </row>
    <row r="13722" spans="7:7">
      <c r="G13722" s="406"/>
    </row>
    <row r="13723" spans="7:7">
      <c r="G13723" s="406"/>
    </row>
    <row r="13724" spans="7:7">
      <c r="G13724" s="406"/>
    </row>
    <row r="13725" spans="7:7">
      <c r="G13725" s="406"/>
    </row>
    <row r="13726" spans="7:7">
      <c r="G13726" s="406"/>
    </row>
    <row r="13727" spans="7:7">
      <c r="G13727" s="406"/>
    </row>
    <row r="13728" spans="7:7">
      <c r="G13728" s="406"/>
    </row>
    <row r="13729" spans="7:7">
      <c r="G13729" s="406"/>
    </row>
    <row r="13730" spans="7:7">
      <c r="G13730" s="406"/>
    </row>
    <row r="13731" spans="7:7">
      <c r="G13731" s="406"/>
    </row>
    <row r="13732" spans="7:7">
      <c r="G13732" s="406"/>
    </row>
    <row r="13733" spans="7:7">
      <c r="G13733" s="406"/>
    </row>
    <row r="13734" spans="7:7">
      <c r="G13734" s="406"/>
    </row>
    <row r="13735" spans="7:7">
      <c r="G13735" s="406"/>
    </row>
    <row r="13736" spans="7:7">
      <c r="G13736" s="406"/>
    </row>
    <row r="13737" spans="7:7">
      <c r="G13737" s="406"/>
    </row>
    <row r="13738" spans="7:7">
      <c r="G13738" s="406"/>
    </row>
    <row r="13739" spans="7:7">
      <c r="G13739" s="406"/>
    </row>
    <row r="13740" spans="7:7">
      <c r="G13740" s="406"/>
    </row>
    <row r="13741" spans="7:7">
      <c r="G13741" s="406"/>
    </row>
    <row r="13742" spans="7:7">
      <c r="G13742" s="406"/>
    </row>
    <row r="13743" spans="7:7">
      <c r="G13743" s="406"/>
    </row>
    <row r="13744" spans="7:7">
      <c r="G13744" s="406"/>
    </row>
    <row r="13745" spans="7:7">
      <c r="G13745" s="406"/>
    </row>
    <row r="13746" spans="7:7">
      <c r="G13746" s="406"/>
    </row>
    <row r="13747" spans="7:7">
      <c r="G13747" s="406"/>
    </row>
    <row r="13748" spans="7:7">
      <c r="G13748" s="406"/>
    </row>
    <row r="13749" spans="7:7">
      <c r="G13749" s="406"/>
    </row>
    <row r="13750" spans="7:7">
      <c r="G13750" s="406"/>
    </row>
    <row r="13751" spans="7:7">
      <c r="G13751" s="406"/>
    </row>
    <row r="13752" spans="7:7">
      <c r="G13752" s="406"/>
    </row>
    <row r="13753" spans="7:7">
      <c r="G13753" s="406"/>
    </row>
    <row r="13754" spans="7:7">
      <c r="G13754" s="406"/>
    </row>
    <row r="13755" spans="7:7">
      <c r="G13755" s="406"/>
    </row>
    <row r="13756" spans="7:7">
      <c r="G13756" s="406"/>
    </row>
    <row r="13757" spans="7:7">
      <c r="G13757" s="406"/>
    </row>
    <row r="13758" spans="7:7">
      <c r="G13758" s="406"/>
    </row>
    <row r="13759" spans="7:7">
      <c r="G13759" s="406"/>
    </row>
    <row r="13760" spans="7:7">
      <c r="G13760" s="406"/>
    </row>
    <row r="13761" spans="7:7">
      <c r="G13761" s="406"/>
    </row>
    <row r="13762" spans="7:7">
      <c r="G13762" s="406"/>
    </row>
    <row r="13763" spans="7:7">
      <c r="G13763" s="406"/>
    </row>
    <row r="13764" spans="7:7">
      <c r="G13764" s="406"/>
    </row>
    <row r="13765" spans="7:7">
      <c r="G13765" s="406"/>
    </row>
    <row r="13766" spans="7:7">
      <c r="G13766" s="406"/>
    </row>
    <row r="13767" spans="7:7">
      <c r="G13767" s="406"/>
    </row>
    <row r="13768" spans="7:7">
      <c r="G13768" s="406"/>
    </row>
    <row r="13769" spans="7:7">
      <c r="G13769" s="406"/>
    </row>
    <row r="13770" spans="7:7">
      <c r="G13770" s="406"/>
    </row>
    <row r="13771" spans="7:7">
      <c r="G13771" s="406"/>
    </row>
    <row r="13772" spans="7:7">
      <c r="G13772" s="406"/>
    </row>
    <row r="13773" spans="7:7">
      <c r="G13773" s="406"/>
    </row>
    <row r="13774" spans="7:7">
      <c r="G13774" s="406"/>
    </row>
    <row r="13775" spans="7:7">
      <c r="G13775" s="406"/>
    </row>
    <row r="13776" spans="7:7">
      <c r="G13776" s="406"/>
    </row>
    <row r="13777" spans="7:7">
      <c r="G13777" s="406"/>
    </row>
    <row r="13778" spans="7:7">
      <c r="G13778" s="406"/>
    </row>
    <row r="13779" spans="7:7">
      <c r="G13779" s="406"/>
    </row>
    <row r="13780" spans="7:7">
      <c r="G13780" s="406"/>
    </row>
    <row r="13781" spans="7:7">
      <c r="G13781" s="406"/>
    </row>
    <row r="13782" spans="7:7">
      <c r="G13782" s="406"/>
    </row>
    <row r="13783" spans="7:7">
      <c r="G13783" s="406"/>
    </row>
    <row r="13784" spans="7:7">
      <c r="G13784" s="406"/>
    </row>
    <row r="13785" spans="7:7">
      <c r="G13785" s="406"/>
    </row>
    <row r="13786" spans="7:7">
      <c r="G13786" s="406"/>
    </row>
    <row r="13787" spans="7:7">
      <c r="G13787" s="406"/>
    </row>
    <row r="13788" spans="7:7">
      <c r="G13788" s="406"/>
    </row>
    <row r="13789" spans="7:7">
      <c r="G13789" s="406"/>
    </row>
    <row r="13790" spans="7:7">
      <c r="G13790" s="406"/>
    </row>
    <row r="13791" spans="7:7">
      <c r="G13791" s="406"/>
    </row>
    <row r="13792" spans="7:7">
      <c r="G13792" s="406"/>
    </row>
    <row r="13793" spans="7:7">
      <c r="G13793" s="406"/>
    </row>
    <row r="13794" spans="7:7">
      <c r="G13794" s="406"/>
    </row>
    <row r="13795" spans="7:7">
      <c r="G13795" s="406"/>
    </row>
    <row r="13796" spans="7:7">
      <c r="G13796" s="406"/>
    </row>
    <row r="13797" spans="7:7">
      <c r="G13797" s="406"/>
    </row>
    <row r="13798" spans="7:7">
      <c r="G13798" s="406"/>
    </row>
    <row r="13799" spans="7:7">
      <c r="G13799" s="406"/>
    </row>
    <row r="13800" spans="7:7">
      <c r="G13800" s="406"/>
    </row>
    <row r="13801" spans="7:7">
      <c r="G13801" s="406"/>
    </row>
    <row r="13802" spans="7:7">
      <c r="G13802" s="406"/>
    </row>
    <row r="13803" spans="7:7">
      <c r="G13803" s="406"/>
    </row>
    <row r="13804" spans="7:7">
      <c r="G13804" s="406"/>
    </row>
    <row r="13805" spans="7:7">
      <c r="G13805" s="406"/>
    </row>
    <row r="13806" spans="7:7">
      <c r="G13806" s="406"/>
    </row>
    <row r="13807" spans="7:7">
      <c r="G13807" s="406"/>
    </row>
    <row r="13808" spans="7:7">
      <c r="G13808" s="406"/>
    </row>
    <row r="13809" spans="7:7">
      <c r="G13809" s="406"/>
    </row>
    <row r="13810" spans="7:7">
      <c r="G13810" s="406"/>
    </row>
    <row r="13811" spans="7:7">
      <c r="G13811" s="406"/>
    </row>
    <row r="13812" spans="7:7">
      <c r="G13812" s="406"/>
    </row>
    <row r="13813" spans="7:7">
      <c r="G13813" s="406"/>
    </row>
    <row r="13814" spans="7:7">
      <c r="G13814" s="406"/>
    </row>
    <row r="13815" spans="7:7">
      <c r="G13815" s="406"/>
    </row>
    <row r="13816" spans="7:7">
      <c r="G13816" s="406"/>
    </row>
    <row r="13817" spans="7:7">
      <c r="G13817" s="406"/>
    </row>
    <row r="13818" spans="7:7">
      <c r="G13818" s="406"/>
    </row>
    <row r="13819" spans="7:7">
      <c r="G13819" s="406"/>
    </row>
    <row r="13820" spans="7:7">
      <c r="G13820" s="406"/>
    </row>
    <row r="13821" spans="7:7">
      <c r="G13821" s="406"/>
    </row>
    <row r="13822" spans="7:7">
      <c r="G13822" s="406"/>
    </row>
    <row r="13823" spans="7:7">
      <c r="G13823" s="406"/>
    </row>
    <row r="13824" spans="7:7">
      <c r="G13824" s="406"/>
    </row>
    <row r="13825" spans="7:7">
      <c r="G13825" s="406"/>
    </row>
    <row r="13826" spans="7:7">
      <c r="G13826" s="406"/>
    </row>
    <row r="13827" spans="7:7">
      <c r="G13827" s="406"/>
    </row>
    <row r="13828" spans="7:7">
      <c r="G13828" s="406"/>
    </row>
    <row r="13829" spans="7:7">
      <c r="G13829" s="406"/>
    </row>
    <row r="13830" spans="7:7">
      <c r="G13830" s="406"/>
    </row>
    <row r="13831" spans="7:7">
      <c r="G13831" s="406"/>
    </row>
    <row r="13832" spans="7:7">
      <c r="G13832" s="406"/>
    </row>
    <row r="13833" spans="7:7">
      <c r="G13833" s="406"/>
    </row>
    <row r="13834" spans="7:7">
      <c r="G13834" s="406"/>
    </row>
    <row r="13835" spans="7:7">
      <c r="G13835" s="406"/>
    </row>
    <row r="13836" spans="7:7">
      <c r="G13836" s="406"/>
    </row>
    <row r="13837" spans="7:7">
      <c r="G13837" s="406"/>
    </row>
    <row r="13838" spans="7:7">
      <c r="G13838" s="406"/>
    </row>
    <row r="13839" spans="7:7">
      <c r="G13839" s="406"/>
    </row>
    <row r="13840" spans="7:7">
      <c r="G13840" s="406"/>
    </row>
    <row r="13841" spans="7:7">
      <c r="G13841" s="406"/>
    </row>
    <row r="13842" spans="7:7">
      <c r="G13842" s="406"/>
    </row>
    <row r="13843" spans="7:7">
      <c r="G13843" s="406"/>
    </row>
    <row r="13844" spans="7:7">
      <c r="G13844" s="406"/>
    </row>
    <row r="13845" spans="7:7">
      <c r="G13845" s="406"/>
    </row>
    <row r="13846" spans="7:7">
      <c r="G13846" s="406"/>
    </row>
    <row r="13847" spans="7:7">
      <c r="G13847" s="406"/>
    </row>
    <row r="13848" spans="7:7">
      <c r="G13848" s="406"/>
    </row>
    <row r="13849" spans="7:7">
      <c r="G13849" s="406"/>
    </row>
    <row r="13850" spans="7:7">
      <c r="G13850" s="406"/>
    </row>
    <row r="13851" spans="7:7">
      <c r="G13851" s="406"/>
    </row>
    <row r="13852" spans="7:7">
      <c r="G13852" s="406"/>
    </row>
    <row r="13853" spans="7:7">
      <c r="G13853" s="406"/>
    </row>
    <row r="13854" spans="7:7">
      <c r="G13854" s="406"/>
    </row>
    <row r="13855" spans="7:7">
      <c r="G13855" s="406"/>
    </row>
    <row r="13856" spans="7:7">
      <c r="G13856" s="406"/>
    </row>
    <row r="13857" spans="7:7">
      <c r="G13857" s="406"/>
    </row>
    <row r="13858" spans="7:7">
      <c r="G13858" s="406"/>
    </row>
    <row r="13859" spans="7:7">
      <c r="G13859" s="406"/>
    </row>
    <row r="13860" spans="7:7">
      <c r="G13860" s="406"/>
    </row>
    <row r="13861" spans="7:7">
      <c r="G13861" s="406"/>
    </row>
    <row r="13862" spans="7:7">
      <c r="G13862" s="406"/>
    </row>
    <row r="13863" spans="7:7">
      <c r="G13863" s="406"/>
    </row>
    <row r="13864" spans="7:7">
      <c r="G13864" s="406"/>
    </row>
    <row r="13865" spans="7:7">
      <c r="G13865" s="406"/>
    </row>
    <row r="13866" spans="7:7">
      <c r="G13866" s="406"/>
    </row>
    <row r="13867" spans="7:7">
      <c r="G13867" s="406"/>
    </row>
    <row r="13868" spans="7:7">
      <c r="G13868" s="406"/>
    </row>
    <row r="13869" spans="7:7">
      <c r="G13869" s="406"/>
    </row>
    <row r="13870" spans="7:7">
      <c r="G13870" s="406"/>
    </row>
    <row r="13871" spans="7:7">
      <c r="G13871" s="406"/>
    </row>
    <row r="13872" spans="7:7">
      <c r="G13872" s="406"/>
    </row>
    <row r="13873" spans="7:7">
      <c r="G13873" s="406"/>
    </row>
    <row r="13874" spans="7:7">
      <c r="G13874" s="406"/>
    </row>
    <row r="13875" spans="7:7">
      <c r="G13875" s="406"/>
    </row>
    <row r="13876" spans="7:7">
      <c r="G13876" s="406"/>
    </row>
    <row r="13877" spans="7:7">
      <c r="G13877" s="406"/>
    </row>
    <row r="13878" spans="7:7">
      <c r="G13878" s="406"/>
    </row>
    <row r="13879" spans="7:7">
      <c r="G13879" s="406"/>
    </row>
    <row r="13880" spans="7:7">
      <c r="G13880" s="406"/>
    </row>
    <row r="13881" spans="7:7">
      <c r="G13881" s="406"/>
    </row>
    <row r="13882" spans="7:7">
      <c r="G13882" s="406"/>
    </row>
    <row r="13883" spans="7:7">
      <c r="G13883" s="406"/>
    </row>
    <row r="13884" spans="7:7">
      <c r="G13884" s="406"/>
    </row>
    <row r="13885" spans="7:7">
      <c r="G13885" s="406"/>
    </row>
    <row r="13886" spans="7:7">
      <c r="G13886" s="406"/>
    </row>
    <row r="13887" spans="7:7">
      <c r="G13887" s="406"/>
    </row>
    <row r="13888" spans="7:7">
      <c r="G13888" s="406"/>
    </row>
    <row r="13889" spans="7:7">
      <c r="G13889" s="406"/>
    </row>
    <row r="13890" spans="7:7">
      <c r="G13890" s="406"/>
    </row>
    <row r="13891" spans="7:7">
      <c r="G13891" s="406"/>
    </row>
    <row r="13892" spans="7:7">
      <c r="G13892" s="406"/>
    </row>
    <row r="13893" spans="7:7">
      <c r="G13893" s="406"/>
    </row>
    <row r="13894" spans="7:7">
      <c r="G13894" s="406"/>
    </row>
    <row r="13895" spans="7:7">
      <c r="G13895" s="406"/>
    </row>
    <row r="13896" spans="7:7">
      <c r="G13896" s="406"/>
    </row>
    <row r="13897" spans="7:7">
      <c r="G13897" s="406"/>
    </row>
    <row r="13898" spans="7:7">
      <c r="G13898" s="406"/>
    </row>
    <row r="13899" spans="7:7">
      <c r="G13899" s="406"/>
    </row>
    <row r="13900" spans="7:7">
      <c r="G13900" s="406"/>
    </row>
    <row r="13901" spans="7:7">
      <c r="G13901" s="406"/>
    </row>
    <row r="13902" spans="7:7">
      <c r="G13902" s="406"/>
    </row>
    <row r="13903" spans="7:7">
      <c r="G13903" s="406"/>
    </row>
    <row r="13904" spans="7:7">
      <c r="G13904" s="406"/>
    </row>
    <row r="13905" spans="7:7">
      <c r="G13905" s="406"/>
    </row>
    <row r="13906" spans="7:7">
      <c r="G13906" s="406"/>
    </row>
    <row r="13907" spans="7:7">
      <c r="G13907" s="406"/>
    </row>
    <row r="13908" spans="7:7">
      <c r="G13908" s="406"/>
    </row>
    <row r="13909" spans="7:7">
      <c r="G13909" s="406"/>
    </row>
    <row r="13910" spans="7:7">
      <c r="G13910" s="406"/>
    </row>
    <row r="13911" spans="7:7">
      <c r="G13911" s="406"/>
    </row>
    <row r="13912" spans="7:7">
      <c r="G13912" s="406"/>
    </row>
    <row r="13913" spans="7:7">
      <c r="G13913" s="406"/>
    </row>
    <row r="13914" spans="7:7">
      <c r="G13914" s="406"/>
    </row>
    <row r="13915" spans="7:7">
      <c r="G13915" s="406"/>
    </row>
    <row r="13916" spans="7:7">
      <c r="G13916" s="406"/>
    </row>
    <row r="13917" spans="7:7">
      <c r="G13917" s="406"/>
    </row>
    <row r="13918" spans="7:7">
      <c r="G13918" s="406"/>
    </row>
    <row r="13919" spans="7:7">
      <c r="G13919" s="406"/>
    </row>
    <row r="13920" spans="7:7">
      <c r="G13920" s="406"/>
    </row>
    <row r="13921" spans="7:7">
      <c r="G13921" s="406"/>
    </row>
    <row r="13922" spans="7:7">
      <c r="G13922" s="406"/>
    </row>
    <row r="13923" spans="7:7">
      <c r="G13923" s="406"/>
    </row>
    <row r="13924" spans="7:7">
      <c r="G13924" s="406"/>
    </row>
    <row r="13925" spans="7:7">
      <c r="G13925" s="406"/>
    </row>
    <row r="13926" spans="7:7">
      <c r="G13926" s="406"/>
    </row>
    <row r="13927" spans="7:7">
      <c r="G13927" s="406"/>
    </row>
    <row r="13928" spans="7:7">
      <c r="G13928" s="406"/>
    </row>
    <row r="13929" spans="7:7">
      <c r="G13929" s="406"/>
    </row>
    <row r="13930" spans="7:7">
      <c r="G13930" s="406"/>
    </row>
    <row r="13931" spans="7:7">
      <c r="G13931" s="406"/>
    </row>
    <row r="13932" spans="7:7">
      <c r="G13932" s="406"/>
    </row>
    <row r="13933" spans="7:7">
      <c r="G13933" s="406"/>
    </row>
    <row r="13934" spans="7:7">
      <c r="G13934" s="406"/>
    </row>
    <row r="13935" spans="7:7">
      <c r="G13935" s="406"/>
    </row>
    <row r="13936" spans="7:7">
      <c r="G13936" s="406"/>
    </row>
    <row r="13937" spans="7:7">
      <c r="G13937" s="406"/>
    </row>
    <row r="13938" spans="7:7">
      <c r="G13938" s="406"/>
    </row>
    <row r="13939" spans="7:7">
      <c r="G13939" s="406"/>
    </row>
    <row r="13940" spans="7:7">
      <c r="G13940" s="406"/>
    </row>
    <row r="13941" spans="7:7">
      <c r="G13941" s="406"/>
    </row>
    <row r="13942" spans="7:7">
      <c r="G13942" s="406"/>
    </row>
    <row r="13943" spans="7:7">
      <c r="G13943" s="406"/>
    </row>
    <row r="13944" spans="7:7">
      <c r="G13944" s="406"/>
    </row>
    <row r="13945" spans="7:7">
      <c r="G13945" s="406"/>
    </row>
    <row r="13946" spans="7:7">
      <c r="G13946" s="406"/>
    </row>
    <row r="13947" spans="7:7">
      <c r="G13947" s="406"/>
    </row>
    <row r="13948" spans="7:7">
      <c r="G13948" s="406"/>
    </row>
    <row r="13949" spans="7:7">
      <c r="G13949" s="406"/>
    </row>
    <row r="13950" spans="7:7">
      <c r="G13950" s="406"/>
    </row>
    <row r="13951" spans="7:7">
      <c r="G13951" s="406"/>
    </row>
    <row r="13952" spans="7:7">
      <c r="G13952" s="406"/>
    </row>
    <row r="13953" spans="7:7">
      <c r="G13953" s="406"/>
    </row>
    <row r="13954" spans="7:7">
      <c r="G13954" s="406"/>
    </row>
    <row r="13955" spans="7:7">
      <c r="G13955" s="406"/>
    </row>
    <row r="13956" spans="7:7">
      <c r="G13956" s="406"/>
    </row>
    <row r="13957" spans="7:7">
      <c r="G13957" s="406"/>
    </row>
    <row r="13958" spans="7:7">
      <c r="G13958" s="406"/>
    </row>
    <row r="13959" spans="7:7">
      <c r="G13959" s="406"/>
    </row>
    <row r="13960" spans="7:7">
      <c r="G13960" s="406"/>
    </row>
    <row r="13961" spans="7:7">
      <c r="G13961" s="406"/>
    </row>
    <row r="13962" spans="7:7">
      <c r="G13962" s="406"/>
    </row>
    <row r="13963" spans="7:7">
      <c r="G13963" s="406"/>
    </row>
    <row r="13964" spans="7:7">
      <c r="G13964" s="406"/>
    </row>
    <row r="13965" spans="7:7">
      <c r="G13965" s="406"/>
    </row>
    <row r="13966" spans="7:7">
      <c r="G13966" s="406"/>
    </row>
    <row r="13967" spans="7:7">
      <c r="G13967" s="406"/>
    </row>
    <row r="13968" spans="7:7">
      <c r="G13968" s="406"/>
    </row>
    <row r="13969" spans="7:7">
      <c r="G13969" s="406"/>
    </row>
    <row r="13970" spans="7:7">
      <c r="G13970" s="406"/>
    </row>
    <row r="13971" spans="7:7">
      <c r="G13971" s="406"/>
    </row>
    <row r="13972" spans="7:7">
      <c r="G13972" s="406"/>
    </row>
    <row r="13973" spans="7:7">
      <c r="G13973" s="406"/>
    </row>
    <row r="13974" spans="7:7">
      <c r="G13974" s="406"/>
    </row>
    <row r="13975" spans="7:7">
      <c r="G13975" s="406"/>
    </row>
    <row r="13976" spans="7:7">
      <c r="G13976" s="406"/>
    </row>
    <row r="13977" spans="7:7">
      <c r="G13977" s="406"/>
    </row>
    <row r="13978" spans="7:7">
      <c r="G13978" s="406"/>
    </row>
    <row r="13979" spans="7:7">
      <c r="G13979" s="406"/>
    </row>
    <row r="13980" spans="7:7">
      <c r="G13980" s="406"/>
    </row>
    <row r="13981" spans="7:7">
      <c r="G13981" s="406"/>
    </row>
    <row r="13982" spans="7:7">
      <c r="G13982" s="406"/>
    </row>
    <row r="13983" spans="7:7">
      <c r="G13983" s="406"/>
    </row>
    <row r="13984" spans="7:7">
      <c r="G13984" s="406"/>
    </row>
    <row r="13985" spans="7:7">
      <c r="G13985" s="406"/>
    </row>
    <row r="13986" spans="7:7">
      <c r="G13986" s="406"/>
    </row>
    <row r="13987" spans="7:7">
      <c r="G13987" s="406"/>
    </row>
    <row r="13988" spans="7:7">
      <c r="G13988" s="406"/>
    </row>
    <row r="13989" spans="7:7">
      <c r="G13989" s="406"/>
    </row>
    <row r="13990" spans="7:7">
      <c r="G13990" s="406"/>
    </row>
    <row r="13991" spans="7:7">
      <c r="G13991" s="406"/>
    </row>
    <row r="13992" spans="7:7">
      <c r="G13992" s="406"/>
    </row>
    <row r="13993" spans="7:7">
      <c r="G13993" s="406"/>
    </row>
    <row r="13994" spans="7:7">
      <c r="G13994" s="406"/>
    </row>
    <row r="13995" spans="7:7">
      <c r="G13995" s="406"/>
    </row>
    <row r="13996" spans="7:7">
      <c r="G13996" s="406"/>
    </row>
    <row r="13997" spans="7:7">
      <c r="G13997" s="406"/>
    </row>
    <row r="13998" spans="7:7">
      <c r="G13998" s="406"/>
    </row>
    <row r="13999" spans="7:7">
      <c r="G13999" s="406"/>
    </row>
    <row r="14000" spans="7:7">
      <c r="G14000" s="406"/>
    </row>
    <row r="14001" spans="7:7">
      <c r="G14001" s="406"/>
    </row>
    <row r="14002" spans="7:7">
      <c r="G14002" s="406"/>
    </row>
    <row r="14003" spans="7:7">
      <c r="G14003" s="406"/>
    </row>
    <row r="14004" spans="7:7">
      <c r="G14004" s="406"/>
    </row>
    <row r="14005" spans="7:7">
      <c r="G14005" s="406"/>
    </row>
    <row r="14006" spans="7:7">
      <c r="G14006" s="406"/>
    </row>
    <row r="14007" spans="7:7">
      <c r="G14007" s="406"/>
    </row>
    <row r="14008" spans="7:7">
      <c r="G14008" s="406"/>
    </row>
    <row r="14009" spans="7:7">
      <c r="G14009" s="406"/>
    </row>
    <row r="14010" spans="7:7">
      <c r="G14010" s="406"/>
    </row>
    <row r="14011" spans="7:7">
      <c r="G14011" s="406"/>
    </row>
    <row r="14012" spans="7:7">
      <c r="G14012" s="406"/>
    </row>
    <row r="14013" spans="7:7">
      <c r="G14013" s="406"/>
    </row>
    <row r="14014" spans="7:7">
      <c r="G14014" s="406"/>
    </row>
    <row r="14015" spans="7:7">
      <c r="G14015" s="406"/>
    </row>
    <row r="14016" spans="7:7">
      <c r="G14016" s="406"/>
    </row>
    <row r="14017" spans="7:7">
      <c r="G14017" s="406"/>
    </row>
    <row r="14018" spans="7:7">
      <c r="G14018" s="406"/>
    </row>
    <row r="14019" spans="7:7">
      <c r="G14019" s="406"/>
    </row>
    <row r="14020" spans="7:7">
      <c r="G14020" s="406"/>
    </row>
    <row r="14021" spans="7:7">
      <c r="G14021" s="406"/>
    </row>
    <row r="14022" spans="7:7">
      <c r="G14022" s="406"/>
    </row>
    <row r="14023" spans="7:7">
      <c r="G14023" s="406"/>
    </row>
    <row r="14024" spans="7:7">
      <c r="G14024" s="406"/>
    </row>
    <row r="14025" spans="7:7">
      <c r="G14025" s="406"/>
    </row>
    <row r="14026" spans="7:7">
      <c r="G14026" s="406"/>
    </row>
    <row r="14027" spans="7:7">
      <c r="G14027" s="406"/>
    </row>
    <row r="14028" spans="7:7">
      <c r="G14028" s="406"/>
    </row>
    <row r="14029" spans="7:7">
      <c r="G14029" s="406"/>
    </row>
    <row r="14030" spans="7:7">
      <c r="G14030" s="406"/>
    </row>
    <row r="14031" spans="7:7">
      <c r="G14031" s="406"/>
    </row>
    <row r="14032" spans="7:7">
      <c r="G14032" s="406"/>
    </row>
    <row r="14033" spans="7:7">
      <c r="G14033" s="406"/>
    </row>
    <row r="14034" spans="7:7">
      <c r="G14034" s="406"/>
    </row>
    <row r="14035" spans="7:7">
      <c r="G14035" s="406"/>
    </row>
    <row r="14036" spans="7:7">
      <c r="G14036" s="406"/>
    </row>
    <row r="14037" spans="7:7">
      <c r="G14037" s="406"/>
    </row>
    <row r="14038" spans="7:7">
      <c r="G14038" s="406"/>
    </row>
    <row r="14039" spans="7:7">
      <c r="G14039" s="406"/>
    </row>
    <row r="14040" spans="7:7">
      <c r="G14040" s="406"/>
    </row>
    <row r="14041" spans="7:7">
      <c r="G14041" s="406"/>
    </row>
    <row r="14042" spans="7:7">
      <c r="G14042" s="406"/>
    </row>
    <row r="14043" spans="7:7">
      <c r="G14043" s="406"/>
    </row>
    <row r="14044" spans="7:7">
      <c r="G14044" s="406"/>
    </row>
    <row r="14045" spans="7:7">
      <c r="G14045" s="406"/>
    </row>
    <row r="14046" spans="7:7">
      <c r="G14046" s="406"/>
    </row>
    <row r="14047" spans="7:7">
      <c r="G14047" s="406"/>
    </row>
    <row r="14048" spans="7:7">
      <c r="G14048" s="406"/>
    </row>
    <row r="14049" spans="7:7">
      <c r="G14049" s="406"/>
    </row>
    <row r="14050" spans="7:7">
      <c r="G14050" s="406"/>
    </row>
    <row r="14051" spans="7:7">
      <c r="G14051" s="406"/>
    </row>
    <row r="14052" spans="7:7">
      <c r="G14052" s="406"/>
    </row>
    <row r="14053" spans="7:7">
      <c r="G14053" s="406"/>
    </row>
    <row r="14054" spans="7:7">
      <c r="G14054" s="406"/>
    </row>
    <row r="14055" spans="7:7">
      <c r="G14055" s="406"/>
    </row>
    <row r="14056" spans="7:7">
      <c r="G14056" s="406"/>
    </row>
    <row r="14057" spans="7:7">
      <c r="G14057" s="406"/>
    </row>
    <row r="14058" spans="7:7">
      <c r="G14058" s="406"/>
    </row>
    <row r="14059" spans="7:7">
      <c r="G14059" s="406"/>
    </row>
    <row r="14060" spans="7:7">
      <c r="G14060" s="406"/>
    </row>
    <row r="14061" spans="7:7">
      <c r="G14061" s="406"/>
    </row>
    <row r="14062" spans="7:7">
      <c r="G14062" s="406"/>
    </row>
    <row r="14063" spans="7:7">
      <c r="G14063" s="406"/>
    </row>
    <row r="14064" spans="7:7">
      <c r="G14064" s="406"/>
    </row>
    <row r="14065" spans="7:7">
      <c r="G14065" s="406"/>
    </row>
    <row r="14066" spans="7:7">
      <c r="G14066" s="406"/>
    </row>
    <row r="14067" spans="7:7">
      <c r="G14067" s="406"/>
    </row>
    <row r="14068" spans="7:7">
      <c r="G14068" s="406"/>
    </row>
    <row r="14069" spans="7:7">
      <c r="G14069" s="406"/>
    </row>
    <row r="14070" spans="7:7">
      <c r="G14070" s="406"/>
    </row>
    <row r="14071" spans="7:7">
      <c r="G14071" s="406"/>
    </row>
    <row r="14072" spans="7:7">
      <c r="G14072" s="406"/>
    </row>
    <row r="14073" spans="7:7">
      <c r="G14073" s="406"/>
    </row>
    <row r="14074" spans="7:7">
      <c r="G14074" s="406"/>
    </row>
    <row r="14075" spans="7:7">
      <c r="G14075" s="406"/>
    </row>
    <row r="14076" spans="7:7">
      <c r="G14076" s="406"/>
    </row>
    <row r="14077" spans="7:7">
      <c r="G14077" s="406"/>
    </row>
    <row r="14078" spans="7:7">
      <c r="G14078" s="406"/>
    </row>
    <row r="14079" spans="7:7">
      <c r="G14079" s="406"/>
    </row>
    <row r="14080" spans="7:7">
      <c r="G14080" s="406"/>
    </row>
    <row r="14081" spans="7:7">
      <c r="G14081" s="406"/>
    </row>
    <row r="14082" spans="7:7">
      <c r="G14082" s="406"/>
    </row>
    <row r="14083" spans="7:7">
      <c r="G14083" s="406"/>
    </row>
    <row r="14084" spans="7:7">
      <c r="G14084" s="406"/>
    </row>
    <row r="14085" spans="7:7">
      <c r="G14085" s="406"/>
    </row>
    <row r="14086" spans="7:7">
      <c r="G14086" s="406"/>
    </row>
    <row r="14087" spans="7:7">
      <c r="G14087" s="406"/>
    </row>
    <row r="14088" spans="7:7">
      <c r="G14088" s="406"/>
    </row>
    <row r="14089" spans="7:7">
      <c r="G14089" s="406"/>
    </row>
    <row r="14090" spans="7:7">
      <c r="G14090" s="406"/>
    </row>
    <row r="14091" spans="7:7">
      <c r="G14091" s="406"/>
    </row>
    <row r="14092" spans="7:7">
      <c r="G14092" s="406"/>
    </row>
    <row r="14093" spans="7:7">
      <c r="G14093" s="406"/>
    </row>
    <row r="14094" spans="7:7">
      <c r="G14094" s="406"/>
    </row>
    <row r="14095" spans="7:7">
      <c r="G14095" s="406"/>
    </row>
    <row r="14096" spans="7:7">
      <c r="G14096" s="406"/>
    </row>
    <row r="14097" spans="7:7">
      <c r="G14097" s="406"/>
    </row>
    <row r="14098" spans="7:7">
      <c r="G14098" s="406"/>
    </row>
    <row r="14099" spans="7:7">
      <c r="G14099" s="406"/>
    </row>
    <row r="14100" spans="7:7">
      <c r="G14100" s="406"/>
    </row>
    <row r="14101" spans="7:7">
      <c r="G14101" s="406"/>
    </row>
    <row r="14102" spans="7:7">
      <c r="G14102" s="406"/>
    </row>
    <row r="14103" spans="7:7">
      <c r="G14103" s="406"/>
    </row>
    <row r="14104" spans="7:7">
      <c r="G14104" s="406"/>
    </row>
    <row r="14105" spans="7:7">
      <c r="G14105" s="406"/>
    </row>
    <row r="14106" spans="7:7">
      <c r="G14106" s="406"/>
    </row>
    <row r="14107" spans="7:7">
      <c r="G14107" s="406"/>
    </row>
    <row r="14108" spans="7:7">
      <c r="G14108" s="406"/>
    </row>
    <row r="14109" spans="7:7">
      <c r="G14109" s="406"/>
    </row>
    <row r="14110" spans="7:7">
      <c r="G14110" s="406"/>
    </row>
    <row r="14111" spans="7:7">
      <c r="G14111" s="406"/>
    </row>
    <row r="14112" spans="7:7">
      <c r="G14112" s="406"/>
    </row>
    <row r="14113" spans="7:7">
      <c r="G14113" s="406"/>
    </row>
    <row r="14114" spans="7:7">
      <c r="G14114" s="406"/>
    </row>
    <row r="14115" spans="7:7">
      <c r="G14115" s="406"/>
    </row>
    <row r="14116" spans="7:7">
      <c r="G14116" s="406"/>
    </row>
    <row r="14117" spans="7:7">
      <c r="G14117" s="406"/>
    </row>
    <row r="14118" spans="7:7">
      <c r="G14118" s="406"/>
    </row>
    <row r="14119" spans="7:7">
      <c r="G14119" s="406"/>
    </row>
    <row r="14120" spans="7:7">
      <c r="G14120" s="406"/>
    </row>
    <row r="14121" spans="7:7">
      <c r="G14121" s="406"/>
    </row>
    <row r="14122" spans="7:7">
      <c r="G14122" s="406"/>
    </row>
    <row r="14123" spans="7:7">
      <c r="G14123" s="406"/>
    </row>
    <row r="14124" spans="7:7">
      <c r="G14124" s="406"/>
    </row>
    <row r="14125" spans="7:7">
      <c r="G14125" s="406"/>
    </row>
    <row r="14126" spans="7:7">
      <c r="G14126" s="406"/>
    </row>
    <row r="14127" spans="7:7">
      <c r="G14127" s="406"/>
    </row>
    <row r="14128" spans="7:7">
      <c r="G14128" s="406"/>
    </row>
    <row r="14129" spans="7:7">
      <c r="G14129" s="406"/>
    </row>
    <row r="14130" spans="7:7">
      <c r="G14130" s="406"/>
    </row>
    <row r="14131" spans="7:7">
      <c r="G14131" s="406"/>
    </row>
    <row r="14132" spans="7:7">
      <c r="G14132" s="406"/>
    </row>
    <row r="14133" spans="7:7">
      <c r="G14133" s="406"/>
    </row>
    <row r="14134" spans="7:7">
      <c r="G14134" s="406"/>
    </row>
    <row r="14135" spans="7:7">
      <c r="G14135" s="406"/>
    </row>
    <row r="14136" spans="7:7">
      <c r="G14136" s="406"/>
    </row>
    <row r="14137" spans="7:7">
      <c r="G14137" s="406"/>
    </row>
    <row r="14138" spans="7:7">
      <c r="G14138" s="406"/>
    </row>
    <row r="14139" spans="7:7">
      <c r="G14139" s="406"/>
    </row>
    <row r="14140" spans="7:7">
      <c r="G14140" s="406"/>
    </row>
    <row r="14141" spans="7:7">
      <c r="G14141" s="406"/>
    </row>
    <row r="14142" spans="7:7">
      <c r="G14142" s="406"/>
    </row>
    <row r="14143" spans="7:7">
      <c r="G14143" s="406"/>
    </row>
    <row r="14144" spans="7:7">
      <c r="G14144" s="406"/>
    </row>
    <row r="14145" spans="7:7">
      <c r="G14145" s="406"/>
    </row>
    <row r="14146" spans="7:7">
      <c r="G14146" s="406"/>
    </row>
    <row r="14147" spans="7:7">
      <c r="G14147" s="406"/>
    </row>
    <row r="14148" spans="7:7">
      <c r="G14148" s="406"/>
    </row>
    <row r="14149" spans="7:7">
      <c r="G14149" s="406"/>
    </row>
    <row r="14150" spans="7:7">
      <c r="G14150" s="406"/>
    </row>
    <row r="14151" spans="7:7">
      <c r="G14151" s="406"/>
    </row>
    <row r="14152" spans="7:7">
      <c r="G14152" s="406"/>
    </row>
    <row r="14153" spans="7:7">
      <c r="G14153" s="406"/>
    </row>
    <row r="14154" spans="7:7">
      <c r="G14154" s="406"/>
    </row>
    <row r="14155" spans="7:7">
      <c r="G14155" s="406"/>
    </row>
    <row r="14156" spans="7:7">
      <c r="G14156" s="406"/>
    </row>
    <row r="14157" spans="7:7">
      <c r="G14157" s="406"/>
    </row>
    <row r="14158" spans="7:7">
      <c r="G14158" s="406"/>
    </row>
    <row r="14159" spans="7:7">
      <c r="G14159" s="406"/>
    </row>
    <row r="14160" spans="7:7">
      <c r="G14160" s="406"/>
    </row>
    <row r="14161" spans="7:7">
      <c r="G14161" s="406"/>
    </row>
    <row r="14162" spans="7:7">
      <c r="G14162" s="406"/>
    </row>
    <row r="14163" spans="7:7">
      <c r="G14163" s="406"/>
    </row>
    <row r="14164" spans="7:7">
      <c r="G14164" s="406"/>
    </row>
    <row r="14165" spans="7:7">
      <c r="G14165" s="406"/>
    </row>
    <row r="14166" spans="7:7">
      <c r="G14166" s="406"/>
    </row>
    <row r="14167" spans="7:7">
      <c r="G14167" s="406"/>
    </row>
    <row r="14168" spans="7:7">
      <c r="G14168" s="406"/>
    </row>
    <row r="14169" spans="7:7">
      <c r="G14169" s="406"/>
    </row>
    <row r="14170" spans="7:7">
      <c r="G14170" s="406"/>
    </row>
    <row r="14171" spans="7:7">
      <c r="G14171" s="406"/>
    </row>
    <row r="14172" spans="7:7">
      <c r="G14172" s="406"/>
    </row>
    <row r="14173" spans="7:7">
      <c r="G14173" s="406"/>
    </row>
    <row r="14174" spans="7:7">
      <c r="G14174" s="406"/>
    </row>
    <row r="14175" spans="7:7">
      <c r="G14175" s="406"/>
    </row>
    <row r="14176" spans="7:7">
      <c r="G14176" s="406"/>
    </row>
    <row r="14177" spans="7:7">
      <c r="G14177" s="406"/>
    </row>
    <row r="14178" spans="7:7">
      <c r="G14178" s="406"/>
    </row>
    <row r="14179" spans="7:7">
      <c r="G14179" s="406"/>
    </row>
    <row r="14180" spans="7:7">
      <c r="G14180" s="406"/>
    </row>
    <row r="14181" spans="7:7">
      <c r="G14181" s="406"/>
    </row>
    <row r="14182" spans="7:7">
      <c r="G14182" s="406"/>
    </row>
    <row r="14183" spans="7:7">
      <c r="G14183" s="406"/>
    </row>
    <row r="14184" spans="7:7">
      <c r="G14184" s="406"/>
    </row>
    <row r="14185" spans="7:7">
      <c r="G14185" s="406"/>
    </row>
    <row r="14186" spans="7:7">
      <c r="G14186" s="406"/>
    </row>
    <row r="14187" spans="7:7">
      <c r="G14187" s="406"/>
    </row>
    <row r="14188" spans="7:7">
      <c r="G14188" s="406"/>
    </row>
    <row r="14189" spans="7:7">
      <c r="G14189" s="406"/>
    </row>
    <row r="14190" spans="7:7">
      <c r="G14190" s="406"/>
    </row>
    <row r="14191" spans="7:7">
      <c r="G14191" s="406"/>
    </row>
    <row r="14192" spans="7:7">
      <c r="G14192" s="406"/>
    </row>
    <row r="14193" spans="7:7">
      <c r="G14193" s="406"/>
    </row>
    <row r="14194" spans="7:7">
      <c r="G14194" s="406"/>
    </row>
    <row r="14195" spans="7:7">
      <c r="G14195" s="406"/>
    </row>
    <row r="14196" spans="7:7">
      <c r="G14196" s="406"/>
    </row>
    <row r="14197" spans="7:7">
      <c r="G14197" s="406"/>
    </row>
    <row r="14198" spans="7:7">
      <c r="G14198" s="406"/>
    </row>
    <row r="14199" spans="7:7">
      <c r="G14199" s="406"/>
    </row>
    <row r="14200" spans="7:7">
      <c r="G14200" s="406"/>
    </row>
    <row r="14201" spans="7:7">
      <c r="G14201" s="406"/>
    </row>
    <row r="14202" spans="7:7">
      <c r="G14202" s="406"/>
    </row>
    <row r="14203" spans="7:7">
      <c r="G14203" s="406"/>
    </row>
    <row r="14204" spans="7:7">
      <c r="G14204" s="406"/>
    </row>
    <row r="14205" spans="7:7">
      <c r="G14205" s="406"/>
    </row>
    <row r="14206" spans="7:7">
      <c r="G14206" s="406"/>
    </row>
    <row r="14207" spans="7:7">
      <c r="G14207" s="406"/>
    </row>
    <row r="14208" spans="7:7">
      <c r="G14208" s="406"/>
    </row>
    <row r="14209" spans="7:7">
      <c r="G14209" s="406"/>
    </row>
    <row r="14210" spans="7:7">
      <c r="G14210" s="406"/>
    </row>
    <row r="14211" spans="7:7">
      <c r="G14211" s="406"/>
    </row>
    <row r="14212" spans="7:7">
      <c r="G14212" s="406"/>
    </row>
    <row r="14213" spans="7:7">
      <c r="G14213" s="406"/>
    </row>
    <row r="14214" spans="7:7">
      <c r="G14214" s="406"/>
    </row>
    <row r="14215" spans="7:7">
      <c r="G14215" s="406"/>
    </row>
    <row r="14216" spans="7:7">
      <c r="G14216" s="406"/>
    </row>
    <row r="14217" spans="7:7">
      <c r="G14217" s="406"/>
    </row>
    <row r="14218" spans="7:7">
      <c r="G14218" s="406"/>
    </row>
    <row r="14219" spans="7:7">
      <c r="G14219" s="406"/>
    </row>
    <row r="14220" spans="7:7">
      <c r="G14220" s="406"/>
    </row>
    <row r="14221" spans="7:7">
      <c r="G14221" s="406"/>
    </row>
    <row r="14222" spans="7:7">
      <c r="G14222" s="406"/>
    </row>
    <row r="14223" spans="7:7">
      <c r="G14223" s="406"/>
    </row>
    <row r="14224" spans="7:7">
      <c r="G14224" s="406"/>
    </row>
    <row r="14225" spans="7:7">
      <c r="G14225" s="406"/>
    </row>
    <row r="14226" spans="7:7">
      <c r="G14226" s="406"/>
    </row>
    <row r="14227" spans="7:7">
      <c r="G14227" s="406"/>
    </row>
    <row r="14228" spans="7:7">
      <c r="G14228" s="406"/>
    </row>
    <row r="14229" spans="7:7">
      <c r="G14229" s="406"/>
    </row>
    <row r="14230" spans="7:7">
      <c r="G14230" s="406"/>
    </row>
    <row r="14231" spans="7:7">
      <c r="G14231" s="406"/>
    </row>
    <row r="14232" spans="7:7">
      <c r="G14232" s="406"/>
    </row>
    <row r="14233" spans="7:7">
      <c r="G14233" s="406"/>
    </row>
    <row r="14234" spans="7:7">
      <c r="G14234" s="406"/>
    </row>
    <row r="14235" spans="7:7">
      <c r="G14235" s="406"/>
    </row>
    <row r="14236" spans="7:7">
      <c r="G14236" s="406"/>
    </row>
    <row r="14237" spans="7:7">
      <c r="G14237" s="406"/>
    </row>
    <row r="14238" spans="7:7">
      <c r="G14238" s="406"/>
    </row>
    <row r="14239" spans="7:7">
      <c r="G14239" s="406"/>
    </row>
    <row r="14240" spans="7:7">
      <c r="G14240" s="406"/>
    </row>
    <row r="14241" spans="7:7">
      <c r="G14241" s="406"/>
    </row>
    <row r="14242" spans="7:7">
      <c r="G14242" s="406"/>
    </row>
    <row r="14243" spans="7:7">
      <c r="G14243" s="406"/>
    </row>
    <row r="14244" spans="7:7">
      <c r="G14244" s="406"/>
    </row>
    <row r="14245" spans="7:7">
      <c r="G14245" s="406"/>
    </row>
    <row r="14246" spans="7:7">
      <c r="G14246" s="406"/>
    </row>
    <row r="14247" spans="7:7">
      <c r="G14247" s="406"/>
    </row>
    <row r="14248" spans="7:7">
      <c r="G14248" s="406"/>
    </row>
    <row r="14249" spans="7:7">
      <c r="G14249" s="406"/>
    </row>
    <row r="14250" spans="7:7">
      <c r="G14250" s="406"/>
    </row>
    <row r="14251" spans="7:7">
      <c r="G14251" s="406"/>
    </row>
    <row r="14252" spans="7:7">
      <c r="G14252" s="406"/>
    </row>
    <row r="14253" spans="7:7">
      <c r="G14253" s="406"/>
    </row>
    <row r="14254" spans="7:7">
      <c r="G14254" s="406"/>
    </row>
    <row r="14255" spans="7:7">
      <c r="G14255" s="406"/>
    </row>
    <row r="14256" spans="7:7">
      <c r="G14256" s="406"/>
    </row>
    <row r="14257" spans="7:7">
      <c r="G14257" s="406"/>
    </row>
    <row r="14258" spans="7:7">
      <c r="G14258" s="406"/>
    </row>
    <row r="14259" spans="7:7">
      <c r="G14259" s="406"/>
    </row>
    <row r="14260" spans="7:7">
      <c r="G14260" s="406"/>
    </row>
    <row r="14261" spans="7:7">
      <c r="G14261" s="406"/>
    </row>
    <row r="14262" spans="7:7">
      <c r="G14262" s="406"/>
    </row>
    <row r="14263" spans="7:7">
      <c r="G14263" s="406"/>
    </row>
    <row r="14264" spans="7:7">
      <c r="G14264" s="406"/>
    </row>
    <row r="14265" spans="7:7">
      <c r="G14265" s="406"/>
    </row>
    <row r="14266" spans="7:7">
      <c r="G14266" s="406"/>
    </row>
    <row r="14267" spans="7:7">
      <c r="G14267" s="406"/>
    </row>
    <row r="14268" spans="7:7">
      <c r="G14268" s="406"/>
    </row>
    <row r="14269" spans="7:7">
      <c r="G14269" s="406"/>
    </row>
    <row r="14270" spans="7:7">
      <c r="G14270" s="406"/>
    </row>
    <row r="14271" spans="7:7">
      <c r="G14271" s="406"/>
    </row>
    <row r="14272" spans="7:7">
      <c r="G14272" s="406"/>
    </row>
    <row r="14273" spans="7:7">
      <c r="G14273" s="406"/>
    </row>
    <row r="14274" spans="7:7">
      <c r="G14274" s="406"/>
    </row>
    <row r="14275" spans="7:7">
      <c r="G14275" s="406"/>
    </row>
    <row r="14276" spans="7:7">
      <c r="G14276" s="406"/>
    </row>
    <row r="14277" spans="7:7">
      <c r="G14277" s="406"/>
    </row>
    <row r="14278" spans="7:7">
      <c r="G14278" s="406"/>
    </row>
    <row r="14279" spans="7:7">
      <c r="G14279" s="406"/>
    </row>
    <row r="14280" spans="7:7">
      <c r="G14280" s="406"/>
    </row>
    <row r="14281" spans="7:7">
      <c r="G14281" s="406"/>
    </row>
    <row r="14282" spans="7:7">
      <c r="G14282" s="406"/>
    </row>
    <row r="14283" spans="7:7">
      <c r="G14283" s="406"/>
    </row>
    <row r="14284" spans="7:7">
      <c r="G14284" s="406"/>
    </row>
    <row r="14285" spans="7:7">
      <c r="G14285" s="406"/>
    </row>
    <row r="14286" spans="7:7">
      <c r="G14286" s="406"/>
    </row>
    <row r="14287" spans="7:7">
      <c r="G14287" s="406"/>
    </row>
    <row r="14288" spans="7:7">
      <c r="G14288" s="406"/>
    </row>
    <row r="14289" spans="7:7">
      <c r="G14289" s="406"/>
    </row>
    <row r="14290" spans="7:7">
      <c r="G14290" s="406"/>
    </row>
    <row r="14291" spans="7:7">
      <c r="G14291" s="406"/>
    </row>
    <row r="14292" spans="7:7">
      <c r="G14292" s="406"/>
    </row>
    <row r="14293" spans="7:7">
      <c r="G14293" s="406"/>
    </row>
    <row r="14294" spans="7:7">
      <c r="G14294" s="406"/>
    </row>
    <row r="14295" spans="7:7">
      <c r="G14295" s="406"/>
    </row>
    <row r="14296" spans="7:7">
      <c r="G14296" s="406"/>
    </row>
    <row r="14297" spans="7:7">
      <c r="G14297" s="406"/>
    </row>
    <row r="14298" spans="7:7">
      <c r="G14298" s="406"/>
    </row>
    <row r="14299" spans="7:7">
      <c r="G14299" s="406"/>
    </row>
    <row r="14300" spans="7:7">
      <c r="G14300" s="406"/>
    </row>
    <row r="14301" spans="7:7">
      <c r="G14301" s="406"/>
    </row>
    <row r="14302" spans="7:7">
      <c r="G14302" s="406"/>
    </row>
    <row r="14303" spans="7:7">
      <c r="G14303" s="406"/>
    </row>
    <row r="14304" spans="7:7">
      <c r="G14304" s="406"/>
    </row>
    <row r="14305" spans="7:7">
      <c r="G14305" s="406"/>
    </row>
    <row r="14306" spans="7:7">
      <c r="G14306" s="406"/>
    </row>
    <row r="14307" spans="7:7">
      <c r="G14307" s="406"/>
    </row>
    <row r="14308" spans="7:7">
      <c r="G14308" s="406"/>
    </row>
    <row r="14309" spans="7:7">
      <c r="G14309" s="406"/>
    </row>
    <row r="14310" spans="7:7">
      <c r="G14310" s="406"/>
    </row>
    <row r="14311" spans="7:7">
      <c r="G14311" s="406"/>
    </row>
    <row r="14312" spans="7:7">
      <c r="G14312" s="406"/>
    </row>
    <row r="14313" spans="7:7">
      <c r="G14313" s="406"/>
    </row>
    <row r="14314" spans="7:7">
      <c r="G14314" s="406"/>
    </row>
    <row r="14315" spans="7:7">
      <c r="G14315" s="406"/>
    </row>
    <row r="14316" spans="7:7">
      <c r="G14316" s="406"/>
    </row>
    <row r="14317" spans="7:7">
      <c r="G14317" s="406"/>
    </row>
    <row r="14318" spans="7:7">
      <c r="G14318" s="406"/>
    </row>
    <row r="14319" spans="7:7">
      <c r="G14319" s="406"/>
    </row>
    <row r="14320" spans="7:7">
      <c r="G14320" s="406"/>
    </row>
    <row r="14321" spans="7:7">
      <c r="G14321" s="406"/>
    </row>
    <row r="14322" spans="7:7">
      <c r="G14322" s="406"/>
    </row>
    <row r="14323" spans="7:7">
      <c r="G14323" s="406"/>
    </row>
    <row r="14324" spans="7:7">
      <c r="G14324" s="406"/>
    </row>
    <row r="14325" spans="7:7">
      <c r="G14325" s="406"/>
    </row>
    <row r="14326" spans="7:7">
      <c r="G14326" s="406"/>
    </row>
    <row r="14327" spans="7:7">
      <c r="G14327" s="406"/>
    </row>
    <row r="14328" spans="7:7">
      <c r="G14328" s="406"/>
    </row>
    <row r="14329" spans="7:7">
      <c r="G14329" s="406"/>
    </row>
    <row r="14330" spans="7:7">
      <c r="G14330" s="406"/>
    </row>
    <row r="14331" spans="7:7">
      <c r="G14331" s="406"/>
    </row>
    <row r="14332" spans="7:7">
      <c r="G14332" s="406"/>
    </row>
    <row r="14333" spans="7:7">
      <c r="G14333" s="406"/>
    </row>
    <row r="14334" spans="7:7">
      <c r="G14334" s="406"/>
    </row>
    <row r="14335" spans="7:7">
      <c r="G14335" s="406"/>
    </row>
    <row r="14336" spans="7:7">
      <c r="G14336" s="406"/>
    </row>
    <row r="14337" spans="7:7">
      <c r="G14337" s="406"/>
    </row>
    <row r="14338" spans="7:7">
      <c r="G14338" s="406"/>
    </row>
    <row r="14339" spans="7:7">
      <c r="G14339" s="406"/>
    </row>
    <row r="14340" spans="7:7">
      <c r="G14340" s="406"/>
    </row>
    <row r="14341" spans="7:7">
      <c r="G14341" s="406"/>
    </row>
    <row r="14342" spans="7:7">
      <c r="G14342" s="406"/>
    </row>
    <row r="14343" spans="7:7">
      <c r="G14343" s="406"/>
    </row>
    <row r="14344" spans="7:7">
      <c r="G14344" s="406"/>
    </row>
    <row r="14345" spans="7:7">
      <c r="G14345" s="406"/>
    </row>
    <row r="14346" spans="7:7">
      <c r="G14346" s="406"/>
    </row>
    <row r="14347" spans="7:7">
      <c r="G14347" s="406"/>
    </row>
    <row r="14348" spans="7:7">
      <c r="G14348" s="406"/>
    </row>
    <row r="14349" spans="7:7">
      <c r="G14349" s="406"/>
    </row>
    <row r="14350" spans="7:7">
      <c r="G14350" s="406"/>
    </row>
    <row r="14351" spans="7:7">
      <c r="G14351" s="406"/>
    </row>
    <row r="14352" spans="7:7">
      <c r="G14352" s="406"/>
    </row>
    <row r="14353" spans="7:7">
      <c r="G14353" s="406"/>
    </row>
    <row r="14354" spans="7:7">
      <c r="G14354" s="406"/>
    </row>
    <row r="14355" spans="7:7">
      <c r="G14355" s="406"/>
    </row>
    <row r="14356" spans="7:7">
      <c r="G14356" s="406"/>
    </row>
    <row r="14357" spans="7:7">
      <c r="G14357" s="406"/>
    </row>
    <row r="14358" spans="7:7">
      <c r="G14358" s="406"/>
    </row>
    <row r="14359" spans="7:7">
      <c r="G14359" s="406"/>
    </row>
    <row r="14360" spans="7:7">
      <c r="G14360" s="406"/>
    </row>
    <row r="14361" spans="7:7">
      <c r="G14361" s="406"/>
    </row>
    <row r="14362" spans="7:7">
      <c r="G14362" s="406"/>
    </row>
    <row r="14363" spans="7:7">
      <c r="G14363" s="406"/>
    </row>
    <row r="14364" spans="7:7">
      <c r="G14364" s="406"/>
    </row>
    <row r="14365" spans="7:7">
      <c r="G14365" s="406"/>
    </row>
    <row r="14366" spans="7:7">
      <c r="G14366" s="406"/>
    </row>
    <row r="14367" spans="7:7">
      <c r="G14367" s="406"/>
    </row>
    <row r="14368" spans="7:7">
      <c r="G14368" s="406"/>
    </row>
    <row r="14369" spans="7:7">
      <c r="G14369" s="406"/>
    </row>
    <row r="14370" spans="7:7">
      <c r="G14370" s="406"/>
    </row>
    <row r="14371" spans="7:7">
      <c r="G14371" s="406"/>
    </row>
    <row r="14372" spans="7:7">
      <c r="G14372" s="406"/>
    </row>
    <row r="14373" spans="7:7">
      <c r="G14373" s="406"/>
    </row>
    <row r="14374" spans="7:7">
      <c r="G14374" s="406"/>
    </row>
    <row r="14375" spans="7:7">
      <c r="G14375" s="406"/>
    </row>
    <row r="14376" spans="7:7">
      <c r="G14376" s="406"/>
    </row>
    <row r="14377" spans="7:7">
      <c r="G14377" s="406"/>
    </row>
    <row r="14378" spans="7:7">
      <c r="G14378" s="406"/>
    </row>
    <row r="14379" spans="7:7">
      <c r="G14379" s="406"/>
    </row>
    <row r="14380" spans="7:7">
      <c r="G14380" s="406"/>
    </row>
    <row r="14381" spans="7:7">
      <c r="G14381" s="406"/>
    </row>
    <row r="14382" spans="7:7">
      <c r="G14382" s="406"/>
    </row>
    <row r="14383" spans="7:7">
      <c r="G14383" s="406"/>
    </row>
    <row r="14384" spans="7:7">
      <c r="G14384" s="406"/>
    </row>
    <row r="14385" spans="7:7">
      <c r="G14385" s="406"/>
    </row>
    <row r="14386" spans="7:7">
      <c r="G14386" s="406"/>
    </row>
    <row r="14387" spans="7:7">
      <c r="G14387" s="406"/>
    </row>
    <row r="14388" spans="7:7">
      <c r="G14388" s="406"/>
    </row>
    <row r="14389" spans="7:7">
      <c r="G14389" s="406"/>
    </row>
    <row r="14390" spans="7:7">
      <c r="G14390" s="406"/>
    </row>
    <row r="14391" spans="7:7">
      <c r="G14391" s="406"/>
    </row>
    <row r="14392" spans="7:7">
      <c r="G14392" s="406"/>
    </row>
    <row r="14393" spans="7:7">
      <c r="G14393" s="406"/>
    </row>
    <row r="14394" spans="7:7">
      <c r="G14394" s="406"/>
    </row>
    <row r="14395" spans="7:7">
      <c r="G14395" s="406"/>
    </row>
    <row r="14396" spans="7:7">
      <c r="G14396" s="406"/>
    </row>
    <row r="14397" spans="7:7">
      <c r="G14397" s="406"/>
    </row>
    <row r="14398" spans="7:7">
      <c r="G14398" s="406"/>
    </row>
    <row r="14399" spans="7:7">
      <c r="G14399" s="406"/>
    </row>
    <row r="14400" spans="7:7">
      <c r="G14400" s="406"/>
    </row>
    <row r="14401" spans="7:7">
      <c r="G14401" s="406"/>
    </row>
    <row r="14402" spans="7:7">
      <c r="G14402" s="406"/>
    </row>
    <row r="14403" spans="7:7">
      <c r="G14403" s="406"/>
    </row>
    <row r="14404" spans="7:7">
      <c r="G14404" s="406"/>
    </row>
    <row r="14405" spans="7:7">
      <c r="G14405" s="406"/>
    </row>
    <row r="14406" spans="7:7">
      <c r="G14406" s="406"/>
    </row>
    <row r="14407" spans="7:7">
      <c r="G14407" s="406"/>
    </row>
    <row r="14408" spans="7:7">
      <c r="G14408" s="406"/>
    </row>
    <row r="14409" spans="7:7">
      <c r="G14409" s="406"/>
    </row>
    <row r="14410" spans="7:7">
      <c r="G14410" s="406"/>
    </row>
    <row r="14411" spans="7:7">
      <c r="G14411" s="406"/>
    </row>
    <row r="14412" spans="7:7">
      <c r="G14412" s="406"/>
    </row>
    <row r="14413" spans="7:7">
      <c r="G14413" s="406"/>
    </row>
    <row r="14414" spans="7:7">
      <c r="G14414" s="406"/>
    </row>
    <row r="14415" spans="7:7">
      <c r="G14415" s="406"/>
    </row>
    <row r="14416" spans="7:7">
      <c r="G14416" s="406"/>
    </row>
    <row r="14417" spans="7:7">
      <c r="G14417" s="406"/>
    </row>
    <row r="14418" spans="7:7">
      <c r="G14418" s="406"/>
    </row>
    <row r="14419" spans="7:7">
      <c r="G14419" s="406"/>
    </row>
    <row r="14420" spans="7:7">
      <c r="G14420" s="406"/>
    </row>
    <row r="14421" spans="7:7">
      <c r="G14421" s="406"/>
    </row>
    <row r="14422" spans="7:7">
      <c r="G14422" s="406"/>
    </row>
    <row r="14423" spans="7:7">
      <c r="G14423" s="406"/>
    </row>
    <row r="14424" spans="7:7">
      <c r="G14424" s="406"/>
    </row>
    <row r="14425" spans="7:7">
      <c r="G14425" s="406"/>
    </row>
    <row r="14426" spans="7:7">
      <c r="G14426" s="406"/>
    </row>
    <row r="14427" spans="7:7">
      <c r="G14427" s="406"/>
    </row>
    <row r="14428" spans="7:7">
      <c r="G14428" s="406"/>
    </row>
    <row r="14429" spans="7:7">
      <c r="G14429" s="406"/>
    </row>
    <row r="14430" spans="7:7">
      <c r="G14430" s="406"/>
    </row>
    <row r="14431" spans="7:7">
      <c r="G14431" s="406"/>
    </row>
    <row r="14432" spans="7:7">
      <c r="G14432" s="406"/>
    </row>
    <row r="14433" spans="7:7">
      <c r="G14433" s="406"/>
    </row>
    <row r="14434" spans="7:7">
      <c r="G14434" s="406"/>
    </row>
    <row r="14435" spans="7:7">
      <c r="G14435" s="406"/>
    </row>
    <row r="14436" spans="7:7">
      <c r="G14436" s="406"/>
    </row>
    <row r="14437" spans="7:7">
      <c r="G14437" s="406"/>
    </row>
    <row r="14438" spans="7:7">
      <c r="G14438" s="406"/>
    </row>
    <row r="14439" spans="7:7">
      <c r="G14439" s="406"/>
    </row>
    <row r="14440" spans="7:7">
      <c r="G14440" s="406"/>
    </row>
    <row r="14441" spans="7:7">
      <c r="G14441" s="406"/>
    </row>
    <row r="14442" spans="7:7">
      <c r="G14442" s="406"/>
    </row>
    <row r="14443" spans="7:7">
      <c r="G14443" s="406"/>
    </row>
    <row r="14444" spans="7:7">
      <c r="G14444" s="406"/>
    </row>
    <row r="14445" spans="7:7">
      <c r="G14445" s="406"/>
    </row>
    <row r="14446" spans="7:7">
      <c r="G14446" s="406"/>
    </row>
    <row r="14447" spans="7:7">
      <c r="G14447" s="406"/>
    </row>
    <row r="14448" spans="7:7">
      <c r="G14448" s="406"/>
    </row>
    <row r="14449" spans="7:7">
      <c r="G14449" s="406"/>
    </row>
    <row r="14450" spans="7:7">
      <c r="G14450" s="406"/>
    </row>
    <row r="14451" spans="7:7">
      <c r="G14451" s="406"/>
    </row>
    <row r="14452" spans="7:7">
      <c r="G14452" s="406"/>
    </row>
    <row r="14453" spans="7:7">
      <c r="G14453" s="406"/>
    </row>
    <row r="14454" spans="7:7">
      <c r="G14454" s="406"/>
    </row>
    <row r="14455" spans="7:7">
      <c r="G14455" s="406"/>
    </row>
    <row r="14456" spans="7:7">
      <c r="G14456" s="406"/>
    </row>
    <row r="14457" spans="7:7">
      <c r="G14457" s="406"/>
    </row>
    <row r="14458" spans="7:7">
      <c r="G14458" s="406"/>
    </row>
    <row r="14459" spans="7:7">
      <c r="G14459" s="406"/>
    </row>
    <row r="14460" spans="7:7">
      <c r="G14460" s="406"/>
    </row>
    <row r="14461" spans="7:7">
      <c r="G14461" s="406"/>
    </row>
    <row r="14462" spans="7:7">
      <c r="G14462" s="406"/>
    </row>
    <row r="14463" spans="7:7">
      <c r="G14463" s="406"/>
    </row>
    <row r="14464" spans="7:7">
      <c r="G14464" s="406"/>
    </row>
    <row r="14465" spans="7:7">
      <c r="G14465" s="406"/>
    </row>
    <row r="14466" spans="7:7">
      <c r="G14466" s="406"/>
    </row>
    <row r="14467" spans="7:7">
      <c r="G14467" s="406"/>
    </row>
    <row r="14468" spans="7:7">
      <c r="G14468" s="406"/>
    </row>
    <row r="14469" spans="7:7">
      <c r="G14469" s="406"/>
    </row>
    <row r="14470" spans="7:7">
      <c r="G14470" s="406"/>
    </row>
    <row r="14471" spans="7:7">
      <c r="G14471" s="406"/>
    </row>
    <row r="14472" spans="7:7">
      <c r="G14472" s="406"/>
    </row>
    <row r="14473" spans="7:7">
      <c r="G14473" s="406"/>
    </row>
    <row r="14474" spans="7:7">
      <c r="G14474" s="406"/>
    </row>
    <row r="14475" spans="7:7">
      <c r="G14475" s="406"/>
    </row>
    <row r="14476" spans="7:7">
      <c r="G14476" s="406"/>
    </row>
    <row r="14477" spans="7:7">
      <c r="G14477" s="406"/>
    </row>
    <row r="14478" spans="7:7">
      <c r="G14478" s="406"/>
    </row>
    <row r="14479" spans="7:7">
      <c r="G14479" s="406"/>
    </row>
    <row r="14480" spans="7:7">
      <c r="G14480" s="406"/>
    </row>
    <row r="14481" spans="7:7">
      <c r="G14481" s="406"/>
    </row>
    <row r="14482" spans="7:7">
      <c r="G14482" s="406"/>
    </row>
    <row r="14483" spans="7:7">
      <c r="G14483" s="406"/>
    </row>
    <row r="14484" spans="7:7">
      <c r="G14484" s="406"/>
    </row>
    <row r="14485" spans="7:7">
      <c r="G14485" s="406"/>
    </row>
    <row r="14486" spans="7:7">
      <c r="G14486" s="406"/>
    </row>
    <row r="14487" spans="7:7">
      <c r="G14487" s="406"/>
    </row>
    <row r="14488" spans="7:7">
      <c r="G14488" s="406"/>
    </row>
    <row r="14489" spans="7:7">
      <c r="G14489" s="406"/>
    </row>
    <row r="14490" spans="7:7">
      <c r="G14490" s="406"/>
    </row>
    <row r="14491" spans="7:7">
      <c r="G14491" s="406"/>
    </row>
    <row r="14492" spans="7:7">
      <c r="G14492" s="406"/>
    </row>
    <row r="14493" spans="7:7">
      <c r="G14493" s="406"/>
    </row>
    <row r="14494" spans="7:7">
      <c r="G14494" s="406"/>
    </row>
    <row r="14495" spans="7:7">
      <c r="G14495" s="406"/>
    </row>
    <row r="14496" spans="7:7">
      <c r="G14496" s="406"/>
    </row>
    <row r="14497" spans="7:7">
      <c r="G14497" s="406"/>
    </row>
    <row r="14498" spans="7:7">
      <c r="G14498" s="406"/>
    </row>
    <row r="14499" spans="7:7">
      <c r="G14499" s="406"/>
    </row>
    <row r="14500" spans="7:7">
      <c r="G14500" s="406"/>
    </row>
    <row r="14501" spans="7:7">
      <c r="G14501" s="406"/>
    </row>
    <row r="14502" spans="7:7">
      <c r="G14502" s="406"/>
    </row>
    <row r="14503" spans="7:7">
      <c r="G14503" s="406"/>
    </row>
    <row r="14504" spans="7:7">
      <c r="G14504" s="406"/>
    </row>
    <row r="14505" spans="7:7">
      <c r="G14505" s="406"/>
    </row>
    <row r="14506" spans="7:7">
      <c r="G14506" s="406"/>
    </row>
    <row r="14507" spans="7:7">
      <c r="G14507" s="406"/>
    </row>
    <row r="14508" spans="7:7">
      <c r="G14508" s="406"/>
    </row>
    <row r="14509" spans="7:7">
      <c r="G14509" s="406"/>
    </row>
    <row r="14510" spans="7:7">
      <c r="G14510" s="406"/>
    </row>
    <row r="14511" spans="7:7">
      <c r="G14511" s="406"/>
    </row>
    <row r="14512" spans="7:7">
      <c r="G14512" s="406"/>
    </row>
    <row r="14513" spans="7:7">
      <c r="G14513" s="406"/>
    </row>
    <row r="14514" spans="7:7">
      <c r="G14514" s="406"/>
    </row>
    <row r="14515" spans="7:7">
      <c r="G14515" s="406"/>
    </row>
    <row r="14516" spans="7:7">
      <c r="G14516" s="406"/>
    </row>
    <row r="14517" spans="7:7">
      <c r="G14517" s="406"/>
    </row>
    <row r="14518" spans="7:7">
      <c r="G14518" s="406"/>
    </row>
    <row r="14519" spans="7:7">
      <c r="G14519" s="406"/>
    </row>
    <row r="14520" spans="7:7">
      <c r="G14520" s="406"/>
    </row>
    <row r="14521" spans="7:7">
      <c r="G14521" s="406"/>
    </row>
    <row r="14522" spans="7:7">
      <c r="G14522" s="406"/>
    </row>
    <row r="14523" spans="7:7">
      <c r="G14523" s="406"/>
    </row>
    <row r="14524" spans="7:7">
      <c r="G14524" s="406"/>
    </row>
    <row r="14525" spans="7:7">
      <c r="G14525" s="406"/>
    </row>
    <row r="14526" spans="7:7">
      <c r="G14526" s="406"/>
    </row>
    <row r="14527" spans="7:7">
      <c r="G14527" s="406"/>
    </row>
    <row r="14528" spans="7:7">
      <c r="G14528" s="406"/>
    </row>
    <row r="14529" spans="7:7">
      <c r="G14529" s="406"/>
    </row>
    <row r="14530" spans="7:7">
      <c r="G14530" s="406"/>
    </row>
    <row r="14531" spans="7:7">
      <c r="G14531" s="406"/>
    </row>
    <row r="14532" spans="7:7">
      <c r="G14532" s="406"/>
    </row>
    <row r="14533" spans="7:7">
      <c r="G14533" s="406"/>
    </row>
    <row r="14534" spans="7:7">
      <c r="G14534" s="406"/>
    </row>
    <row r="14535" spans="7:7">
      <c r="G14535" s="406"/>
    </row>
    <row r="14536" spans="7:7">
      <c r="G14536" s="406"/>
    </row>
    <row r="14537" spans="7:7">
      <c r="G14537" s="406"/>
    </row>
    <row r="14538" spans="7:7">
      <c r="G14538" s="406"/>
    </row>
    <row r="14539" spans="7:7">
      <c r="G14539" s="406"/>
    </row>
    <row r="14540" spans="7:7">
      <c r="G14540" s="406"/>
    </row>
    <row r="14541" spans="7:7">
      <c r="G14541" s="406"/>
    </row>
    <row r="14542" spans="7:7">
      <c r="G14542" s="406"/>
    </row>
    <row r="14543" spans="7:7">
      <c r="G14543" s="406"/>
    </row>
    <row r="14544" spans="7:7">
      <c r="G14544" s="406"/>
    </row>
    <row r="14545" spans="7:7">
      <c r="G14545" s="406"/>
    </row>
    <row r="14546" spans="7:7">
      <c r="G14546" s="406"/>
    </row>
    <row r="14547" spans="7:7">
      <c r="G14547" s="406"/>
    </row>
    <row r="14548" spans="7:7">
      <c r="G14548" s="406"/>
    </row>
    <row r="14549" spans="7:7">
      <c r="G14549" s="406"/>
    </row>
    <row r="14550" spans="7:7">
      <c r="G14550" s="406"/>
    </row>
    <row r="14551" spans="7:7">
      <c r="G14551" s="406"/>
    </row>
    <row r="14552" spans="7:7">
      <c r="G14552" s="406"/>
    </row>
    <row r="14553" spans="7:7">
      <c r="G14553" s="406"/>
    </row>
    <row r="14554" spans="7:7">
      <c r="G14554" s="406"/>
    </row>
    <row r="14555" spans="7:7">
      <c r="G14555" s="406"/>
    </row>
    <row r="14556" spans="7:7">
      <c r="G14556" s="406"/>
    </row>
    <row r="14557" spans="7:7">
      <c r="G14557" s="406"/>
    </row>
    <row r="14558" spans="7:7">
      <c r="G14558" s="406"/>
    </row>
    <row r="14559" spans="7:7">
      <c r="G14559" s="406"/>
    </row>
    <row r="14560" spans="7:7">
      <c r="G14560" s="406"/>
    </row>
    <row r="14561" spans="7:7">
      <c r="G14561" s="406"/>
    </row>
    <row r="14562" spans="7:7">
      <c r="G14562" s="406"/>
    </row>
    <row r="14563" spans="7:7">
      <c r="G14563" s="406"/>
    </row>
    <row r="14564" spans="7:7">
      <c r="G14564" s="406"/>
    </row>
    <row r="14565" spans="7:7">
      <c r="G14565" s="406"/>
    </row>
    <row r="14566" spans="7:7">
      <c r="G14566" s="406"/>
    </row>
    <row r="14567" spans="7:7">
      <c r="G14567" s="406"/>
    </row>
    <row r="14568" spans="7:7">
      <c r="G14568" s="406"/>
    </row>
    <row r="14569" spans="7:7">
      <c r="G14569" s="406"/>
    </row>
    <row r="14570" spans="7:7">
      <c r="G14570" s="406"/>
    </row>
    <row r="14571" spans="7:7">
      <c r="G14571" s="406"/>
    </row>
    <row r="14572" spans="7:7">
      <c r="G14572" s="406"/>
    </row>
    <row r="14573" spans="7:7">
      <c r="G14573" s="406"/>
    </row>
    <row r="14574" spans="7:7">
      <c r="G14574" s="406"/>
    </row>
    <row r="14575" spans="7:7">
      <c r="G14575" s="406"/>
    </row>
    <row r="14576" spans="7:7">
      <c r="G14576" s="406"/>
    </row>
    <row r="14577" spans="7:7">
      <c r="G14577" s="406"/>
    </row>
    <row r="14578" spans="7:7">
      <c r="G14578" s="406"/>
    </row>
    <row r="14579" spans="7:7">
      <c r="G14579" s="406"/>
    </row>
    <row r="14580" spans="7:7">
      <c r="G14580" s="406"/>
    </row>
    <row r="14581" spans="7:7">
      <c r="G14581" s="406"/>
    </row>
    <row r="14582" spans="7:7">
      <c r="G14582" s="406"/>
    </row>
    <row r="14583" spans="7:7">
      <c r="G14583" s="406"/>
    </row>
    <row r="14584" spans="7:7">
      <c r="G14584" s="406"/>
    </row>
    <row r="14585" spans="7:7">
      <c r="G14585" s="406"/>
    </row>
    <row r="14586" spans="7:7">
      <c r="G14586" s="406"/>
    </row>
    <row r="14587" spans="7:7">
      <c r="G14587" s="406"/>
    </row>
    <row r="14588" spans="7:7">
      <c r="G14588" s="406"/>
    </row>
    <row r="14589" spans="7:7">
      <c r="G14589" s="406"/>
    </row>
    <row r="14590" spans="7:7">
      <c r="G14590" s="406"/>
    </row>
    <row r="14591" spans="7:7">
      <c r="G14591" s="406"/>
    </row>
    <row r="14592" spans="7:7">
      <c r="G14592" s="406"/>
    </row>
    <row r="14593" spans="7:7">
      <c r="G14593" s="406"/>
    </row>
    <row r="14594" spans="7:7">
      <c r="G14594" s="406"/>
    </row>
    <row r="14595" spans="7:7">
      <c r="G14595" s="406"/>
    </row>
    <row r="14596" spans="7:7">
      <c r="G14596" s="406"/>
    </row>
    <row r="14597" spans="7:7">
      <c r="G14597" s="406"/>
    </row>
    <row r="14598" spans="7:7">
      <c r="G14598" s="406"/>
    </row>
    <row r="14599" spans="7:7">
      <c r="G14599" s="406"/>
    </row>
    <row r="14600" spans="7:7">
      <c r="G14600" s="406"/>
    </row>
    <row r="14601" spans="7:7">
      <c r="G14601" s="406"/>
    </row>
    <row r="14602" spans="7:7">
      <c r="G14602" s="406"/>
    </row>
    <row r="14603" spans="7:7">
      <c r="G14603" s="406"/>
    </row>
    <row r="14604" spans="7:7">
      <c r="G14604" s="406"/>
    </row>
    <row r="14605" spans="7:7">
      <c r="G14605" s="406"/>
    </row>
    <row r="14606" spans="7:7">
      <c r="G14606" s="406"/>
    </row>
    <row r="14607" spans="7:7">
      <c r="G14607" s="406"/>
    </row>
    <row r="14608" spans="7:7">
      <c r="G14608" s="406"/>
    </row>
    <row r="14609" spans="7:7">
      <c r="G14609" s="406"/>
    </row>
    <row r="14610" spans="7:7">
      <c r="G14610" s="406"/>
    </row>
    <row r="14611" spans="7:7">
      <c r="G14611" s="406"/>
    </row>
    <row r="14612" spans="7:7">
      <c r="G14612" s="406"/>
    </row>
    <row r="14613" spans="7:7">
      <c r="G14613" s="406"/>
    </row>
    <row r="14614" spans="7:7">
      <c r="G14614" s="406"/>
    </row>
    <row r="14615" spans="7:7">
      <c r="G14615" s="406"/>
    </row>
    <row r="14616" spans="7:7">
      <c r="G14616" s="406"/>
    </row>
    <row r="14617" spans="7:7">
      <c r="G14617" s="406"/>
    </row>
    <row r="14618" spans="7:7">
      <c r="G14618" s="406"/>
    </row>
    <row r="14619" spans="7:7">
      <c r="G14619" s="406"/>
    </row>
    <row r="14620" spans="7:7">
      <c r="G14620" s="406"/>
    </row>
    <row r="14621" spans="7:7">
      <c r="G14621" s="406"/>
    </row>
    <row r="14622" spans="7:7">
      <c r="G14622" s="406"/>
    </row>
    <row r="14623" spans="7:7">
      <c r="G14623" s="406"/>
    </row>
    <row r="14624" spans="7:7">
      <c r="G14624" s="406"/>
    </row>
    <row r="14625" spans="7:7">
      <c r="G14625" s="406"/>
    </row>
    <row r="14626" spans="7:7">
      <c r="G14626" s="406"/>
    </row>
    <row r="14627" spans="7:7">
      <c r="G14627" s="406"/>
    </row>
    <row r="14628" spans="7:7">
      <c r="G14628" s="406"/>
    </row>
    <row r="14629" spans="7:7">
      <c r="G14629" s="406"/>
    </row>
    <row r="14630" spans="7:7">
      <c r="G14630" s="406"/>
    </row>
    <row r="14631" spans="7:7">
      <c r="G14631" s="406"/>
    </row>
    <row r="14632" spans="7:7">
      <c r="G14632" s="406"/>
    </row>
    <row r="14633" spans="7:7">
      <c r="G14633" s="406"/>
    </row>
    <row r="14634" spans="7:7">
      <c r="G14634" s="406"/>
    </row>
    <row r="14635" spans="7:7">
      <c r="G14635" s="406"/>
    </row>
    <row r="14636" spans="7:7">
      <c r="G14636" s="406"/>
    </row>
    <row r="14637" spans="7:7">
      <c r="G14637" s="406"/>
    </row>
    <row r="14638" spans="7:7">
      <c r="G14638" s="406"/>
    </row>
    <row r="14639" spans="7:7">
      <c r="G14639" s="406"/>
    </row>
    <row r="14640" spans="7:7">
      <c r="G14640" s="406"/>
    </row>
    <row r="14641" spans="7:7">
      <c r="G14641" s="406"/>
    </row>
    <row r="14642" spans="7:7">
      <c r="G14642" s="406"/>
    </row>
    <row r="14643" spans="7:7">
      <c r="G14643" s="406"/>
    </row>
    <row r="14644" spans="7:7">
      <c r="G14644" s="406"/>
    </row>
    <row r="14645" spans="7:7">
      <c r="G14645" s="406"/>
    </row>
    <row r="14646" spans="7:7">
      <c r="G14646" s="406"/>
    </row>
    <row r="14647" spans="7:7">
      <c r="G14647" s="406"/>
    </row>
    <row r="14648" spans="7:7">
      <c r="G14648" s="406"/>
    </row>
    <row r="14649" spans="7:7">
      <c r="G14649" s="406"/>
    </row>
    <row r="14650" spans="7:7">
      <c r="G14650" s="406"/>
    </row>
    <row r="14651" spans="7:7">
      <c r="G14651" s="406"/>
    </row>
    <row r="14652" spans="7:7">
      <c r="G14652" s="406"/>
    </row>
    <row r="14653" spans="7:7">
      <c r="G14653" s="406"/>
    </row>
    <row r="14654" spans="7:7">
      <c r="G14654" s="406"/>
    </row>
    <row r="14655" spans="7:7">
      <c r="G14655" s="406"/>
    </row>
    <row r="14656" spans="7:7">
      <c r="G14656" s="406"/>
    </row>
    <row r="14657" spans="7:7">
      <c r="G14657" s="406"/>
    </row>
    <row r="14658" spans="7:7">
      <c r="G14658" s="406"/>
    </row>
    <row r="14659" spans="7:7">
      <c r="G14659" s="406"/>
    </row>
    <row r="14660" spans="7:7">
      <c r="G14660" s="406"/>
    </row>
    <row r="14661" spans="7:7">
      <c r="G14661" s="406"/>
    </row>
    <row r="14662" spans="7:7">
      <c r="G14662" s="406"/>
    </row>
    <row r="14663" spans="7:7">
      <c r="G14663" s="406"/>
    </row>
    <row r="14664" spans="7:7">
      <c r="G14664" s="406"/>
    </row>
    <row r="14665" spans="7:7">
      <c r="G14665" s="406"/>
    </row>
    <row r="14666" spans="7:7">
      <c r="G14666" s="406"/>
    </row>
    <row r="14667" spans="7:7">
      <c r="G14667" s="406"/>
    </row>
    <row r="14668" spans="7:7">
      <c r="G14668" s="406"/>
    </row>
    <row r="14669" spans="7:7">
      <c r="G14669" s="406"/>
    </row>
    <row r="14670" spans="7:7">
      <c r="G14670" s="406"/>
    </row>
    <row r="14671" spans="7:7">
      <c r="G14671" s="406"/>
    </row>
    <row r="14672" spans="7:7">
      <c r="G14672" s="406"/>
    </row>
    <row r="14673" spans="7:7">
      <c r="G14673" s="406"/>
    </row>
    <row r="14674" spans="7:7">
      <c r="G14674" s="406"/>
    </row>
    <row r="14675" spans="7:7">
      <c r="G14675" s="406"/>
    </row>
    <row r="14676" spans="7:7">
      <c r="G14676" s="406"/>
    </row>
    <row r="14677" spans="7:7">
      <c r="G14677" s="406"/>
    </row>
    <row r="14678" spans="7:7">
      <c r="G14678" s="406"/>
    </row>
    <row r="14679" spans="7:7">
      <c r="G14679" s="406"/>
    </row>
    <row r="14680" spans="7:7">
      <c r="G14680" s="406"/>
    </row>
    <row r="14681" spans="7:7">
      <c r="G14681" s="406"/>
    </row>
    <row r="14682" spans="7:7">
      <c r="G14682" s="406"/>
    </row>
    <row r="14683" spans="7:7">
      <c r="G14683" s="406"/>
    </row>
    <row r="14684" spans="7:7">
      <c r="G14684" s="406"/>
    </row>
    <row r="14685" spans="7:7">
      <c r="G14685" s="406"/>
    </row>
    <row r="14686" spans="7:7">
      <c r="G14686" s="406"/>
    </row>
    <row r="14687" spans="7:7">
      <c r="G14687" s="406"/>
    </row>
    <row r="14688" spans="7:7">
      <c r="G14688" s="406"/>
    </row>
    <row r="14689" spans="7:7">
      <c r="G14689" s="406"/>
    </row>
    <row r="14690" spans="7:7">
      <c r="G14690" s="406"/>
    </row>
    <row r="14691" spans="7:7">
      <c r="G14691" s="406"/>
    </row>
    <row r="14692" spans="7:7">
      <c r="G14692" s="406"/>
    </row>
    <row r="14693" spans="7:7">
      <c r="G14693" s="406"/>
    </row>
    <row r="14694" spans="7:7">
      <c r="G14694" s="406"/>
    </row>
    <row r="14695" spans="7:7">
      <c r="G14695" s="406"/>
    </row>
    <row r="14696" spans="7:7">
      <c r="G14696" s="406"/>
    </row>
    <row r="14697" spans="7:7">
      <c r="G14697" s="406"/>
    </row>
    <row r="14698" spans="7:7">
      <c r="G14698" s="406"/>
    </row>
    <row r="14699" spans="7:7">
      <c r="G14699" s="406"/>
    </row>
    <row r="14700" spans="7:7">
      <c r="G14700" s="406"/>
    </row>
    <row r="14701" spans="7:7">
      <c r="G14701" s="406"/>
    </row>
    <row r="14702" spans="7:7">
      <c r="G14702" s="406"/>
    </row>
    <row r="14703" spans="7:7">
      <c r="G14703" s="406"/>
    </row>
    <row r="14704" spans="7:7">
      <c r="G14704" s="406"/>
    </row>
    <row r="14705" spans="7:7">
      <c r="G14705" s="406"/>
    </row>
    <row r="14706" spans="7:7">
      <c r="G14706" s="406"/>
    </row>
    <row r="14707" spans="7:7">
      <c r="G14707" s="406"/>
    </row>
    <row r="14708" spans="7:7">
      <c r="G14708" s="406"/>
    </row>
    <row r="14709" spans="7:7">
      <c r="G14709" s="406"/>
    </row>
    <row r="14710" spans="7:7">
      <c r="G14710" s="406"/>
    </row>
    <row r="14711" spans="7:7">
      <c r="G14711" s="406"/>
    </row>
    <row r="14712" spans="7:7">
      <c r="G14712" s="406"/>
    </row>
    <row r="14713" spans="7:7">
      <c r="G14713" s="406"/>
    </row>
    <row r="14714" spans="7:7">
      <c r="G14714" s="406"/>
    </row>
    <row r="14715" spans="7:7">
      <c r="G14715" s="406"/>
    </row>
    <row r="14716" spans="7:7">
      <c r="G14716" s="406"/>
    </row>
    <row r="14717" spans="7:7">
      <c r="G14717" s="406"/>
    </row>
    <row r="14718" spans="7:7">
      <c r="G14718" s="406"/>
    </row>
    <row r="14719" spans="7:7">
      <c r="G14719" s="406"/>
    </row>
    <row r="14720" spans="7:7">
      <c r="G14720" s="406"/>
    </row>
    <row r="14721" spans="7:7">
      <c r="G14721" s="406"/>
    </row>
    <row r="14722" spans="7:7">
      <c r="G14722" s="406"/>
    </row>
    <row r="14723" spans="7:7">
      <c r="G14723" s="406"/>
    </row>
    <row r="14724" spans="7:7">
      <c r="G14724" s="406"/>
    </row>
    <row r="14725" spans="7:7">
      <c r="G14725" s="406"/>
    </row>
    <row r="14726" spans="7:7">
      <c r="G14726" s="406"/>
    </row>
    <row r="14727" spans="7:7">
      <c r="G14727" s="406"/>
    </row>
    <row r="14728" spans="7:7">
      <c r="G14728" s="406"/>
    </row>
    <row r="14729" spans="7:7">
      <c r="G14729" s="406"/>
    </row>
    <row r="14730" spans="7:7">
      <c r="G14730" s="406"/>
    </row>
    <row r="14731" spans="7:7">
      <c r="G14731" s="406"/>
    </row>
    <row r="14732" spans="7:7">
      <c r="G14732" s="406"/>
    </row>
    <row r="14733" spans="7:7">
      <c r="G14733" s="406"/>
    </row>
    <row r="14734" spans="7:7">
      <c r="G14734" s="406"/>
    </row>
    <row r="14735" spans="7:7">
      <c r="G14735" s="406"/>
    </row>
    <row r="14736" spans="7:7">
      <c r="G14736" s="406"/>
    </row>
    <row r="14737" spans="7:7">
      <c r="G14737" s="406"/>
    </row>
    <row r="14738" spans="7:7">
      <c r="G14738" s="406"/>
    </row>
    <row r="14739" spans="7:7">
      <c r="G14739" s="406"/>
    </row>
    <row r="14740" spans="7:7">
      <c r="G14740" s="406"/>
    </row>
    <row r="14741" spans="7:7">
      <c r="G14741" s="406"/>
    </row>
    <row r="14742" spans="7:7">
      <c r="G14742" s="406"/>
    </row>
    <row r="14743" spans="7:7">
      <c r="G14743" s="406"/>
    </row>
    <row r="14744" spans="7:7">
      <c r="G14744" s="406"/>
    </row>
    <row r="14745" spans="7:7">
      <c r="G14745" s="406"/>
    </row>
    <row r="14746" spans="7:7">
      <c r="G14746" s="406"/>
    </row>
    <row r="14747" spans="7:7">
      <c r="G14747" s="406"/>
    </row>
    <row r="14748" spans="7:7">
      <c r="G14748" s="406"/>
    </row>
    <row r="14749" spans="7:7">
      <c r="G14749" s="406"/>
    </row>
    <row r="14750" spans="7:7">
      <c r="G14750" s="406"/>
    </row>
    <row r="14751" spans="7:7">
      <c r="G14751" s="406"/>
    </row>
    <row r="14752" spans="7:7">
      <c r="G14752" s="406"/>
    </row>
    <row r="14753" spans="7:7">
      <c r="G14753" s="406"/>
    </row>
    <row r="14754" spans="7:7">
      <c r="G14754" s="406"/>
    </row>
    <row r="14755" spans="7:7">
      <c r="G14755" s="406"/>
    </row>
    <row r="14756" spans="7:7">
      <c r="G14756" s="406"/>
    </row>
    <row r="14757" spans="7:7">
      <c r="G14757" s="406"/>
    </row>
    <row r="14758" spans="7:7">
      <c r="G14758" s="406"/>
    </row>
    <row r="14759" spans="7:7">
      <c r="G14759" s="406"/>
    </row>
    <row r="14760" spans="7:7">
      <c r="G14760" s="406"/>
    </row>
    <row r="14761" spans="7:7">
      <c r="G14761" s="406"/>
    </row>
    <row r="14762" spans="7:7">
      <c r="G14762" s="406"/>
    </row>
    <row r="14763" spans="7:7">
      <c r="G14763" s="406"/>
    </row>
    <row r="14764" spans="7:7">
      <c r="G14764" s="406"/>
    </row>
    <row r="14765" spans="7:7">
      <c r="G14765" s="406"/>
    </row>
    <row r="14766" spans="7:7">
      <c r="G14766" s="406"/>
    </row>
    <row r="14767" spans="7:7">
      <c r="G14767" s="406"/>
    </row>
    <row r="14768" spans="7:7">
      <c r="G14768" s="406"/>
    </row>
    <row r="14769" spans="7:7">
      <c r="G14769" s="406"/>
    </row>
    <row r="14770" spans="7:7">
      <c r="G14770" s="406"/>
    </row>
    <row r="14771" spans="7:7">
      <c r="G14771" s="406"/>
    </row>
    <row r="14772" spans="7:7">
      <c r="G14772" s="406"/>
    </row>
    <row r="14773" spans="7:7">
      <c r="G14773" s="406"/>
    </row>
    <row r="14774" spans="7:7">
      <c r="G14774" s="406"/>
    </row>
    <row r="14775" spans="7:7">
      <c r="G14775" s="406"/>
    </row>
    <row r="14776" spans="7:7">
      <c r="G14776" s="406"/>
    </row>
    <row r="14777" spans="7:7">
      <c r="G14777" s="406"/>
    </row>
    <row r="14778" spans="7:7">
      <c r="G14778" s="406"/>
    </row>
    <row r="14779" spans="7:7">
      <c r="G14779" s="406"/>
    </row>
    <row r="14780" spans="7:7">
      <c r="G14780" s="406"/>
    </row>
    <row r="14781" spans="7:7">
      <c r="G14781" s="406"/>
    </row>
    <row r="14782" spans="7:7">
      <c r="G14782" s="406"/>
    </row>
    <row r="14783" spans="7:7">
      <c r="G14783" s="406"/>
    </row>
    <row r="14784" spans="7:7">
      <c r="G14784" s="406"/>
    </row>
    <row r="14785" spans="7:7">
      <c r="G14785" s="406"/>
    </row>
    <row r="14786" spans="7:7">
      <c r="G14786" s="406"/>
    </row>
    <row r="14787" spans="7:7">
      <c r="G14787" s="406"/>
    </row>
    <row r="14788" spans="7:7">
      <c r="G14788" s="406"/>
    </row>
    <row r="14789" spans="7:7">
      <c r="G14789" s="406"/>
    </row>
    <row r="14790" spans="7:7">
      <c r="G14790" s="406"/>
    </row>
    <row r="14791" spans="7:7">
      <c r="G14791" s="406"/>
    </row>
    <row r="14792" spans="7:7">
      <c r="G14792" s="406"/>
    </row>
    <row r="14793" spans="7:7">
      <c r="G14793" s="406"/>
    </row>
    <row r="14794" spans="7:7">
      <c r="G14794" s="406"/>
    </row>
    <row r="14795" spans="7:7">
      <c r="G14795" s="406"/>
    </row>
    <row r="14796" spans="7:7">
      <c r="G14796" s="406"/>
    </row>
    <row r="14797" spans="7:7">
      <c r="G14797" s="406"/>
    </row>
    <row r="14798" spans="7:7">
      <c r="G14798" s="406"/>
    </row>
    <row r="14799" spans="7:7">
      <c r="G14799" s="406"/>
    </row>
    <row r="14800" spans="7:7">
      <c r="G14800" s="406"/>
    </row>
    <row r="14801" spans="7:7">
      <c r="G14801" s="406"/>
    </row>
    <row r="14802" spans="7:7">
      <c r="G14802" s="406"/>
    </row>
    <row r="14803" spans="7:7">
      <c r="G14803" s="406"/>
    </row>
    <row r="14804" spans="7:7">
      <c r="G14804" s="406"/>
    </row>
    <row r="14805" spans="7:7">
      <c r="G14805" s="406"/>
    </row>
    <row r="14806" spans="7:7">
      <c r="G14806" s="406"/>
    </row>
    <row r="14807" spans="7:7">
      <c r="G14807" s="406"/>
    </row>
    <row r="14808" spans="7:7">
      <c r="G14808" s="406"/>
    </row>
    <row r="14809" spans="7:7">
      <c r="G14809" s="406"/>
    </row>
    <row r="14810" spans="7:7">
      <c r="G14810" s="406"/>
    </row>
    <row r="14811" spans="7:7">
      <c r="G14811" s="406"/>
    </row>
    <row r="14812" spans="7:7">
      <c r="G14812" s="406"/>
    </row>
    <row r="14813" spans="7:7">
      <c r="G14813" s="406"/>
    </row>
    <row r="14814" spans="7:7">
      <c r="G14814" s="406"/>
    </row>
    <row r="14815" spans="7:7">
      <c r="G14815" s="406"/>
    </row>
    <row r="14816" spans="7:7">
      <c r="G14816" s="406"/>
    </row>
    <row r="14817" spans="7:7">
      <c r="G14817" s="406"/>
    </row>
    <row r="14818" spans="7:7">
      <c r="G14818" s="406"/>
    </row>
    <row r="14819" spans="7:7">
      <c r="G14819" s="406"/>
    </row>
    <row r="14820" spans="7:7">
      <c r="G14820" s="406"/>
    </row>
    <row r="14821" spans="7:7">
      <c r="G14821" s="406"/>
    </row>
    <row r="14822" spans="7:7">
      <c r="G14822" s="406"/>
    </row>
    <row r="14823" spans="7:7">
      <c r="G14823" s="406"/>
    </row>
    <row r="14824" spans="7:7">
      <c r="G14824" s="406"/>
    </row>
    <row r="14825" spans="7:7">
      <c r="G14825" s="406"/>
    </row>
    <row r="14826" spans="7:7">
      <c r="G14826" s="406"/>
    </row>
    <row r="14827" spans="7:7">
      <c r="G14827" s="406"/>
    </row>
    <row r="14828" spans="7:7">
      <c r="G14828" s="406"/>
    </row>
    <row r="14829" spans="7:7">
      <c r="G14829" s="406"/>
    </row>
    <row r="14830" spans="7:7">
      <c r="G14830" s="406"/>
    </row>
    <row r="14831" spans="7:7">
      <c r="G14831" s="406"/>
    </row>
    <row r="14832" spans="7:7">
      <c r="G14832" s="406"/>
    </row>
    <row r="14833" spans="7:7">
      <c r="G14833" s="406"/>
    </row>
    <row r="14834" spans="7:7">
      <c r="G14834" s="406"/>
    </row>
    <row r="14835" spans="7:7">
      <c r="G14835" s="406"/>
    </row>
    <row r="14836" spans="7:7">
      <c r="G14836" s="406"/>
    </row>
    <row r="14837" spans="7:7">
      <c r="G14837" s="406"/>
    </row>
    <row r="14838" spans="7:7">
      <c r="G14838" s="406"/>
    </row>
    <row r="14839" spans="7:7">
      <c r="G14839" s="406"/>
    </row>
    <row r="14840" spans="7:7">
      <c r="G14840" s="406"/>
    </row>
    <row r="14841" spans="7:7">
      <c r="G14841" s="406"/>
    </row>
    <row r="14842" spans="7:7">
      <c r="G14842" s="406"/>
    </row>
    <row r="14843" spans="7:7">
      <c r="G14843" s="406"/>
    </row>
    <row r="14844" spans="7:7">
      <c r="G14844" s="406"/>
    </row>
    <row r="14845" spans="7:7">
      <c r="G14845" s="406"/>
    </row>
    <row r="14846" spans="7:7">
      <c r="G14846" s="406"/>
    </row>
    <row r="14847" spans="7:7">
      <c r="G14847" s="406"/>
    </row>
    <row r="14848" spans="7:7">
      <c r="G14848" s="406"/>
    </row>
    <row r="14849" spans="7:7">
      <c r="G14849" s="406"/>
    </row>
    <row r="14850" spans="7:7">
      <c r="G14850" s="406"/>
    </row>
    <row r="14851" spans="7:7">
      <c r="G14851" s="406"/>
    </row>
    <row r="14852" spans="7:7">
      <c r="G14852" s="406"/>
    </row>
    <row r="14853" spans="7:7">
      <c r="G14853" s="406"/>
    </row>
    <row r="14854" spans="7:7">
      <c r="G14854" s="406"/>
    </row>
    <row r="14855" spans="7:7">
      <c r="G14855" s="406"/>
    </row>
    <row r="14856" spans="7:7">
      <c r="G14856" s="406"/>
    </row>
    <row r="14857" spans="7:7">
      <c r="G14857" s="406"/>
    </row>
    <row r="14858" spans="7:7">
      <c r="G14858" s="406"/>
    </row>
    <row r="14859" spans="7:7">
      <c r="G14859" s="406"/>
    </row>
    <row r="14860" spans="7:7">
      <c r="G14860" s="406"/>
    </row>
    <row r="14861" spans="7:7">
      <c r="G14861" s="406"/>
    </row>
    <row r="14862" spans="7:7">
      <c r="G14862" s="406"/>
    </row>
    <row r="14863" spans="7:7">
      <c r="G14863" s="406"/>
    </row>
    <row r="14864" spans="7:7">
      <c r="G14864" s="406"/>
    </row>
    <row r="14865" spans="7:7">
      <c r="G14865" s="406"/>
    </row>
    <row r="14866" spans="7:7">
      <c r="G14866" s="406"/>
    </row>
    <row r="14867" spans="7:7">
      <c r="G14867" s="406"/>
    </row>
    <row r="14868" spans="7:7">
      <c r="G14868" s="406"/>
    </row>
    <row r="14869" spans="7:7">
      <c r="G14869" s="406"/>
    </row>
    <row r="14870" spans="7:7">
      <c r="G14870" s="406"/>
    </row>
    <row r="14871" spans="7:7">
      <c r="G14871" s="406"/>
    </row>
    <row r="14872" spans="7:7">
      <c r="G14872" s="406"/>
    </row>
    <row r="14873" spans="7:7">
      <c r="G14873" s="406"/>
    </row>
    <row r="14874" spans="7:7">
      <c r="G14874" s="406"/>
    </row>
    <row r="14875" spans="7:7">
      <c r="G14875" s="406"/>
    </row>
    <row r="14876" spans="7:7">
      <c r="G14876" s="406"/>
    </row>
    <row r="14877" spans="7:7">
      <c r="G14877" s="406"/>
    </row>
    <row r="14878" spans="7:7">
      <c r="G14878" s="406"/>
    </row>
    <row r="14879" spans="7:7">
      <c r="G14879" s="406"/>
    </row>
    <row r="14880" spans="7:7">
      <c r="G14880" s="406"/>
    </row>
    <row r="14881" spans="7:7">
      <c r="G14881" s="406"/>
    </row>
    <row r="14882" spans="7:7">
      <c r="G14882" s="406"/>
    </row>
    <row r="14883" spans="7:7">
      <c r="G14883" s="406"/>
    </row>
    <row r="14884" spans="7:7">
      <c r="G14884" s="406"/>
    </row>
    <row r="14885" spans="7:7">
      <c r="G14885" s="406"/>
    </row>
    <row r="14886" spans="7:7">
      <c r="G14886" s="406"/>
    </row>
    <row r="14887" spans="7:7">
      <c r="G14887" s="406"/>
    </row>
    <row r="14888" spans="7:7">
      <c r="G14888" s="406"/>
    </row>
    <row r="14889" spans="7:7">
      <c r="G14889" s="406"/>
    </row>
    <row r="14890" spans="7:7">
      <c r="G14890" s="406"/>
    </row>
    <row r="14891" spans="7:7">
      <c r="G14891" s="406"/>
    </row>
    <row r="14892" spans="7:7">
      <c r="G14892" s="406"/>
    </row>
    <row r="14893" spans="7:7">
      <c r="G14893" s="406"/>
    </row>
    <row r="14894" spans="7:7">
      <c r="G14894" s="406"/>
    </row>
    <row r="14895" spans="7:7">
      <c r="G14895" s="406"/>
    </row>
    <row r="14896" spans="7:7">
      <c r="G14896" s="406"/>
    </row>
    <row r="14897" spans="7:7">
      <c r="G14897" s="406"/>
    </row>
    <row r="14898" spans="7:7">
      <c r="G14898" s="406"/>
    </row>
    <row r="14899" spans="7:7">
      <c r="G14899" s="406"/>
    </row>
    <row r="14900" spans="7:7">
      <c r="G14900" s="406"/>
    </row>
    <row r="14901" spans="7:7">
      <c r="G14901" s="406"/>
    </row>
    <row r="14902" spans="7:7">
      <c r="G14902" s="406"/>
    </row>
    <row r="14903" spans="7:7">
      <c r="G14903" s="406"/>
    </row>
    <row r="14904" spans="7:7">
      <c r="G14904" s="406"/>
    </row>
    <row r="14905" spans="7:7">
      <c r="G14905" s="406"/>
    </row>
    <row r="14906" spans="7:7">
      <c r="G14906" s="406"/>
    </row>
    <row r="14907" spans="7:7">
      <c r="G14907" s="406"/>
    </row>
    <row r="14908" spans="7:7">
      <c r="G14908" s="406"/>
    </row>
    <row r="14909" spans="7:7">
      <c r="G14909" s="406"/>
    </row>
    <row r="14910" spans="7:7">
      <c r="G14910" s="406"/>
    </row>
    <row r="14911" spans="7:7">
      <c r="G14911" s="406"/>
    </row>
    <row r="14912" spans="7:7">
      <c r="G14912" s="406"/>
    </row>
    <row r="14913" spans="7:7">
      <c r="G14913" s="406"/>
    </row>
    <row r="14914" spans="7:7">
      <c r="G14914" s="406"/>
    </row>
    <row r="14915" spans="7:7">
      <c r="G14915" s="406"/>
    </row>
    <row r="14916" spans="7:7">
      <c r="G14916" s="406"/>
    </row>
    <row r="14917" spans="7:7">
      <c r="G14917" s="406"/>
    </row>
    <row r="14918" spans="7:7">
      <c r="G14918" s="406"/>
    </row>
    <row r="14919" spans="7:7">
      <c r="G14919" s="406"/>
    </row>
    <row r="14920" spans="7:7">
      <c r="G14920" s="406"/>
    </row>
    <row r="14921" spans="7:7">
      <c r="G14921" s="406"/>
    </row>
    <row r="14922" spans="7:7">
      <c r="G14922" s="406"/>
    </row>
    <row r="14923" spans="7:7">
      <c r="G14923" s="406"/>
    </row>
    <row r="14924" spans="7:7">
      <c r="G14924" s="406"/>
    </row>
    <row r="14925" spans="7:7">
      <c r="G14925" s="406"/>
    </row>
    <row r="14926" spans="7:7">
      <c r="G14926" s="406"/>
    </row>
    <row r="14927" spans="7:7">
      <c r="G14927" s="406"/>
    </row>
    <row r="14928" spans="7:7">
      <c r="G14928" s="406"/>
    </row>
    <row r="14929" spans="7:7">
      <c r="G14929" s="406"/>
    </row>
    <row r="14930" spans="7:7">
      <c r="G14930" s="406"/>
    </row>
    <row r="14931" spans="7:7">
      <c r="G14931" s="406"/>
    </row>
    <row r="14932" spans="7:7">
      <c r="G14932" s="406"/>
    </row>
    <row r="14933" spans="7:7">
      <c r="G14933" s="406"/>
    </row>
    <row r="14934" spans="7:7">
      <c r="G14934" s="406"/>
    </row>
    <row r="14935" spans="7:7">
      <c r="G14935" s="406"/>
    </row>
    <row r="14936" spans="7:7">
      <c r="G14936" s="406"/>
    </row>
    <row r="14937" spans="7:7">
      <c r="G14937" s="406"/>
    </row>
    <row r="14938" spans="7:7">
      <c r="G14938" s="406"/>
    </row>
    <row r="14939" spans="7:7">
      <c r="G14939" s="406"/>
    </row>
    <row r="14940" spans="7:7">
      <c r="G14940" s="406"/>
    </row>
    <row r="14941" spans="7:7">
      <c r="G14941" s="406"/>
    </row>
    <row r="14942" spans="7:7">
      <c r="G14942" s="406"/>
    </row>
    <row r="14943" spans="7:7">
      <c r="G14943" s="406"/>
    </row>
    <row r="14944" spans="7:7">
      <c r="G14944" s="406"/>
    </row>
    <row r="14945" spans="7:7">
      <c r="G14945" s="406"/>
    </row>
    <row r="14946" spans="7:7">
      <c r="G14946" s="406"/>
    </row>
    <row r="14947" spans="7:7">
      <c r="G14947" s="406"/>
    </row>
    <row r="14948" spans="7:7">
      <c r="G14948" s="406"/>
    </row>
    <row r="14949" spans="7:7">
      <c r="G14949" s="406"/>
    </row>
    <row r="14950" spans="7:7">
      <c r="G14950" s="406"/>
    </row>
    <row r="14951" spans="7:7">
      <c r="G14951" s="406"/>
    </row>
    <row r="14952" spans="7:7">
      <c r="G14952" s="406"/>
    </row>
    <row r="14953" spans="7:7">
      <c r="G14953" s="406"/>
    </row>
    <row r="14954" spans="7:7">
      <c r="G14954" s="406"/>
    </row>
    <row r="14955" spans="7:7">
      <c r="G14955" s="406"/>
    </row>
    <row r="14956" spans="7:7">
      <c r="G14956" s="406"/>
    </row>
    <row r="14957" spans="7:7">
      <c r="G14957" s="406"/>
    </row>
    <row r="14958" spans="7:7">
      <c r="G14958" s="406"/>
    </row>
    <row r="14959" spans="7:7">
      <c r="G14959" s="406"/>
    </row>
    <row r="14960" spans="7:7">
      <c r="G14960" s="406"/>
    </row>
    <row r="14961" spans="7:7">
      <c r="G14961" s="406"/>
    </row>
    <row r="14962" spans="7:7">
      <c r="G14962" s="406"/>
    </row>
    <row r="14963" spans="7:7">
      <c r="G14963" s="406"/>
    </row>
    <row r="14964" spans="7:7">
      <c r="G14964" s="406"/>
    </row>
    <row r="14965" spans="7:7">
      <c r="G14965" s="406"/>
    </row>
    <row r="14966" spans="7:7">
      <c r="G14966" s="406"/>
    </row>
    <row r="14967" spans="7:7">
      <c r="G14967" s="406"/>
    </row>
    <row r="14968" spans="7:7">
      <c r="G14968" s="406"/>
    </row>
    <row r="14969" spans="7:7">
      <c r="G14969" s="406"/>
    </row>
    <row r="14970" spans="7:7">
      <c r="G14970" s="406"/>
    </row>
    <row r="14971" spans="7:7">
      <c r="G14971" s="406"/>
    </row>
    <row r="14972" spans="7:7">
      <c r="G14972" s="406"/>
    </row>
    <row r="14973" spans="7:7">
      <c r="G14973" s="406"/>
    </row>
    <row r="14974" spans="7:7">
      <c r="G14974" s="406"/>
    </row>
    <row r="14975" spans="7:7">
      <c r="G14975" s="406"/>
    </row>
    <row r="14976" spans="7:7">
      <c r="G14976" s="406"/>
    </row>
    <row r="14977" spans="7:7">
      <c r="G14977" s="406"/>
    </row>
    <row r="14978" spans="7:7">
      <c r="G14978" s="406"/>
    </row>
    <row r="14979" spans="7:7">
      <c r="G14979" s="406"/>
    </row>
    <row r="14980" spans="7:7">
      <c r="G14980" s="406"/>
    </row>
    <row r="14981" spans="7:7">
      <c r="G14981" s="406"/>
    </row>
    <row r="14982" spans="7:7">
      <c r="G14982" s="406"/>
    </row>
    <row r="14983" spans="7:7">
      <c r="G14983" s="406"/>
    </row>
    <row r="14984" spans="7:7">
      <c r="G14984" s="406"/>
    </row>
    <row r="14985" spans="7:7">
      <c r="G14985" s="406"/>
    </row>
    <row r="14986" spans="7:7">
      <c r="G14986" s="406"/>
    </row>
    <row r="14987" spans="7:7">
      <c r="G14987" s="406"/>
    </row>
    <row r="14988" spans="7:7">
      <c r="G14988" s="406"/>
    </row>
    <row r="14989" spans="7:7">
      <c r="G14989" s="406"/>
    </row>
    <row r="14990" spans="7:7">
      <c r="G14990" s="406"/>
    </row>
    <row r="14991" spans="7:7">
      <c r="G14991" s="406"/>
    </row>
    <row r="14992" spans="7:7">
      <c r="G14992" s="406"/>
    </row>
    <row r="14993" spans="7:7">
      <c r="G14993" s="406"/>
    </row>
    <row r="14994" spans="7:7">
      <c r="G14994" s="406"/>
    </row>
    <row r="14995" spans="7:7">
      <c r="G14995" s="406"/>
    </row>
    <row r="14996" spans="7:7">
      <c r="G14996" s="406"/>
    </row>
    <row r="14997" spans="7:7">
      <c r="G14997" s="406"/>
    </row>
    <row r="14998" spans="7:7">
      <c r="G14998" s="406"/>
    </row>
    <row r="14999" spans="7:7">
      <c r="G14999" s="406"/>
    </row>
    <row r="15000" spans="7:7">
      <c r="G15000" s="406"/>
    </row>
    <row r="15001" spans="7:7">
      <c r="G15001" s="406"/>
    </row>
    <row r="15002" spans="7:7">
      <c r="G15002" s="406"/>
    </row>
    <row r="15003" spans="7:7">
      <c r="G15003" s="406"/>
    </row>
    <row r="15004" spans="7:7">
      <c r="G15004" s="406"/>
    </row>
    <row r="15005" spans="7:7">
      <c r="G15005" s="406"/>
    </row>
    <row r="15006" spans="7:7">
      <c r="G15006" s="406"/>
    </row>
    <row r="15007" spans="7:7">
      <c r="G15007" s="406"/>
    </row>
    <row r="15008" spans="7:7">
      <c r="G15008" s="406"/>
    </row>
    <row r="15009" spans="7:7">
      <c r="G15009" s="406"/>
    </row>
    <row r="15010" spans="7:7">
      <c r="G15010" s="406"/>
    </row>
    <row r="15011" spans="7:7">
      <c r="G15011" s="406"/>
    </row>
    <row r="15012" spans="7:7">
      <c r="G15012" s="406"/>
    </row>
    <row r="15013" spans="7:7">
      <c r="G15013" s="406"/>
    </row>
    <row r="15014" spans="7:7">
      <c r="G15014" s="406"/>
    </row>
    <row r="15015" spans="7:7">
      <c r="G15015" s="406"/>
    </row>
    <row r="15016" spans="7:7">
      <c r="G15016" s="406"/>
    </row>
    <row r="15017" spans="7:7">
      <c r="G15017" s="406"/>
    </row>
    <row r="15018" spans="7:7">
      <c r="G15018" s="406"/>
    </row>
    <row r="15019" spans="7:7">
      <c r="G15019" s="406"/>
    </row>
    <row r="15020" spans="7:7">
      <c r="G15020" s="406"/>
    </row>
    <row r="15021" spans="7:7">
      <c r="G15021" s="406"/>
    </row>
    <row r="15022" spans="7:7">
      <c r="G15022" s="406"/>
    </row>
    <row r="15023" spans="7:7">
      <c r="G15023" s="406"/>
    </row>
    <row r="15024" spans="7:7">
      <c r="G15024" s="406"/>
    </row>
    <row r="15025" spans="7:7">
      <c r="G15025" s="406"/>
    </row>
    <row r="15026" spans="7:7">
      <c r="G15026" s="406"/>
    </row>
    <row r="15027" spans="7:7">
      <c r="G15027" s="406"/>
    </row>
    <row r="15028" spans="7:7">
      <c r="G15028" s="406"/>
    </row>
    <row r="15029" spans="7:7">
      <c r="G15029" s="406"/>
    </row>
    <row r="15030" spans="7:7">
      <c r="G15030" s="406"/>
    </row>
    <row r="15031" spans="7:7">
      <c r="G15031" s="406"/>
    </row>
    <row r="15032" spans="7:7">
      <c r="G15032" s="406"/>
    </row>
    <row r="15033" spans="7:7">
      <c r="G15033" s="406"/>
    </row>
    <row r="15034" spans="7:7">
      <c r="G15034" s="406"/>
    </row>
    <row r="15035" spans="7:7">
      <c r="G15035" s="406"/>
    </row>
    <row r="15036" spans="7:7">
      <c r="G15036" s="406"/>
    </row>
    <row r="15037" spans="7:7">
      <c r="G15037" s="406"/>
    </row>
    <row r="15038" spans="7:7">
      <c r="G15038" s="406"/>
    </row>
    <row r="15039" spans="7:7">
      <c r="G15039" s="406"/>
    </row>
    <row r="15040" spans="7:7">
      <c r="G15040" s="406"/>
    </row>
    <row r="15041" spans="7:7">
      <c r="G15041" s="406"/>
    </row>
    <row r="15042" spans="7:7">
      <c r="G15042" s="406"/>
    </row>
    <row r="15043" spans="7:7">
      <c r="G15043" s="406"/>
    </row>
    <row r="15044" spans="7:7">
      <c r="G15044" s="406"/>
    </row>
    <row r="15045" spans="7:7">
      <c r="G15045" s="406"/>
    </row>
    <row r="15046" spans="7:7">
      <c r="G15046" s="406"/>
    </row>
    <row r="15047" spans="7:7">
      <c r="G15047" s="406"/>
    </row>
    <row r="15048" spans="7:7">
      <c r="G15048" s="406"/>
    </row>
    <row r="15049" spans="7:7">
      <c r="G15049" s="406"/>
    </row>
    <row r="15050" spans="7:7">
      <c r="G15050" s="406"/>
    </row>
    <row r="15051" spans="7:7">
      <c r="G15051" s="406"/>
    </row>
    <row r="15052" spans="7:7">
      <c r="G15052" s="406"/>
    </row>
    <row r="15053" spans="7:7">
      <c r="G15053" s="406"/>
    </row>
    <row r="15054" spans="7:7">
      <c r="G15054" s="406"/>
    </row>
    <row r="15055" spans="7:7">
      <c r="G15055" s="406"/>
    </row>
    <row r="15056" spans="7:7">
      <c r="G15056" s="406"/>
    </row>
    <row r="15057" spans="7:7">
      <c r="G15057" s="406"/>
    </row>
    <row r="15058" spans="7:7">
      <c r="G15058" s="406"/>
    </row>
    <row r="15059" spans="7:7">
      <c r="G15059" s="406"/>
    </row>
    <row r="15060" spans="7:7">
      <c r="G15060" s="406"/>
    </row>
    <row r="15061" spans="7:7">
      <c r="G15061" s="406"/>
    </row>
    <row r="15062" spans="7:7">
      <c r="G15062" s="406"/>
    </row>
    <row r="15063" spans="7:7">
      <c r="G15063" s="406"/>
    </row>
    <row r="15064" spans="7:7">
      <c r="G15064" s="406"/>
    </row>
    <row r="15065" spans="7:7">
      <c r="G15065" s="406"/>
    </row>
    <row r="15066" spans="7:7">
      <c r="G15066" s="406"/>
    </row>
    <row r="15067" spans="7:7">
      <c r="G15067" s="406"/>
    </row>
    <row r="15068" spans="7:7">
      <c r="G15068" s="406"/>
    </row>
    <row r="15069" spans="7:7">
      <c r="G15069" s="406"/>
    </row>
    <row r="15070" spans="7:7">
      <c r="G15070" s="406"/>
    </row>
    <row r="15071" spans="7:7">
      <c r="G15071" s="406"/>
    </row>
    <row r="15072" spans="7:7">
      <c r="G15072" s="406"/>
    </row>
    <row r="15073" spans="7:7">
      <c r="G15073" s="406"/>
    </row>
    <row r="15074" spans="7:7">
      <c r="G15074" s="406"/>
    </row>
    <row r="15075" spans="7:7">
      <c r="G15075" s="406"/>
    </row>
    <row r="15076" spans="7:7">
      <c r="G15076" s="406"/>
    </row>
    <row r="15077" spans="7:7">
      <c r="G15077" s="406"/>
    </row>
    <row r="15078" spans="7:7">
      <c r="G15078" s="406"/>
    </row>
    <row r="15079" spans="7:7">
      <c r="G15079" s="406"/>
    </row>
    <row r="15080" spans="7:7">
      <c r="G15080" s="406"/>
    </row>
    <row r="15081" spans="7:7">
      <c r="G15081" s="406"/>
    </row>
    <row r="15082" spans="7:7">
      <c r="G15082" s="406"/>
    </row>
    <row r="15083" spans="7:7">
      <c r="G15083" s="406"/>
    </row>
    <row r="15084" spans="7:7">
      <c r="G15084" s="406"/>
    </row>
    <row r="15085" spans="7:7">
      <c r="G15085" s="406"/>
    </row>
    <row r="15086" spans="7:7">
      <c r="G15086" s="406"/>
    </row>
    <row r="15087" spans="7:7">
      <c r="G15087" s="406"/>
    </row>
    <row r="15088" spans="7:7">
      <c r="G15088" s="406"/>
    </row>
    <row r="15089" spans="7:7">
      <c r="G15089" s="406"/>
    </row>
    <row r="15090" spans="7:7">
      <c r="G15090" s="406"/>
    </row>
    <row r="15091" spans="7:7">
      <c r="G15091" s="406"/>
    </row>
    <row r="15092" spans="7:7">
      <c r="G15092" s="406"/>
    </row>
    <row r="15093" spans="7:7">
      <c r="G15093" s="406"/>
    </row>
    <row r="15094" spans="7:7">
      <c r="G15094" s="406"/>
    </row>
    <row r="15095" spans="7:7">
      <c r="G15095" s="406"/>
    </row>
    <row r="15096" spans="7:7">
      <c r="G15096" s="406"/>
    </row>
    <row r="15097" spans="7:7">
      <c r="G15097" s="406"/>
    </row>
    <row r="15098" spans="7:7">
      <c r="G15098" s="406"/>
    </row>
    <row r="15099" spans="7:7">
      <c r="G15099" s="406"/>
    </row>
    <row r="15100" spans="7:7">
      <c r="G15100" s="406"/>
    </row>
    <row r="15101" spans="7:7">
      <c r="G15101" s="406"/>
    </row>
    <row r="15102" spans="7:7">
      <c r="G15102" s="406"/>
    </row>
    <row r="15103" spans="7:7">
      <c r="G15103" s="406"/>
    </row>
    <row r="15104" spans="7:7">
      <c r="G15104" s="406"/>
    </row>
    <row r="15105" spans="7:7">
      <c r="G15105" s="406"/>
    </row>
    <row r="15106" spans="7:7">
      <c r="G15106" s="406"/>
    </row>
    <row r="15107" spans="7:7">
      <c r="G15107" s="406"/>
    </row>
    <row r="15108" spans="7:7">
      <c r="G15108" s="406"/>
    </row>
    <row r="15109" spans="7:7">
      <c r="G15109" s="406"/>
    </row>
    <row r="15110" spans="7:7">
      <c r="G15110" s="406"/>
    </row>
    <row r="15111" spans="7:7">
      <c r="G15111" s="406"/>
    </row>
    <row r="15112" spans="7:7">
      <c r="G15112" s="406"/>
    </row>
    <row r="15113" spans="7:7">
      <c r="G15113" s="406"/>
    </row>
    <row r="15114" spans="7:7">
      <c r="G15114" s="406"/>
    </row>
    <row r="15115" spans="7:7">
      <c r="G15115" s="406"/>
    </row>
    <row r="15116" spans="7:7">
      <c r="G15116" s="406"/>
    </row>
    <row r="15117" spans="7:7">
      <c r="G15117" s="406"/>
    </row>
    <row r="15118" spans="7:7">
      <c r="G15118" s="406"/>
    </row>
    <row r="15119" spans="7:7">
      <c r="G15119" s="406"/>
    </row>
    <row r="15120" spans="7:7">
      <c r="G15120" s="406"/>
    </row>
    <row r="15121" spans="7:7">
      <c r="G15121" s="406"/>
    </row>
    <row r="15122" spans="7:7">
      <c r="G15122" s="406"/>
    </row>
    <row r="15123" spans="7:7">
      <c r="G15123" s="406"/>
    </row>
    <row r="15124" spans="7:7">
      <c r="G15124" s="406"/>
    </row>
    <row r="15125" spans="7:7">
      <c r="G15125" s="406"/>
    </row>
    <row r="15126" spans="7:7">
      <c r="G15126" s="406"/>
    </row>
    <row r="15127" spans="7:7">
      <c r="G15127" s="406"/>
    </row>
    <row r="15128" spans="7:7">
      <c r="G15128" s="406"/>
    </row>
    <row r="15129" spans="7:7">
      <c r="G15129" s="406"/>
    </row>
    <row r="15130" spans="7:7">
      <c r="G15130" s="406"/>
    </row>
    <row r="15131" spans="7:7">
      <c r="G15131" s="406"/>
    </row>
    <row r="15132" spans="7:7">
      <c r="G15132" s="406"/>
    </row>
    <row r="15133" spans="7:7">
      <c r="G15133" s="406"/>
    </row>
    <row r="15134" spans="7:7">
      <c r="G15134" s="406"/>
    </row>
    <row r="15135" spans="7:7">
      <c r="G15135" s="406"/>
    </row>
    <row r="15136" spans="7:7">
      <c r="G15136" s="406"/>
    </row>
    <row r="15137" spans="7:7">
      <c r="G15137" s="406"/>
    </row>
    <row r="15138" spans="7:7">
      <c r="G15138" s="406"/>
    </row>
    <row r="15139" spans="7:7">
      <c r="G15139" s="406"/>
    </row>
    <row r="15140" spans="7:7">
      <c r="G15140" s="406"/>
    </row>
    <row r="15141" spans="7:7">
      <c r="G15141" s="406"/>
    </row>
    <row r="15142" spans="7:7">
      <c r="G15142" s="406"/>
    </row>
    <row r="15143" spans="7:7">
      <c r="G15143" s="406"/>
    </row>
    <row r="15144" spans="7:7">
      <c r="G15144" s="406"/>
    </row>
    <row r="15145" spans="7:7">
      <c r="G15145" s="406"/>
    </row>
    <row r="15146" spans="7:7">
      <c r="G15146" s="406"/>
    </row>
    <row r="15147" spans="7:7">
      <c r="G15147" s="406"/>
    </row>
    <row r="15148" spans="7:7">
      <c r="G15148" s="406"/>
    </row>
    <row r="15149" spans="7:7">
      <c r="G15149" s="406"/>
    </row>
    <row r="15150" spans="7:7">
      <c r="G15150" s="406"/>
    </row>
    <row r="15151" spans="7:7">
      <c r="G15151" s="406"/>
    </row>
    <row r="15152" spans="7:7">
      <c r="G15152" s="406"/>
    </row>
    <row r="15153" spans="7:7">
      <c r="G15153" s="406"/>
    </row>
    <row r="15154" spans="7:7">
      <c r="G15154" s="406"/>
    </row>
    <row r="15155" spans="7:7">
      <c r="G15155" s="406"/>
    </row>
    <row r="15156" spans="7:7">
      <c r="G15156" s="406"/>
    </row>
    <row r="15157" spans="7:7">
      <c r="G15157" s="406"/>
    </row>
    <row r="15158" spans="7:7">
      <c r="G15158" s="406"/>
    </row>
    <row r="15159" spans="7:7">
      <c r="G15159" s="406"/>
    </row>
    <row r="15160" spans="7:7">
      <c r="G15160" s="406"/>
    </row>
    <row r="15161" spans="7:7">
      <c r="G15161" s="406"/>
    </row>
    <row r="15162" spans="7:7">
      <c r="G15162" s="406"/>
    </row>
    <row r="15163" spans="7:7">
      <c r="G15163" s="406"/>
    </row>
    <row r="15164" spans="7:7">
      <c r="G15164" s="406"/>
    </row>
    <row r="15165" spans="7:7">
      <c r="G15165" s="406"/>
    </row>
    <row r="15166" spans="7:7">
      <c r="G15166" s="406"/>
    </row>
    <row r="15167" spans="7:7">
      <c r="G15167" s="406"/>
    </row>
    <row r="15168" spans="7:7">
      <c r="G15168" s="406"/>
    </row>
    <row r="15169" spans="7:7">
      <c r="G15169" s="406"/>
    </row>
    <row r="15170" spans="7:7">
      <c r="G15170" s="406"/>
    </row>
    <row r="15171" spans="7:7">
      <c r="G15171" s="406"/>
    </row>
    <row r="15172" spans="7:7">
      <c r="G15172" s="406"/>
    </row>
    <row r="15173" spans="7:7">
      <c r="G15173" s="406"/>
    </row>
    <row r="15174" spans="7:7">
      <c r="G15174" s="406"/>
    </row>
    <row r="15175" spans="7:7">
      <c r="G15175" s="406"/>
    </row>
    <row r="15176" spans="7:7">
      <c r="G15176" s="406"/>
    </row>
    <row r="15177" spans="7:7">
      <c r="G15177" s="406"/>
    </row>
    <row r="15178" spans="7:7">
      <c r="G15178" s="406"/>
    </row>
    <row r="15179" spans="7:7">
      <c r="G15179" s="406"/>
    </row>
    <row r="15180" spans="7:7">
      <c r="G15180" s="406"/>
    </row>
    <row r="15181" spans="7:7">
      <c r="G15181" s="406"/>
    </row>
    <row r="15182" spans="7:7">
      <c r="G15182" s="406"/>
    </row>
    <row r="15183" spans="7:7">
      <c r="G15183" s="406"/>
    </row>
    <row r="15184" spans="7:7">
      <c r="G15184" s="406"/>
    </row>
    <row r="15185" spans="7:7">
      <c r="G15185" s="406"/>
    </row>
    <row r="15186" spans="7:7">
      <c r="G15186" s="406"/>
    </row>
    <row r="15187" spans="7:7">
      <c r="G15187" s="406"/>
    </row>
    <row r="15188" spans="7:7">
      <c r="G15188" s="406"/>
    </row>
    <row r="15189" spans="7:7">
      <c r="G15189" s="406"/>
    </row>
    <row r="15190" spans="7:7">
      <c r="G15190" s="406"/>
    </row>
    <row r="15191" spans="7:7">
      <c r="G15191" s="406"/>
    </row>
    <row r="15192" spans="7:7">
      <c r="G15192" s="406"/>
    </row>
    <row r="15193" spans="7:7">
      <c r="G15193" s="406"/>
    </row>
    <row r="15194" spans="7:7">
      <c r="G15194" s="406"/>
    </row>
    <row r="15195" spans="7:7">
      <c r="G15195" s="406"/>
    </row>
    <row r="15196" spans="7:7">
      <c r="G15196" s="406"/>
    </row>
    <row r="15197" spans="7:7">
      <c r="G15197" s="406"/>
    </row>
    <row r="15198" spans="7:7">
      <c r="G15198" s="406"/>
    </row>
    <row r="15199" spans="7:7">
      <c r="G15199" s="406"/>
    </row>
    <row r="15200" spans="7:7">
      <c r="G15200" s="406"/>
    </row>
    <row r="15201" spans="7:7">
      <c r="G15201" s="406"/>
    </row>
    <row r="15202" spans="7:7">
      <c r="G15202" s="406"/>
    </row>
    <row r="15203" spans="7:7">
      <c r="G15203" s="406"/>
    </row>
    <row r="15204" spans="7:7">
      <c r="G15204" s="406"/>
    </row>
    <row r="15205" spans="7:7">
      <c r="G15205" s="406"/>
    </row>
    <row r="15206" spans="7:7">
      <c r="G15206" s="406"/>
    </row>
    <row r="15207" spans="7:7">
      <c r="G15207" s="406"/>
    </row>
    <row r="15208" spans="7:7">
      <c r="G15208" s="406"/>
    </row>
    <row r="15209" spans="7:7">
      <c r="G15209" s="406"/>
    </row>
    <row r="15210" spans="7:7">
      <c r="G15210" s="406"/>
    </row>
    <row r="15211" spans="7:7">
      <c r="G15211" s="406"/>
    </row>
    <row r="15212" spans="7:7">
      <c r="G15212" s="406"/>
    </row>
    <row r="15213" spans="7:7">
      <c r="G15213" s="406"/>
    </row>
    <row r="15214" spans="7:7">
      <c r="G15214" s="406"/>
    </row>
    <row r="15215" spans="7:7">
      <c r="G15215" s="406"/>
    </row>
    <row r="15216" spans="7:7">
      <c r="G15216" s="406"/>
    </row>
    <row r="15217" spans="7:7">
      <c r="G15217" s="406"/>
    </row>
    <row r="15218" spans="7:7">
      <c r="G15218" s="406"/>
    </row>
    <row r="15219" spans="7:7">
      <c r="G15219" s="406"/>
    </row>
    <row r="15220" spans="7:7">
      <c r="G15220" s="406"/>
    </row>
    <row r="15221" spans="7:7">
      <c r="G15221" s="406"/>
    </row>
    <row r="15222" spans="7:7">
      <c r="G15222" s="406"/>
    </row>
    <row r="15223" spans="7:7">
      <c r="G15223" s="406"/>
    </row>
    <row r="15224" spans="7:7">
      <c r="G15224" s="406"/>
    </row>
    <row r="15225" spans="7:7">
      <c r="G15225" s="406"/>
    </row>
    <row r="15226" spans="7:7">
      <c r="G15226" s="406"/>
    </row>
    <row r="15227" spans="7:7">
      <c r="G15227" s="406"/>
    </row>
    <row r="15228" spans="7:7">
      <c r="G15228" s="406"/>
    </row>
    <row r="15229" spans="7:7">
      <c r="G15229" s="406"/>
    </row>
    <row r="15230" spans="7:7">
      <c r="G15230" s="406"/>
    </row>
    <row r="15231" spans="7:7">
      <c r="G15231" s="406"/>
    </row>
    <row r="15232" spans="7:7">
      <c r="G15232" s="406"/>
    </row>
    <row r="15233" spans="7:7">
      <c r="G15233" s="406"/>
    </row>
    <row r="15234" spans="7:7">
      <c r="G15234" s="406"/>
    </row>
    <row r="15235" spans="7:7">
      <c r="G15235" s="406"/>
    </row>
    <row r="15236" spans="7:7">
      <c r="G15236" s="406"/>
    </row>
    <row r="15237" spans="7:7">
      <c r="G15237" s="406"/>
    </row>
    <row r="15238" spans="7:7">
      <c r="G15238" s="406"/>
    </row>
    <row r="15239" spans="7:7">
      <c r="G15239" s="406"/>
    </row>
    <row r="15240" spans="7:7">
      <c r="G15240" s="406"/>
    </row>
    <row r="15241" spans="7:7">
      <c r="G15241" s="406"/>
    </row>
    <row r="15242" spans="7:7">
      <c r="G15242" s="406"/>
    </row>
    <row r="15243" spans="7:7">
      <c r="G15243" s="406"/>
    </row>
    <row r="15244" spans="7:7">
      <c r="G15244" s="406"/>
    </row>
    <row r="15245" spans="7:7">
      <c r="G15245" s="406"/>
    </row>
    <row r="15246" spans="7:7">
      <c r="G15246" s="406"/>
    </row>
    <row r="15247" spans="7:7">
      <c r="G15247" s="406"/>
    </row>
    <row r="15248" spans="7:7">
      <c r="G15248" s="406"/>
    </row>
    <row r="15249" spans="7:7">
      <c r="G15249" s="406"/>
    </row>
    <row r="15250" spans="7:7">
      <c r="G15250" s="406"/>
    </row>
    <row r="15251" spans="7:7">
      <c r="G15251" s="406"/>
    </row>
    <row r="15252" spans="7:7">
      <c r="G15252" s="406"/>
    </row>
    <row r="15253" spans="7:7">
      <c r="G15253" s="406"/>
    </row>
    <row r="15254" spans="7:7">
      <c r="G15254" s="406"/>
    </row>
    <row r="15255" spans="7:7">
      <c r="G15255" s="406"/>
    </row>
    <row r="15256" spans="7:7">
      <c r="G15256" s="406"/>
    </row>
    <row r="15257" spans="7:7">
      <c r="G15257" s="406"/>
    </row>
    <row r="15258" spans="7:7">
      <c r="G15258" s="406"/>
    </row>
    <row r="15259" spans="7:7">
      <c r="G15259" s="406"/>
    </row>
    <row r="15260" spans="7:7">
      <c r="G15260" s="406"/>
    </row>
    <row r="15261" spans="7:7">
      <c r="G15261" s="406"/>
    </row>
    <row r="15262" spans="7:7">
      <c r="G15262" s="406"/>
    </row>
    <row r="15263" spans="7:7">
      <c r="G15263" s="406"/>
    </row>
    <row r="15264" spans="7:7">
      <c r="G15264" s="406"/>
    </row>
    <row r="15265" spans="7:7">
      <c r="G15265" s="406"/>
    </row>
    <row r="15266" spans="7:7">
      <c r="G15266" s="406"/>
    </row>
    <row r="15267" spans="7:7">
      <c r="G15267" s="406"/>
    </row>
    <row r="15268" spans="7:7">
      <c r="G15268" s="406"/>
    </row>
    <row r="15269" spans="7:7">
      <c r="G15269" s="406"/>
    </row>
    <row r="15270" spans="7:7">
      <c r="G15270" s="406"/>
    </row>
    <row r="15271" spans="7:7">
      <c r="G15271" s="406"/>
    </row>
    <row r="15272" spans="7:7">
      <c r="G15272" s="406"/>
    </row>
    <row r="15273" spans="7:7">
      <c r="G15273" s="406"/>
    </row>
    <row r="15274" spans="7:7">
      <c r="G15274" s="406"/>
    </row>
    <row r="15275" spans="7:7">
      <c r="G15275" s="406"/>
    </row>
    <row r="15276" spans="7:7">
      <c r="G15276" s="406"/>
    </row>
    <row r="15277" spans="7:7">
      <c r="G15277" s="406"/>
    </row>
    <row r="15278" spans="7:7">
      <c r="G15278" s="406"/>
    </row>
    <row r="15279" spans="7:7">
      <c r="G15279" s="406"/>
    </row>
    <row r="15280" spans="7:7">
      <c r="G15280" s="406"/>
    </row>
    <row r="15281" spans="7:7">
      <c r="G15281" s="406"/>
    </row>
    <row r="15282" spans="7:7">
      <c r="G15282" s="406"/>
    </row>
    <row r="15283" spans="7:7">
      <c r="G15283" s="406"/>
    </row>
    <row r="15284" spans="7:7">
      <c r="G15284" s="406"/>
    </row>
    <row r="15285" spans="7:7">
      <c r="G15285" s="406"/>
    </row>
    <row r="15286" spans="7:7">
      <c r="G15286" s="406"/>
    </row>
    <row r="15287" spans="7:7">
      <c r="G15287" s="406"/>
    </row>
    <row r="15288" spans="7:7">
      <c r="G15288" s="406"/>
    </row>
    <row r="15289" spans="7:7">
      <c r="G15289" s="406"/>
    </row>
    <row r="15290" spans="7:7">
      <c r="G15290" s="406"/>
    </row>
    <row r="15291" spans="7:7">
      <c r="G15291" s="406"/>
    </row>
    <row r="15292" spans="7:7">
      <c r="G15292" s="406"/>
    </row>
    <row r="15293" spans="7:7">
      <c r="G15293" s="406"/>
    </row>
    <row r="15294" spans="7:7">
      <c r="G15294" s="406"/>
    </row>
    <row r="15295" spans="7:7">
      <c r="G15295" s="406"/>
    </row>
    <row r="15296" spans="7:7">
      <c r="G15296" s="406"/>
    </row>
    <row r="15297" spans="7:7">
      <c r="G15297" s="406"/>
    </row>
    <row r="15298" spans="7:7">
      <c r="G15298" s="406"/>
    </row>
    <row r="15299" spans="7:7">
      <c r="G15299" s="406"/>
    </row>
    <row r="15300" spans="7:7">
      <c r="G15300" s="406"/>
    </row>
    <row r="15301" spans="7:7">
      <c r="G15301" s="406"/>
    </row>
    <row r="15302" spans="7:7">
      <c r="G15302" s="406"/>
    </row>
    <row r="15303" spans="7:7">
      <c r="G15303" s="406"/>
    </row>
    <row r="15304" spans="7:7">
      <c r="G15304" s="406"/>
    </row>
    <row r="15305" spans="7:7">
      <c r="G15305" s="406"/>
    </row>
    <row r="15306" spans="7:7">
      <c r="G15306" s="406"/>
    </row>
    <row r="15307" spans="7:7">
      <c r="G15307" s="406"/>
    </row>
    <row r="15308" spans="7:7">
      <c r="G15308" s="406"/>
    </row>
    <row r="15309" spans="7:7">
      <c r="G15309" s="406"/>
    </row>
    <row r="15310" spans="7:7">
      <c r="G15310" s="406"/>
    </row>
    <row r="15311" spans="7:7">
      <c r="G15311" s="406"/>
    </row>
    <row r="15312" spans="7:7">
      <c r="G15312" s="406"/>
    </row>
    <row r="15313" spans="7:7">
      <c r="G15313" s="406"/>
    </row>
    <row r="15314" spans="7:7">
      <c r="G15314" s="406"/>
    </row>
    <row r="15315" spans="7:7">
      <c r="G15315" s="406"/>
    </row>
    <row r="15316" spans="7:7">
      <c r="G15316" s="406"/>
    </row>
    <row r="15317" spans="7:7">
      <c r="G15317" s="406"/>
    </row>
    <row r="15318" spans="7:7">
      <c r="G15318" s="406"/>
    </row>
    <row r="15319" spans="7:7">
      <c r="G15319" s="406"/>
    </row>
    <row r="15320" spans="7:7">
      <c r="G15320" s="406"/>
    </row>
    <row r="15321" spans="7:7">
      <c r="G15321" s="406"/>
    </row>
    <row r="15322" spans="7:7">
      <c r="G15322" s="406"/>
    </row>
    <row r="15323" spans="7:7">
      <c r="G15323" s="406"/>
    </row>
    <row r="15324" spans="7:7">
      <c r="G15324" s="406"/>
    </row>
    <row r="15325" spans="7:7">
      <c r="G15325" s="406"/>
    </row>
    <row r="15326" spans="7:7">
      <c r="G15326" s="406"/>
    </row>
    <row r="15327" spans="7:7">
      <c r="G15327" s="406"/>
    </row>
    <row r="15328" spans="7:7">
      <c r="G15328" s="406"/>
    </row>
    <row r="15329" spans="7:7">
      <c r="G15329" s="406"/>
    </row>
    <row r="15330" spans="7:7">
      <c r="G15330" s="406"/>
    </row>
    <row r="15331" spans="7:7">
      <c r="G15331" s="406"/>
    </row>
    <row r="15332" spans="7:7">
      <c r="G15332" s="406"/>
    </row>
    <row r="15333" spans="7:7">
      <c r="G15333" s="406"/>
    </row>
    <row r="15334" spans="7:7">
      <c r="G15334" s="406"/>
    </row>
    <row r="15335" spans="7:7">
      <c r="G15335" s="406"/>
    </row>
    <row r="15336" spans="7:7">
      <c r="G15336" s="406"/>
    </row>
    <row r="15337" spans="7:7">
      <c r="G15337" s="406"/>
    </row>
    <row r="15338" spans="7:7">
      <c r="G15338" s="406"/>
    </row>
    <row r="15339" spans="7:7">
      <c r="G15339" s="406"/>
    </row>
    <row r="15340" spans="7:7">
      <c r="G15340" s="406"/>
    </row>
    <row r="15341" spans="7:7">
      <c r="G15341" s="406"/>
    </row>
    <row r="15342" spans="7:7">
      <c r="G15342" s="406"/>
    </row>
    <row r="15343" spans="7:7">
      <c r="G15343" s="406"/>
    </row>
    <row r="15344" spans="7:7">
      <c r="G15344" s="406"/>
    </row>
    <row r="15345" spans="7:7">
      <c r="G15345" s="406"/>
    </row>
    <row r="15346" spans="7:7">
      <c r="G15346" s="406"/>
    </row>
    <row r="15347" spans="7:7">
      <c r="G15347" s="406"/>
    </row>
    <row r="15348" spans="7:7">
      <c r="G15348" s="406"/>
    </row>
    <row r="15349" spans="7:7">
      <c r="G15349" s="406"/>
    </row>
    <row r="15350" spans="7:7">
      <c r="G15350" s="406"/>
    </row>
    <row r="15351" spans="7:7">
      <c r="G15351" s="406"/>
    </row>
    <row r="15352" spans="7:7">
      <c r="G15352" s="406"/>
    </row>
    <row r="15353" spans="7:7">
      <c r="G15353" s="406"/>
    </row>
    <row r="15354" spans="7:7">
      <c r="G15354" s="406"/>
    </row>
    <row r="15355" spans="7:7">
      <c r="G15355" s="406"/>
    </row>
    <row r="15356" spans="7:7">
      <c r="G15356" s="406"/>
    </row>
    <row r="15357" spans="7:7">
      <c r="G15357" s="406"/>
    </row>
    <row r="15358" spans="7:7">
      <c r="G15358" s="406"/>
    </row>
    <row r="15359" spans="7:7">
      <c r="G15359" s="406"/>
    </row>
    <row r="15360" spans="7:7">
      <c r="G15360" s="406"/>
    </row>
    <row r="15361" spans="7:7">
      <c r="G15361" s="406"/>
    </row>
    <row r="15362" spans="7:7">
      <c r="G15362" s="406"/>
    </row>
    <row r="15363" spans="7:7">
      <c r="G15363" s="406"/>
    </row>
    <row r="15364" spans="7:7">
      <c r="G15364" s="406"/>
    </row>
    <row r="15365" spans="7:7">
      <c r="G15365" s="406"/>
    </row>
    <row r="15366" spans="7:7">
      <c r="G15366" s="406"/>
    </row>
    <row r="15367" spans="7:7">
      <c r="G15367" s="406"/>
    </row>
    <row r="15368" spans="7:7">
      <c r="G15368" s="406"/>
    </row>
    <row r="15369" spans="7:7">
      <c r="G15369" s="406"/>
    </row>
    <row r="15370" spans="7:7">
      <c r="G15370" s="406"/>
    </row>
    <row r="15371" spans="7:7">
      <c r="G15371" s="406"/>
    </row>
    <row r="15372" spans="7:7">
      <c r="G15372" s="406"/>
    </row>
    <row r="15373" spans="7:7">
      <c r="G15373" s="406"/>
    </row>
    <row r="15374" spans="7:7">
      <c r="G15374" s="406"/>
    </row>
    <row r="15375" spans="7:7">
      <c r="G15375" s="406"/>
    </row>
    <row r="15376" spans="7:7">
      <c r="G15376" s="406"/>
    </row>
    <row r="15377" spans="7:7">
      <c r="G15377" s="406"/>
    </row>
    <row r="15378" spans="7:7">
      <c r="G15378" s="406"/>
    </row>
    <row r="15379" spans="7:7">
      <c r="G15379" s="406"/>
    </row>
    <row r="15380" spans="7:7">
      <c r="G15380" s="406"/>
    </row>
    <row r="15381" spans="7:7">
      <c r="G15381" s="406"/>
    </row>
    <row r="15382" spans="7:7">
      <c r="G15382" s="406"/>
    </row>
    <row r="15383" spans="7:7">
      <c r="G15383" s="406"/>
    </row>
    <row r="15384" spans="7:7">
      <c r="G15384" s="406"/>
    </row>
    <row r="15385" spans="7:7">
      <c r="G15385" s="406"/>
    </row>
    <row r="15386" spans="7:7">
      <c r="G15386" s="406"/>
    </row>
    <row r="15387" spans="7:7">
      <c r="G15387" s="406"/>
    </row>
    <row r="15388" spans="7:7">
      <c r="G15388" s="406"/>
    </row>
    <row r="15389" spans="7:7">
      <c r="G15389" s="406"/>
    </row>
    <row r="15390" spans="7:7">
      <c r="G15390" s="406"/>
    </row>
    <row r="15391" spans="7:7">
      <c r="G15391" s="406"/>
    </row>
    <row r="15392" spans="7:7">
      <c r="G15392" s="406"/>
    </row>
    <row r="15393" spans="7:7">
      <c r="G15393" s="406"/>
    </row>
    <row r="15394" spans="7:7">
      <c r="G15394" s="406"/>
    </row>
    <row r="15395" spans="7:7">
      <c r="G15395" s="406"/>
    </row>
    <row r="15396" spans="7:7">
      <c r="G15396" s="406"/>
    </row>
    <row r="15397" spans="7:7">
      <c r="G15397" s="406"/>
    </row>
    <row r="15398" spans="7:7">
      <c r="G15398" s="406"/>
    </row>
    <row r="15399" spans="7:7">
      <c r="G15399" s="406"/>
    </row>
    <row r="15400" spans="7:7">
      <c r="G15400" s="406"/>
    </row>
    <row r="15401" spans="7:7">
      <c r="G15401" s="406"/>
    </row>
    <row r="15402" spans="7:7">
      <c r="G15402" s="406"/>
    </row>
    <row r="15403" spans="7:7">
      <c r="G15403" s="406"/>
    </row>
    <row r="15404" spans="7:7">
      <c r="G15404" s="406"/>
    </row>
    <row r="15405" spans="7:7">
      <c r="G15405" s="406"/>
    </row>
    <row r="15406" spans="7:7">
      <c r="G15406" s="406"/>
    </row>
    <row r="15407" spans="7:7">
      <c r="G15407" s="406"/>
    </row>
    <row r="15408" spans="7:7">
      <c r="G15408" s="406"/>
    </row>
    <row r="15409" spans="7:7">
      <c r="G15409" s="406"/>
    </row>
    <row r="15410" spans="7:7">
      <c r="G15410" s="406"/>
    </row>
    <row r="15411" spans="7:7">
      <c r="G15411" s="406"/>
    </row>
    <row r="15412" spans="7:7">
      <c r="G15412" s="406"/>
    </row>
    <row r="15413" spans="7:7">
      <c r="G15413" s="406"/>
    </row>
    <row r="15414" spans="7:7">
      <c r="G15414" s="406"/>
    </row>
    <row r="15415" spans="7:7">
      <c r="G15415" s="406"/>
    </row>
    <row r="15416" spans="7:7">
      <c r="G15416" s="406"/>
    </row>
    <row r="15417" spans="7:7">
      <c r="G15417" s="406"/>
    </row>
    <row r="15418" spans="7:7">
      <c r="G15418" s="406"/>
    </row>
    <row r="15419" spans="7:7">
      <c r="G15419" s="406"/>
    </row>
    <row r="15420" spans="7:7">
      <c r="G15420" s="406"/>
    </row>
    <row r="15421" spans="7:7">
      <c r="G15421" s="406"/>
    </row>
    <row r="15422" spans="7:7">
      <c r="G15422" s="406"/>
    </row>
    <row r="15423" spans="7:7">
      <c r="G15423" s="406"/>
    </row>
    <row r="15424" spans="7:7">
      <c r="G15424" s="406"/>
    </row>
    <row r="15425" spans="7:7">
      <c r="G15425" s="406"/>
    </row>
    <row r="15426" spans="7:7">
      <c r="G15426" s="406"/>
    </row>
    <row r="15427" spans="7:7">
      <c r="G15427" s="406"/>
    </row>
    <row r="15428" spans="7:7">
      <c r="G15428" s="406"/>
    </row>
    <row r="15429" spans="7:7">
      <c r="G15429" s="406"/>
    </row>
    <row r="15430" spans="7:7">
      <c r="G15430" s="406"/>
    </row>
    <row r="15431" spans="7:7">
      <c r="G15431" s="406"/>
    </row>
    <row r="15432" spans="7:7">
      <c r="G15432" s="406"/>
    </row>
    <row r="15433" spans="7:7">
      <c r="G15433" s="406"/>
    </row>
    <row r="15434" spans="7:7">
      <c r="G15434" s="406"/>
    </row>
    <row r="15435" spans="7:7">
      <c r="G15435" s="406"/>
    </row>
    <row r="15436" spans="7:7">
      <c r="G15436" s="406"/>
    </row>
    <row r="15437" spans="7:7">
      <c r="G15437" s="406"/>
    </row>
    <row r="15438" spans="7:7">
      <c r="G15438" s="406"/>
    </row>
    <row r="15439" spans="7:7">
      <c r="G15439" s="406"/>
    </row>
    <row r="15440" spans="7:7">
      <c r="G15440" s="406"/>
    </row>
    <row r="15441" spans="7:7">
      <c r="G15441" s="406"/>
    </row>
    <row r="15442" spans="7:7">
      <c r="G15442" s="406"/>
    </row>
    <row r="15443" spans="7:7">
      <c r="G15443" s="406"/>
    </row>
    <row r="15444" spans="7:7">
      <c r="G15444" s="406"/>
    </row>
    <row r="15445" spans="7:7">
      <c r="G15445" s="406"/>
    </row>
    <row r="15446" spans="7:7">
      <c r="G15446" s="406"/>
    </row>
    <row r="15447" spans="7:7">
      <c r="G15447" s="406"/>
    </row>
    <row r="15448" spans="7:7">
      <c r="G15448" s="406"/>
    </row>
    <row r="15449" spans="7:7">
      <c r="G15449" s="406"/>
    </row>
    <row r="15450" spans="7:7">
      <c r="G15450" s="406"/>
    </row>
    <row r="15451" spans="7:7">
      <c r="G15451" s="406"/>
    </row>
    <row r="15452" spans="7:7">
      <c r="G15452" s="406"/>
    </row>
    <row r="15453" spans="7:7">
      <c r="G15453" s="406"/>
    </row>
    <row r="15454" spans="7:7">
      <c r="G15454" s="406"/>
    </row>
    <row r="15455" spans="7:7">
      <c r="G15455" s="406"/>
    </row>
    <row r="15456" spans="7:7">
      <c r="G15456" s="406"/>
    </row>
    <row r="15457" spans="7:7">
      <c r="G15457" s="406"/>
    </row>
    <row r="15458" spans="7:7">
      <c r="G15458" s="406"/>
    </row>
    <row r="15459" spans="7:7">
      <c r="G15459" s="406"/>
    </row>
    <row r="15460" spans="7:7">
      <c r="G15460" s="406"/>
    </row>
    <row r="15461" spans="7:7">
      <c r="G15461" s="406"/>
    </row>
    <row r="15462" spans="7:7">
      <c r="G15462" s="406"/>
    </row>
    <row r="15463" spans="7:7">
      <c r="G15463" s="406"/>
    </row>
    <row r="15464" spans="7:7">
      <c r="G15464" s="406"/>
    </row>
    <row r="15465" spans="7:7">
      <c r="G15465" s="406"/>
    </row>
    <row r="15466" spans="7:7">
      <c r="G15466" s="406"/>
    </row>
    <row r="15467" spans="7:7">
      <c r="G15467" s="406"/>
    </row>
    <row r="15468" spans="7:7">
      <c r="G15468" s="406"/>
    </row>
    <row r="15469" spans="7:7">
      <c r="G15469" s="406"/>
    </row>
    <row r="15470" spans="7:7">
      <c r="G15470" s="406"/>
    </row>
    <row r="15471" spans="7:7">
      <c r="G15471" s="406"/>
    </row>
    <row r="15472" spans="7:7">
      <c r="G15472" s="406"/>
    </row>
    <row r="15473" spans="7:7">
      <c r="G15473" s="406"/>
    </row>
    <row r="15474" spans="7:7">
      <c r="G15474" s="406"/>
    </row>
    <row r="15475" spans="7:7">
      <c r="G15475" s="406"/>
    </row>
    <row r="15476" spans="7:7">
      <c r="G15476" s="406"/>
    </row>
    <row r="15477" spans="7:7">
      <c r="G15477" s="406"/>
    </row>
    <row r="15478" spans="7:7">
      <c r="G15478" s="406"/>
    </row>
    <row r="15479" spans="7:7">
      <c r="G15479" s="406"/>
    </row>
    <row r="15480" spans="7:7">
      <c r="G15480" s="406"/>
    </row>
    <row r="15481" spans="7:7">
      <c r="G15481" s="406"/>
    </row>
    <row r="15482" spans="7:7">
      <c r="G15482" s="406"/>
    </row>
    <row r="15483" spans="7:7">
      <c r="G15483" s="406"/>
    </row>
    <row r="15484" spans="7:7">
      <c r="G15484" s="406"/>
    </row>
    <row r="15485" spans="7:7">
      <c r="G15485" s="406"/>
    </row>
    <row r="15486" spans="7:7">
      <c r="G15486" s="406"/>
    </row>
    <row r="15487" spans="7:7">
      <c r="G15487" s="406"/>
    </row>
    <row r="15488" spans="7:7">
      <c r="G15488" s="406"/>
    </row>
    <row r="15489" spans="7:7">
      <c r="G15489" s="406"/>
    </row>
    <row r="15490" spans="7:7">
      <c r="G15490" s="406"/>
    </row>
    <row r="15491" spans="7:7">
      <c r="G15491" s="406"/>
    </row>
    <row r="15492" spans="7:7">
      <c r="G15492" s="406"/>
    </row>
    <row r="15493" spans="7:7">
      <c r="G15493" s="406"/>
    </row>
    <row r="15494" spans="7:7">
      <c r="G15494" s="406"/>
    </row>
    <row r="15495" spans="7:7">
      <c r="G15495" s="406"/>
    </row>
    <row r="15496" spans="7:7">
      <c r="G15496" s="406"/>
    </row>
    <row r="15497" spans="7:7">
      <c r="G15497" s="406"/>
    </row>
    <row r="15498" spans="7:7">
      <c r="G15498" s="406"/>
    </row>
    <row r="15499" spans="7:7">
      <c r="G15499" s="406"/>
    </row>
    <row r="15500" spans="7:7">
      <c r="G15500" s="406"/>
    </row>
    <row r="15501" spans="7:7">
      <c r="G15501" s="406"/>
    </row>
    <row r="15502" spans="7:7">
      <c r="G15502" s="406"/>
    </row>
    <row r="15503" spans="7:7">
      <c r="G15503" s="406"/>
    </row>
    <row r="15504" spans="7:7">
      <c r="G15504" s="406"/>
    </row>
    <row r="15505" spans="7:7">
      <c r="G15505" s="406"/>
    </row>
    <row r="15506" spans="7:7">
      <c r="G15506" s="406"/>
    </row>
    <row r="15507" spans="7:7">
      <c r="G15507" s="406"/>
    </row>
    <row r="15508" spans="7:7">
      <c r="G15508" s="406"/>
    </row>
    <row r="15509" spans="7:7">
      <c r="G15509" s="406"/>
    </row>
    <row r="15510" spans="7:7">
      <c r="G15510" s="406"/>
    </row>
    <row r="15511" spans="7:7">
      <c r="G15511" s="406"/>
    </row>
    <row r="15512" spans="7:7">
      <c r="G15512" s="406"/>
    </row>
    <row r="15513" spans="7:7">
      <c r="G15513" s="406"/>
    </row>
    <row r="15514" spans="7:7">
      <c r="G15514" s="406"/>
    </row>
    <row r="15515" spans="7:7">
      <c r="G15515" s="406"/>
    </row>
    <row r="15516" spans="7:7">
      <c r="G15516" s="406"/>
    </row>
    <row r="15517" spans="7:7">
      <c r="G15517" s="406"/>
    </row>
    <row r="15518" spans="7:7">
      <c r="G15518" s="406"/>
    </row>
    <row r="15519" spans="7:7">
      <c r="G15519" s="406"/>
    </row>
    <row r="15520" spans="7:7">
      <c r="G15520" s="406"/>
    </row>
    <row r="15521" spans="7:7">
      <c r="G15521" s="406"/>
    </row>
    <row r="15522" spans="7:7">
      <c r="G15522" s="406"/>
    </row>
    <row r="15523" spans="7:7">
      <c r="G15523" s="406"/>
    </row>
    <row r="15524" spans="7:7">
      <c r="G15524" s="406"/>
    </row>
    <row r="15525" spans="7:7">
      <c r="G15525" s="406"/>
    </row>
    <row r="15526" spans="7:7">
      <c r="G15526" s="406"/>
    </row>
    <row r="15527" spans="7:7">
      <c r="G15527" s="406"/>
    </row>
    <row r="15528" spans="7:7">
      <c r="G15528" s="406"/>
    </row>
    <row r="15529" spans="7:7">
      <c r="G15529" s="406"/>
    </row>
    <row r="15530" spans="7:7">
      <c r="G15530" s="406"/>
    </row>
    <row r="15531" spans="7:7">
      <c r="G15531" s="406"/>
    </row>
    <row r="15532" spans="7:7">
      <c r="G15532" s="406"/>
    </row>
    <row r="15533" spans="7:7">
      <c r="G15533" s="406"/>
    </row>
    <row r="15534" spans="7:7">
      <c r="G15534" s="406"/>
    </row>
    <row r="15535" spans="7:7">
      <c r="G15535" s="406"/>
    </row>
    <row r="15536" spans="7:7">
      <c r="G15536" s="406"/>
    </row>
    <row r="15537" spans="7:7">
      <c r="G15537" s="406"/>
    </row>
    <row r="15538" spans="7:7">
      <c r="G15538" s="406"/>
    </row>
    <row r="15539" spans="7:7">
      <c r="G15539" s="406"/>
    </row>
    <row r="15540" spans="7:7">
      <c r="G15540" s="406"/>
    </row>
    <row r="15541" spans="7:7">
      <c r="G15541" s="406"/>
    </row>
    <row r="15542" spans="7:7">
      <c r="G15542" s="406"/>
    </row>
    <row r="15543" spans="7:7">
      <c r="G15543" s="406"/>
    </row>
    <row r="15544" spans="7:7">
      <c r="G15544" s="406"/>
    </row>
    <row r="15545" spans="7:7">
      <c r="G15545" s="406"/>
    </row>
    <row r="15546" spans="7:7">
      <c r="G15546" s="406"/>
    </row>
    <row r="15547" spans="7:7">
      <c r="G15547" s="406"/>
    </row>
    <row r="15548" spans="7:7">
      <c r="G15548" s="406"/>
    </row>
    <row r="15549" spans="7:7">
      <c r="G15549" s="406"/>
    </row>
    <row r="15550" spans="7:7">
      <c r="G15550" s="406"/>
    </row>
    <row r="15551" spans="7:7">
      <c r="G15551" s="406"/>
    </row>
    <row r="15552" spans="7:7">
      <c r="G15552" s="406"/>
    </row>
    <row r="15553" spans="7:7">
      <c r="G15553" s="406"/>
    </row>
    <row r="15554" spans="7:7">
      <c r="G15554" s="406"/>
    </row>
    <row r="15555" spans="7:7">
      <c r="G15555" s="406"/>
    </row>
    <row r="15556" spans="7:7">
      <c r="G15556" s="406"/>
    </row>
    <row r="15557" spans="7:7">
      <c r="G15557" s="406"/>
    </row>
    <row r="15558" spans="7:7">
      <c r="G15558" s="406"/>
    </row>
    <row r="15559" spans="7:7">
      <c r="G15559" s="406"/>
    </row>
    <row r="15560" spans="7:7">
      <c r="G15560" s="406"/>
    </row>
    <row r="15561" spans="7:7">
      <c r="G15561" s="406"/>
    </row>
    <row r="15562" spans="7:7">
      <c r="G15562" s="406"/>
    </row>
    <row r="15563" spans="7:7">
      <c r="G15563" s="406"/>
    </row>
    <row r="15564" spans="7:7">
      <c r="G15564" s="406"/>
    </row>
    <row r="15565" spans="7:7">
      <c r="G15565" s="406"/>
    </row>
    <row r="15566" spans="7:7">
      <c r="G15566" s="406"/>
    </row>
    <row r="15567" spans="7:7">
      <c r="G15567" s="406"/>
    </row>
    <row r="15568" spans="7:7">
      <c r="G15568" s="406"/>
    </row>
    <row r="15569" spans="7:7">
      <c r="G15569" s="406"/>
    </row>
    <row r="15570" spans="7:7">
      <c r="G15570" s="406"/>
    </row>
    <row r="15571" spans="7:7">
      <c r="G15571" s="406"/>
    </row>
    <row r="15572" spans="7:7">
      <c r="G15572" s="406"/>
    </row>
    <row r="15573" spans="7:7">
      <c r="G15573" s="406"/>
    </row>
    <row r="15574" spans="7:7">
      <c r="G15574" s="406"/>
    </row>
    <row r="15575" spans="7:7">
      <c r="G15575" s="406"/>
    </row>
    <row r="15576" spans="7:7">
      <c r="G15576" s="406"/>
    </row>
    <row r="15577" spans="7:7">
      <c r="G15577" s="406"/>
    </row>
    <row r="15578" spans="7:7">
      <c r="G15578" s="406"/>
    </row>
    <row r="15579" spans="7:7">
      <c r="G15579" s="406"/>
    </row>
    <row r="15580" spans="7:7">
      <c r="G15580" s="406"/>
    </row>
    <row r="15581" spans="7:7">
      <c r="G15581" s="406"/>
    </row>
    <row r="15582" spans="7:7">
      <c r="G15582" s="406"/>
    </row>
    <row r="15583" spans="7:7">
      <c r="G15583" s="406"/>
    </row>
    <row r="15584" spans="7:7">
      <c r="G15584" s="406"/>
    </row>
    <row r="15585" spans="7:7">
      <c r="G15585" s="406"/>
    </row>
    <row r="15586" spans="7:7">
      <c r="G15586" s="406"/>
    </row>
    <row r="15587" spans="7:7">
      <c r="G15587" s="406"/>
    </row>
    <row r="15588" spans="7:7">
      <c r="G15588" s="406"/>
    </row>
    <row r="15589" spans="7:7">
      <c r="G15589" s="406"/>
    </row>
    <row r="15590" spans="7:7">
      <c r="G15590" s="406"/>
    </row>
    <row r="15591" spans="7:7">
      <c r="G15591" s="406"/>
    </row>
    <row r="15592" spans="7:7">
      <c r="G15592" s="406"/>
    </row>
    <row r="15593" spans="7:7">
      <c r="G15593" s="406"/>
    </row>
    <row r="15594" spans="7:7">
      <c r="G15594" s="406"/>
    </row>
    <row r="15595" spans="7:7">
      <c r="G15595" s="406"/>
    </row>
    <row r="15596" spans="7:7">
      <c r="G15596" s="406"/>
    </row>
    <row r="15597" spans="7:7">
      <c r="G15597" s="406"/>
    </row>
    <row r="15598" spans="7:7">
      <c r="G15598" s="406"/>
    </row>
    <row r="15599" spans="7:7">
      <c r="G15599" s="406"/>
    </row>
    <row r="15600" spans="7:7">
      <c r="G15600" s="406"/>
    </row>
    <row r="15601" spans="7:7">
      <c r="G15601" s="406"/>
    </row>
    <row r="15602" spans="7:7">
      <c r="G15602" s="406"/>
    </row>
    <row r="15603" spans="7:7">
      <c r="G15603" s="406"/>
    </row>
    <row r="15604" spans="7:7">
      <c r="G15604" s="406"/>
    </row>
    <row r="15605" spans="7:7">
      <c r="G15605" s="406"/>
    </row>
    <row r="15606" spans="7:7">
      <c r="G15606" s="406"/>
    </row>
    <row r="15607" spans="7:7">
      <c r="G15607" s="406"/>
    </row>
    <row r="15608" spans="7:7">
      <c r="G15608" s="406"/>
    </row>
    <row r="15609" spans="7:7">
      <c r="G15609" s="406"/>
    </row>
    <row r="15610" spans="7:7">
      <c r="G15610" s="406"/>
    </row>
    <row r="15611" spans="7:7">
      <c r="G15611" s="406"/>
    </row>
    <row r="15612" spans="7:7">
      <c r="G15612" s="406"/>
    </row>
    <row r="15613" spans="7:7">
      <c r="G15613" s="406"/>
    </row>
    <row r="15614" spans="7:7">
      <c r="G15614" s="406"/>
    </row>
    <row r="15615" spans="7:7">
      <c r="G15615" s="406"/>
    </row>
    <row r="15616" spans="7:7">
      <c r="G15616" s="406"/>
    </row>
    <row r="15617" spans="7:7">
      <c r="G15617" s="406"/>
    </row>
    <row r="15618" spans="7:7">
      <c r="G15618" s="406"/>
    </row>
    <row r="15619" spans="7:7">
      <c r="G15619" s="406"/>
    </row>
    <row r="15620" spans="7:7">
      <c r="G15620" s="406"/>
    </row>
    <row r="15621" spans="7:7">
      <c r="G15621" s="406"/>
    </row>
    <row r="15622" spans="7:7">
      <c r="G15622" s="406"/>
    </row>
    <row r="15623" spans="7:7">
      <c r="G15623" s="406"/>
    </row>
    <row r="15624" spans="7:7">
      <c r="G15624" s="406"/>
    </row>
    <row r="15625" spans="7:7">
      <c r="G15625" s="406"/>
    </row>
    <row r="15626" spans="7:7">
      <c r="G15626" s="406"/>
    </row>
    <row r="15627" spans="7:7">
      <c r="G15627" s="406"/>
    </row>
    <row r="15628" spans="7:7">
      <c r="G15628" s="406"/>
    </row>
    <row r="15629" spans="7:7">
      <c r="G15629" s="406"/>
    </row>
    <row r="15630" spans="7:7">
      <c r="G15630" s="406"/>
    </row>
    <row r="15631" spans="7:7">
      <c r="G15631" s="406"/>
    </row>
    <row r="15632" spans="7:7">
      <c r="G15632" s="406"/>
    </row>
    <row r="15633" spans="7:7">
      <c r="G15633" s="406"/>
    </row>
    <row r="15634" spans="7:7">
      <c r="G15634" s="406"/>
    </row>
    <row r="15635" spans="7:7">
      <c r="G15635" s="406"/>
    </row>
    <row r="15636" spans="7:7">
      <c r="G15636" s="406"/>
    </row>
    <row r="15637" spans="7:7">
      <c r="G15637" s="406"/>
    </row>
    <row r="15638" spans="7:7">
      <c r="G15638" s="406"/>
    </row>
    <row r="15639" spans="7:7">
      <c r="G15639" s="406"/>
    </row>
    <row r="15640" spans="7:7">
      <c r="G15640" s="406"/>
    </row>
    <row r="15641" spans="7:7">
      <c r="G15641" s="406"/>
    </row>
    <row r="15642" spans="7:7">
      <c r="G15642" s="406"/>
    </row>
    <row r="15643" spans="7:7">
      <c r="G15643" s="406"/>
    </row>
    <row r="15644" spans="7:7">
      <c r="G15644" s="406"/>
    </row>
    <row r="15645" spans="7:7">
      <c r="G15645" s="406"/>
    </row>
    <row r="15646" spans="7:7">
      <c r="G15646" s="406"/>
    </row>
    <row r="15647" spans="7:7">
      <c r="G15647" s="406"/>
    </row>
    <row r="15648" spans="7:7">
      <c r="G15648" s="406"/>
    </row>
    <row r="15649" spans="7:7">
      <c r="G15649" s="406"/>
    </row>
    <row r="15650" spans="7:7">
      <c r="G15650" s="406"/>
    </row>
    <row r="15651" spans="7:7">
      <c r="G15651" s="406"/>
    </row>
    <row r="15652" spans="7:7">
      <c r="G15652" s="406"/>
    </row>
    <row r="15653" spans="7:7">
      <c r="G15653" s="406"/>
    </row>
    <row r="15654" spans="7:7">
      <c r="G15654" s="406"/>
    </row>
    <row r="15655" spans="7:7">
      <c r="G15655" s="406"/>
    </row>
    <row r="15656" spans="7:7">
      <c r="G15656" s="406"/>
    </row>
    <row r="15657" spans="7:7">
      <c r="G15657" s="406"/>
    </row>
    <row r="15658" spans="7:7">
      <c r="G15658" s="406"/>
    </row>
    <row r="15659" spans="7:7">
      <c r="G15659" s="406"/>
    </row>
    <row r="15660" spans="7:7">
      <c r="G15660" s="406"/>
    </row>
    <row r="15661" spans="7:7">
      <c r="G15661" s="406"/>
    </row>
    <row r="15662" spans="7:7">
      <c r="G15662" s="406"/>
    </row>
    <row r="15663" spans="7:7">
      <c r="G15663" s="406"/>
    </row>
    <row r="15664" spans="7:7">
      <c r="G15664" s="406"/>
    </row>
    <row r="15665" spans="7:7">
      <c r="G15665" s="406"/>
    </row>
    <row r="15666" spans="7:7">
      <c r="G15666" s="406"/>
    </row>
    <row r="15667" spans="7:7">
      <c r="G15667" s="406"/>
    </row>
    <row r="15668" spans="7:7">
      <c r="G15668" s="406"/>
    </row>
    <row r="15669" spans="7:7">
      <c r="G15669" s="406"/>
    </row>
    <row r="15670" spans="7:7">
      <c r="G15670" s="406"/>
    </row>
    <row r="15671" spans="7:7">
      <c r="G15671" s="406"/>
    </row>
    <row r="15672" spans="7:7">
      <c r="G15672" s="406"/>
    </row>
    <row r="15673" spans="7:7">
      <c r="G15673" s="406"/>
    </row>
    <row r="15674" spans="7:7">
      <c r="G15674" s="406"/>
    </row>
    <row r="15675" spans="7:7">
      <c r="G15675" s="406"/>
    </row>
    <row r="15676" spans="7:7">
      <c r="G15676" s="406"/>
    </row>
    <row r="15677" spans="7:7">
      <c r="G15677" s="406"/>
    </row>
    <row r="15678" spans="7:7">
      <c r="G15678" s="406"/>
    </row>
    <row r="15679" spans="7:7">
      <c r="G15679" s="406"/>
    </row>
    <row r="15680" spans="7:7">
      <c r="G15680" s="406"/>
    </row>
    <row r="15681" spans="7:7">
      <c r="G15681" s="406"/>
    </row>
    <row r="15682" spans="7:7">
      <c r="G15682" s="406"/>
    </row>
    <row r="15683" spans="7:7">
      <c r="G15683" s="406"/>
    </row>
    <row r="15684" spans="7:7">
      <c r="G15684" s="406"/>
    </row>
    <row r="15685" spans="7:7">
      <c r="G15685" s="406"/>
    </row>
    <row r="15686" spans="7:7">
      <c r="G15686" s="406"/>
    </row>
    <row r="15687" spans="7:7">
      <c r="G15687" s="406"/>
    </row>
    <row r="15688" spans="7:7">
      <c r="G15688" s="406"/>
    </row>
    <row r="15689" spans="7:7">
      <c r="G15689" s="406"/>
    </row>
    <row r="15690" spans="7:7">
      <c r="G15690" s="406"/>
    </row>
    <row r="15691" spans="7:7">
      <c r="G15691" s="406"/>
    </row>
    <row r="15692" spans="7:7">
      <c r="G15692" s="406"/>
    </row>
    <row r="15693" spans="7:7">
      <c r="G15693" s="406"/>
    </row>
    <row r="15694" spans="7:7">
      <c r="G15694" s="406"/>
    </row>
    <row r="15695" spans="7:7">
      <c r="G15695" s="406"/>
    </row>
    <row r="15696" spans="7:7">
      <c r="G15696" s="406"/>
    </row>
    <row r="15697" spans="7:7">
      <c r="G15697" s="406"/>
    </row>
    <row r="15698" spans="7:7">
      <c r="G15698" s="406"/>
    </row>
    <row r="15699" spans="7:7">
      <c r="G15699" s="406"/>
    </row>
    <row r="15700" spans="7:7">
      <c r="G15700" s="406"/>
    </row>
    <row r="15701" spans="7:7">
      <c r="G15701" s="406"/>
    </row>
    <row r="15702" spans="7:7">
      <c r="G15702" s="406"/>
    </row>
    <row r="15703" spans="7:7">
      <c r="G15703" s="406"/>
    </row>
    <row r="15704" spans="7:7">
      <c r="G15704" s="406"/>
    </row>
    <row r="15705" spans="7:7">
      <c r="G15705" s="406"/>
    </row>
    <row r="15706" spans="7:7">
      <c r="G15706" s="406"/>
    </row>
    <row r="15707" spans="7:7">
      <c r="G15707" s="406"/>
    </row>
    <row r="15708" spans="7:7">
      <c r="G15708" s="406"/>
    </row>
    <row r="15709" spans="7:7">
      <c r="G15709" s="406"/>
    </row>
    <row r="15710" spans="7:7">
      <c r="G15710" s="406"/>
    </row>
    <row r="15711" spans="7:7">
      <c r="G15711" s="406"/>
    </row>
    <row r="15712" spans="7:7">
      <c r="G15712" s="406"/>
    </row>
    <row r="15713" spans="7:7">
      <c r="G15713" s="406"/>
    </row>
    <row r="15714" spans="7:7">
      <c r="G15714" s="406"/>
    </row>
    <row r="15715" spans="7:7">
      <c r="G15715" s="406"/>
    </row>
    <row r="15716" spans="7:7">
      <c r="G15716" s="406"/>
    </row>
    <row r="15717" spans="7:7">
      <c r="G15717" s="406"/>
    </row>
    <row r="15718" spans="7:7">
      <c r="G15718" s="406"/>
    </row>
    <row r="15719" spans="7:7">
      <c r="G15719" s="406"/>
    </row>
    <row r="15720" spans="7:7">
      <c r="G15720" s="406"/>
    </row>
    <row r="15721" spans="7:7">
      <c r="G15721" s="406"/>
    </row>
    <row r="15722" spans="7:7">
      <c r="G15722" s="406"/>
    </row>
    <row r="15723" spans="7:7">
      <c r="G15723" s="406"/>
    </row>
    <row r="15724" spans="7:7">
      <c r="G15724" s="406"/>
    </row>
    <row r="15725" spans="7:7">
      <c r="G15725" s="406"/>
    </row>
    <row r="15726" spans="7:7">
      <c r="G15726" s="406"/>
    </row>
    <row r="15727" spans="7:7">
      <c r="G15727" s="406"/>
    </row>
    <row r="15728" spans="7:7">
      <c r="G15728" s="406"/>
    </row>
    <row r="15729" spans="7:7">
      <c r="G15729" s="406"/>
    </row>
    <row r="15730" spans="7:7">
      <c r="G15730" s="406"/>
    </row>
    <row r="15731" spans="7:7">
      <c r="G15731" s="406"/>
    </row>
    <row r="15732" spans="7:7">
      <c r="G15732" s="406"/>
    </row>
    <row r="15733" spans="7:7">
      <c r="G15733" s="406"/>
    </row>
    <row r="15734" spans="7:7">
      <c r="G15734" s="406"/>
    </row>
    <row r="15735" spans="7:7">
      <c r="G15735" s="406"/>
    </row>
    <row r="15736" spans="7:7">
      <c r="G15736" s="406"/>
    </row>
    <row r="15737" spans="7:7">
      <c r="G15737" s="406"/>
    </row>
    <row r="15738" spans="7:7">
      <c r="G15738" s="406"/>
    </row>
    <row r="15739" spans="7:7">
      <c r="G15739" s="406"/>
    </row>
    <row r="15740" spans="7:7">
      <c r="G15740" s="406"/>
    </row>
    <row r="15741" spans="7:7">
      <c r="G15741" s="406"/>
    </row>
    <row r="15742" spans="7:7">
      <c r="G15742" s="406"/>
    </row>
    <row r="15743" spans="7:7">
      <c r="G15743" s="406"/>
    </row>
    <row r="15744" spans="7:7">
      <c r="G15744" s="406"/>
    </row>
    <row r="15745" spans="7:7">
      <c r="G15745" s="406"/>
    </row>
    <row r="15746" spans="7:7">
      <c r="G15746" s="406"/>
    </row>
    <row r="15747" spans="7:7">
      <c r="G15747" s="406"/>
    </row>
    <row r="15748" spans="7:7">
      <c r="G15748" s="406"/>
    </row>
    <row r="15749" spans="7:7">
      <c r="G15749" s="406"/>
    </row>
    <row r="15750" spans="7:7">
      <c r="G15750" s="406"/>
    </row>
    <row r="15751" spans="7:7">
      <c r="G15751" s="406"/>
    </row>
    <row r="15752" spans="7:7">
      <c r="G15752" s="406"/>
    </row>
    <row r="15753" spans="7:7">
      <c r="G15753" s="406"/>
    </row>
    <row r="15754" spans="7:7">
      <c r="G15754" s="406"/>
    </row>
    <row r="15755" spans="7:7">
      <c r="G15755" s="406"/>
    </row>
    <row r="15756" spans="7:7">
      <c r="G15756" s="406"/>
    </row>
    <row r="15757" spans="7:7">
      <c r="G15757" s="406"/>
    </row>
    <row r="15758" spans="7:7">
      <c r="G15758" s="406"/>
    </row>
    <row r="15759" spans="7:7">
      <c r="G15759" s="406"/>
    </row>
    <row r="15760" spans="7:7">
      <c r="G15760" s="406"/>
    </row>
    <row r="15761" spans="7:7">
      <c r="G15761" s="406"/>
    </row>
    <row r="15762" spans="7:7">
      <c r="G15762" s="406"/>
    </row>
    <row r="15763" spans="7:7">
      <c r="G15763" s="406"/>
    </row>
    <row r="15764" spans="7:7">
      <c r="G15764" s="406"/>
    </row>
    <row r="15765" spans="7:7">
      <c r="G15765" s="406"/>
    </row>
    <row r="15766" spans="7:7">
      <c r="G15766" s="406"/>
    </row>
    <row r="15767" spans="7:7">
      <c r="G15767" s="406"/>
    </row>
    <row r="15768" spans="7:7">
      <c r="G15768" s="406"/>
    </row>
    <row r="15769" spans="7:7">
      <c r="G15769" s="406"/>
    </row>
    <row r="15770" spans="7:7">
      <c r="G15770" s="406"/>
    </row>
    <row r="15771" spans="7:7">
      <c r="G15771" s="406"/>
    </row>
    <row r="15772" spans="7:7">
      <c r="G15772" s="406"/>
    </row>
    <row r="15773" spans="7:7">
      <c r="G15773" s="406"/>
    </row>
    <row r="15774" spans="7:7">
      <c r="G15774" s="406"/>
    </row>
    <row r="15775" spans="7:7">
      <c r="G15775" s="406"/>
    </row>
    <row r="15776" spans="7:7">
      <c r="G15776" s="406"/>
    </row>
    <row r="15777" spans="7:7">
      <c r="G15777" s="406"/>
    </row>
    <row r="15778" spans="7:7">
      <c r="G15778" s="406"/>
    </row>
    <row r="15779" spans="7:7">
      <c r="G15779" s="406"/>
    </row>
    <row r="15780" spans="7:7">
      <c r="G15780" s="406"/>
    </row>
    <row r="15781" spans="7:7">
      <c r="G15781" s="406"/>
    </row>
    <row r="15782" spans="7:7">
      <c r="G15782" s="406"/>
    </row>
    <row r="15783" spans="7:7">
      <c r="G15783" s="406"/>
    </row>
    <row r="15784" spans="7:7">
      <c r="G15784" s="406"/>
    </row>
    <row r="15785" spans="7:7">
      <c r="G15785" s="406"/>
    </row>
    <row r="15786" spans="7:7">
      <c r="G15786" s="406"/>
    </row>
    <row r="15787" spans="7:7">
      <c r="G15787" s="406"/>
    </row>
    <row r="15788" spans="7:7">
      <c r="G15788" s="406"/>
    </row>
    <row r="15789" spans="7:7">
      <c r="G15789" s="406"/>
    </row>
    <row r="15790" spans="7:7">
      <c r="G15790" s="406"/>
    </row>
    <row r="15791" spans="7:7">
      <c r="G15791" s="406"/>
    </row>
    <row r="15792" spans="7:7">
      <c r="G15792" s="406"/>
    </row>
    <row r="15793" spans="7:7">
      <c r="G15793" s="406"/>
    </row>
    <row r="15794" spans="7:7">
      <c r="G15794" s="406"/>
    </row>
    <row r="15795" spans="7:7">
      <c r="G15795" s="406"/>
    </row>
    <row r="15796" spans="7:7">
      <c r="G15796" s="406"/>
    </row>
    <row r="15797" spans="7:7">
      <c r="G15797" s="406"/>
    </row>
    <row r="15798" spans="7:7">
      <c r="G15798" s="406"/>
    </row>
    <row r="15799" spans="7:7">
      <c r="G15799" s="406"/>
    </row>
    <row r="15800" spans="7:7">
      <c r="G15800" s="406"/>
    </row>
    <row r="15801" spans="7:7">
      <c r="G15801" s="406"/>
    </row>
    <row r="15802" spans="7:7">
      <c r="G15802" s="406"/>
    </row>
    <row r="15803" spans="7:7">
      <c r="G15803" s="406"/>
    </row>
    <row r="15804" spans="7:7">
      <c r="G15804" s="406"/>
    </row>
    <row r="15805" spans="7:7">
      <c r="G15805" s="406"/>
    </row>
    <row r="15806" spans="7:7">
      <c r="G15806" s="406"/>
    </row>
    <row r="15807" spans="7:7">
      <c r="G15807" s="406"/>
    </row>
    <row r="15808" spans="7:7">
      <c r="G15808" s="406"/>
    </row>
    <row r="15809" spans="7:7">
      <c r="G15809" s="406"/>
    </row>
    <row r="15810" spans="7:7">
      <c r="G15810" s="406"/>
    </row>
    <row r="15811" spans="7:7">
      <c r="G15811" s="406"/>
    </row>
    <row r="15812" spans="7:7">
      <c r="G15812" s="406"/>
    </row>
    <row r="15813" spans="7:7">
      <c r="G15813" s="406"/>
    </row>
    <row r="15814" spans="7:7">
      <c r="G15814" s="406"/>
    </row>
    <row r="15815" spans="7:7">
      <c r="G15815" s="406"/>
    </row>
    <row r="15816" spans="7:7">
      <c r="G15816" s="406"/>
    </row>
    <row r="15817" spans="7:7">
      <c r="G15817" s="406"/>
    </row>
    <row r="15818" spans="7:7">
      <c r="G15818" s="406"/>
    </row>
    <row r="15819" spans="7:7">
      <c r="G15819" s="406"/>
    </row>
    <row r="15820" spans="7:7">
      <c r="G15820" s="406"/>
    </row>
    <row r="15821" spans="7:7">
      <c r="G15821" s="406"/>
    </row>
    <row r="15822" spans="7:7">
      <c r="G15822" s="406"/>
    </row>
    <row r="15823" spans="7:7">
      <c r="G15823" s="406"/>
    </row>
    <row r="15824" spans="7:7">
      <c r="G15824" s="406"/>
    </row>
    <row r="15825" spans="7:7">
      <c r="G15825" s="406"/>
    </row>
    <row r="15826" spans="7:7">
      <c r="G15826" s="406"/>
    </row>
    <row r="15827" spans="7:7">
      <c r="G15827" s="406"/>
    </row>
    <row r="15828" spans="7:7">
      <c r="G15828" s="406"/>
    </row>
    <row r="15829" spans="7:7">
      <c r="G15829" s="406"/>
    </row>
    <row r="15830" spans="7:7">
      <c r="G15830" s="406"/>
    </row>
    <row r="15831" spans="7:7">
      <c r="G15831" s="406"/>
    </row>
    <row r="15832" spans="7:7">
      <c r="G15832" s="406"/>
    </row>
    <row r="15833" spans="7:7">
      <c r="G15833" s="406"/>
    </row>
    <row r="15834" spans="7:7">
      <c r="G15834" s="406"/>
    </row>
    <row r="15835" spans="7:7">
      <c r="G15835" s="406"/>
    </row>
    <row r="15836" spans="7:7">
      <c r="G15836" s="406"/>
    </row>
    <row r="15837" spans="7:7">
      <c r="G15837" s="406"/>
    </row>
    <row r="15838" spans="7:7">
      <c r="G15838" s="406"/>
    </row>
    <row r="15839" spans="7:7">
      <c r="G15839" s="406"/>
    </row>
    <row r="15840" spans="7:7">
      <c r="G15840" s="406"/>
    </row>
    <row r="15841" spans="7:7">
      <c r="G15841" s="406"/>
    </row>
    <row r="15842" spans="7:7">
      <c r="G15842" s="406"/>
    </row>
    <row r="15843" spans="7:7">
      <c r="G15843" s="406"/>
    </row>
    <row r="15844" spans="7:7">
      <c r="G15844" s="406"/>
    </row>
    <row r="15845" spans="7:7">
      <c r="G15845" s="406"/>
    </row>
    <row r="15846" spans="7:7">
      <c r="G15846" s="406"/>
    </row>
    <row r="15847" spans="7:7">
      <c r="G15847" s="406"/>
    </row>
    <row r="15848" spans="7:7">
      <c r="G15848" s="406"/>
    </row>
    <row r="15849" spans="7:7">
      <c r="G15849" s="406"/>
    </row>
    <row r="15850" spans="7:7">
      <c r="G15850" s="406"/>
    </row>
    <row r="15851" spans="7:7">
      <c r="G15851" s="406"/>
    </row>
    <row r="15852" spans="7:7">
      <c r="G15852" s="406"/>
    </row>
    <row r="15853" spans="7:7">
      <c r="G15853" s="406"/>
    </row>
    <row r="15854" spans="7:7">
      <c r="G15854" s="406"/>
    </row>
    <row r="15855" spans="7:7">
      <c r="G15855" s="406"/>
    </row>
    <row r="15856" spans="7:7">
      <c r="G15856" s="406"/>
    </row>
    <row r="15857" spans="7:7">
      <c r="G15857" s="406"/>
    </row>
    <row r="15858" spans="7:7">
      <c r="G15858" s="406"/>
    </row>
    <row r="15859" spans="7:7">
      <c r="G15859" s="406"/>
    </row>
    <row r="15860" spans="7:7">
      <c r="G15860" s="406"/>
    </row>
    <row r="15861" spans="7:7">
      <c r="G15861" s="406"/>
    </row>
    <row r="15862" spans="7:7">
      <c r="G15862" s="406"/>
    </row>
    <row r="15863" spans="7:7">
      <c r="G15863" s="406"/>
    </row>
    <row r="15864" spans="7:7">
      <c r="G15864" s="406"/>
    </row>
    <row r="15865" spans="7:7">
      <c r="G15865" s="406"/>
    </row>
    <row r="15866" spans="7:7">
      <c r="G15866" s="406"/>
    </row>
    <row r="15867" spans="7:7">
      <c r="G15867" s="406"/>
    </row>
    <row r="15868" spans="7:7">
      <c r="G15868" s="406"/>
    </row>
    <row r="15869" spans="7:7">
      <c r="G15869" s="406"/>
    </row>
    <row r="15870" spans="7:7">
      <c r="G15870" s="406"/>
    </row>
    <row r="15871" spans="7:7">
      <c r="G15871" s="406"/>
    </row>
    <row r="15872" spans="7:7">
      <c r="G15872" s="406"/>
    </row>
    <row r="15873" spans="7:7">
      <c r="G15873" s="406"/>
    </row>
    <row r="15874" spans="7:7">
      <c r="G15874" s="406"/>
    </row>
    <row r="15875" spans="7:7">
      <c r="G15875" s="406"/>
    </row>
    <row r="15876" spans="7:7">
      <c r="G15876" s="406"/>
    </row>
    <row r="15877" spans="7:7">
      <c r="G15877" s="406"/>
    </row>
    <row r="15878" spans="7:7">
      <c r="G15878" s="406"/>
    </row>
    <row r="15879" spans="7:7">
      <c r="G15879" s="406"/>
    </row>
    <row r="15880" spans="7:7">
      <c r="G15880" s="406"/>
    </row>
    <row r="15881" spans="7:7">
      <c r="G15881" s="406"/>
    </row>
    <row r="15882" spans="7:7">
      <c r="G15882" s="406"/>
    </row>
    <row r="15883" spans="7:7">
      <c r="G15883" s="406"/>
    </row>
    <row r="15884" spans="7:7">
      <c r="G15884" s="406"/>
    </row>
    <row r="15885" spans="7:7">
      <c r="G15885" s="406"/>
    </row>
    <row r="15886" spans="7:7">
      <c r="G15886" s="406"/>
    </row>
    <row r="15887" spans="7:7">
      <c r="G15887" s="406"/>
    </row>
    <row r="15888" spans="7:7">
      <c r="G15888" s="406"/>
    </row>
    <row r="15889" spans="7:7">
      <c r="G15889" s="406"/>
    </row>
    <row r="15890" spans="7:7">
      <c r="G15890" s="406"/>
    </row>
    <row r="15891" spans="7:7">
      <c r="G15891" s="406"/>
    </row>
    <row r="15892" spans="7:7">
      <c r="G15892" s="406"/>
    </row>
    <row r="15893" spans="7:7">
      <c r="G15893" s="406"/>
    </row>
    <row r="15894" spans="7:7">
      <c r="G15894" s="406"/>
    </row>
    <row r="15895" spans="7:7">
      <c r="G15895" s="406"/>
    </row>
    <row r="15896" spans="7:7">
      <c r="G15896" s="406"/>
    </row>
    <row r="15897" spans="7:7">
      <c r="G15897" s="406"/>
    </row>
    <row r="15898" spans="7:7">
      <c r="G15898" s="406"/>
    </row>
    <row r="15899" spans="7:7">
      <c r="G15899" s="406"/>
    </row>
    <row r="15900" spans="7:7">
      <c r="G15900" s="406"/>
    </row>
    <row r="15901" spans="7:7">
      <c r="G15901" s="406"/>
    </row>
    <row r="15902" spans="7:7">
      <c r="G15902" s="406"/>
    </row>
    <row r="15903" spans="7:7">
      <c r="G15903" s="406"/>
    </row>
    <row r="15904" spans="7:7">
      <c r="G15904" s="406"/>
    </row>
    <row r="15905" spans="7:7">
      <c r="G15905" s="406"/>
    </row>
    <row r="15906" spans="7:7">
      <c r="G15906" s="406"/>
    </row>
    <row r="15907" spans="7:7">
      <c r="G15907" s="406"/>
    </row>
    <row r="15908" spans="7:7">
      <c r="G15908" s="406"/>
    </row>
    <row r="15909" spans="7:7">
      <c r="G15909" s="406"/>
    </row>
    <row r="15910" spans="7:7">
      <c r="G15910" s="406"/>
    </row>
    <row r="15911" spans="7:7">
      <c r="G15911" s="406"/>
    </row>
    <row r="15912" spans="7:7">
      <c r="G15912" s="406"/>
    </row>
    <row r="15913" spans="7:7">
      <c r="G15913" s="406"/>
    </row>
    <row r="15914" spans="7:7">
      <c r="G15914" s="406"/>
    </row>
    <row r="15915" spans="7:7">
      <c r="G15915" s="406"/>
    </row>
    <row r="15916" spans="7:7">
      <c r="G15916" s="406"/>
    </row>
    <row r="15917" spans="7:7">
      <c r="G15917" s="406"/>
    </row>
    <row r="15918" spans="7:7">
      <c r="G15918" s="406"/>
    </row>
    <row r="15919" spans="7:7">
      <c r="G15919" s="406"/>
    </row>
    <row r="15920" spans="7:7">
      <c r="G15920" s="406"/>
    </row>
    <row r="15921" spans="7:7">
      <c r="G15921" s="406"/>
    </row>
    <row r="15922" spans="7:7">
      <c r="G15922" s="406"/>
    </row>
    <row r="15923" spans="7:7">
      <c r="G15923" s="406"/>
    </row>
    <row r="15924" spans="7:7">
      <c r="G15924" s="406"/>
    </row>
    <row r="15925" spans="7:7">
      <c r="G15925" s="406"/>
    </row>
    <row r="15926" spans="7:7">
      <c r="G15926" s="406"/>
    </row>
    <row r="15927" spans="7:7">
      <c r="G15927" s="406"/>
    </row>
    <row r="15928" spans="7:7">
      <c r="G15928" s="406"/>
    </row>
    <row r="15929" spans="7:7">
      <c r="G15929" s="406"/>
    </row>
    <row r="15930" spans="7:7">
      <c r="G15930" s="406"/>
    </row>
    <row r="15931" spans="7:7">
      <c r="G15931" s="406"/>
    </row>
    <row r="15932" spans="7:7">
      <c r="G15932" s="406"/>
    </row>
    <row r="15933" spans="7:7">
      <c r="G15933" s="406"/>
    </row>
    <row r="15934" spans="7:7">
      <c r="G15934" s="406"/>
    </row>
    <row r="15935" spans="7:7">
      <c r="G15935" s="406"/>
    </row>
    <row r="15936" spans="7:7">
      <c r="G15936" s="406"/>
    </row>
    <row r="15937" spans="7:7">
      <c r="G15937" s="406"/>
    </row>
    <row r="15938" spans="7:7">
      <c r="G15938" s="406"/>
    </row>
    <row r="15939" spans="7:7">
      <c r="G15939" s="406"/>
    </row>
    <row r="15940" spans="7:7">
      <c r="G15940" s="406"/>
    </row>
    <row r="15941" spans="7:7">
      <c r="G15941" s="406"/>
    </row>
    <row r="15942" spans="7:7">
      <c r="G15942" s="406"/>
    </row>
    <row r="15943" spans="7:7">
      <c r="G15943" s="406"/>
    </row>
    <row r="15944" spans="7:7">
      <c r="G15944" s="406"/>
    </row>
    <row r="15945" spans="7:7">
      <c r="G15945" s="406"/>
    </row>
    <row r="15946" spans="7:7">
      <c r="G15946" s="406"/>
    </row>
    <row r="15947" spans="7:7">
      <c r="G15947" s="406"/>
    </row>
    <row r="15948" spans="7:7">
      <c r="G15948" s="406"/>
    </row>
    <row r="15949" spans="7:7">
      <c r="G15949" s="406"/>
    </row>
    <row r="15950" spans="7:7">
      <c r="G15950" s="406"/>
    </row>
    <row r="15951" spans="7:7">
      <c r="G15951" s="406"/>
    </row>
    <row r="15952" spans="7:7">
      <c r="G15952" s="406"/>
    </row>
    <row r="15953" spans="7:7">
      <c r="G15953" s="406"/>
    </row>
    <row r="15954" spans="7:7">
      <c r="G15954" s="406"/>
    </row>
    <row r="15955" spans="7:7">
      <c r="G15955" s="406"/>
    </row>
    <row r="15956" spans="7:7">
      <c r="G15956" s="406"/>
    </row>
    <row r="15957" spans="7:7">
      <c r="G15957" s="406"/>
    </row>
    <row r="15958" spans="7:7">
      <c r="G15958" s="406"/>
    </row>
    <row r="15959" spans="7:7">
      <c r="G15959" s="406"/>
    </row>
    <row r="15960" spans="7:7">
      <c r="G15960" s="406"/>
    </row>
    <row r="15961" spans="7:7">
      <c r="G15961" s="406"/>
    </row>
    <row r="15962" spans="7:7">
      <c r="G15962" s="406"/>
    </row>
    <row r="15963" spans="7:7">
      <c r="G15963" s="406"/>
    </row>
    <row r="15964" spans="7:7">
      <c r="G15964" s="406"/>
    </row>
    <row r="15965" spans="7:7">
      <c r="G15965" s="406"/>
    </row>
    <row r="15966" spans="7:7">
      <c r="G15966" s="406"/>
    </row>
    <row r="15967" spans="7:7">
      <c r="G15967" s="406"/>
    </row>
    <row r="15968" spans="7:7">
      <c r="G15968" s="406"/>
    </row>
    <row r="15969" spans="7:7">
      <c r="G15969" s="406"/>
    </row>
    <row r="15970" spans="7:7">
      <c r="G15970" s="406"/>
    </row>
    <row r="15971" spans="7:7">
      <c r="G15971" s="406"/>
    </row>
    <row r="15972" spans="7:7">
      <c r="G15972" s="406"/>
    </row>
    <row r="15973" spans="7:7">
      <c r="G15973" s="406"/>
    </row>
    <row r="15974" spans="7:7">
      <c r="G15974" s="406"/>
    </row>
    <row r="15975" spans="7:7">
      <c r="G15975" s="406"/>
    </row>
    <row r="15976" spans="7:7">
      <c r="G15976" s="406"/>
    </row>
    <row r="15977" spans="7:7">
      <c r="G15977" s="406"/>
    </row>
    <row r="15978" spans="7:7">
      <c r="G15978" s="406"/>
    </row>
    <row r="15979" spans="7:7">
      <c r="G15979" s="406"/>
    </row>
    <row r="15980" spans="7:7">
      <c r="G15980" s="406"/>
    </row>
    <row r="15981" spans="7:7">
      <c r="G15981" s="406"/>
    </row>
    <row r="15982" spans="7:7">
      <c r="G15982" s="406"/>
    </row>
    <row r="15983" spans="7:7">
      <c r="G15983" s="406"/>
    </row>
    <row r="15984" spans="7:7">
      <c r="G15984" s="406"/>
    </row>
    <row r="15985" spans="7:7">
      <c r="G15985" s="406"/>
    </row>
    <row r="15986" spans="7:7">
      <c r="G15986" s="406"/>
    </row>
    <row r="15987" spans="7:7">
      <c r="G15987" s="406"/>
    </row>
    <row r="15988" spans="7:7">
      <c r="G15988" s="406"/>
    </row>
    <row r="15989" spans="7:7">
      <c r="G15989" s="406"/>
    </row>
    <row r="15990" spans="7:7">
      <c r="G15990" s="406"/>
    </row>
    <row r="15991" spans="7:7">
      <c r="G15991" s="406"/>
    </row>
    <row r="15992" spans="7:7">
      <c r="G15992" s="406"/>
    </row>
    <row r="15993" spans="7:7">
      <c r="G15993" s="406"/>
    </row>
    <row r="15994" spans="7:7">
      <c r="G15994" s="406"/>
    </row>
    <row r="15995" spans="7:7">
      <c r="G15995" s="406"/>
    </row>
    <row r="15996" spans="7:7">
      <c r="G15996" s="406"/>
    </row>
    <row r="15997" spans="7:7">
      <c r="G15997" s="406"/>
    </row>
    <row r="15998" spans="7:7">
      <c r="G15998" s="406"/>
    </row>
    <row r="15999" spans="7:7">
      <c r="G15999" s="406"/>
    </row>
    <row r="16000" spans="7:7">
      <c r="G16000" s="406"/>
    </row>
    <row r="16001" spans="7:7">
      <c r="G16001" s="406"/>
    </row>
    <row r="16002" spans="7:7">
      <c r="G16002" s="406"/>
    </row>
    <row r="16003" spans="7:7">
      <c r="G16003" s="406"/>
    </row>
    <row r="16004" spans="7:7">
      <c r="G16004" s="406"/>
    </row>
    <row r="16005" spans="7:7">
      <c r="G16005" s="406"/>
    </row>
    <row r="16006" spans="7:7">
      <c r="G16006" s="406"/>
    </row>
    <row r="16007" spans="7:7">
      <c r="G16007" s="406"/>
    </row>
    <row r="16008" spans="7:7">
      <c r="G16008" s="406"/>
    </row>
    <row r="16009" spans="7:7">
      <c r="G16009" s="406"/>
    </row>
    <row r="16010" spans="7:7">
      <c r="G16010" s="406"/>
    </row>
    <row r="16011" spans="7:7">
      <c r="G16011" s="406"/>
    </row>
    <row r="16012" spans="7:7">
      <c r="G16012" s="406"/>
    </row>
    <row r="16013" spans="7:7">
      <c r="G16013" s="406"/>
    </row>
    <row r="16014" spans="7:7">
      <c r="G16014" s="406"/>
    </row>
    <row r="16015" spans="7:7">
      <c r="G16015" s="406"/>
    </row>
    <row r="16016" spans="7:7">
      <c r="G16016" s="406"/>
    </row>
    <row r="16017" spans="7:7">
      <c r="G16017" s="406"/>
    </row>
    <row r="16018" spans="7:7">
      <c r="G16018" s="406"/>
    </row>
    <row r="16019" spans="7:7">
      <c r="G16019" s="406"/>
    </row>
    <row r="16020" spans="7:7">
      <c r="G16020" s="406"/>
    </row>
    <row r="16021" spans="7:7">
      <c r="G16021" s="406"/>
    </row>
    <row r="16022" spans="7:7">
      <c r="G16022" s="406"/>
    </row>
    <row r="16023" spans="7:7">
      <c r="G16023" s="406"/>
    </row>
    <row r="16024" spans="7:7">
      <c r="G16024" s="406"/>
    </row>
    <row r="16025" spans="7:7">
      <c r="G16025" s="406"/>
    </row>
    <row r="16026" spans="7:7">
      <c r="G16026" s="406"/>
    </row>
    <row r="16027" spans="7:7">
      <c r="G16027" s="406"/>
    </row>
    <row r="16028" spans="7:7">
      <c r="G16028" s="406"/>
    </row>
    <row r="16029" spans="7:7">
      <c r="G16029" s="406"/>
    </row>
    <row r="16030" spans="7:7">
      <c r="G16030" s="406"/>
    </row>
    <row r="16031" spans="7:7">
      <c r="G16031" s="406"/>
    </row>
    <row r="16032" spans="7:7">
      <c r="G16032" s="406"/>
    </row>
    <row r="16033" spans="7:7">
      <c r="G16033" s="406"/>
    </row>
    <row r="16034" spans="7:7">
      <c r="G16034" s="406"/>
    </row>
    <row r="16035" spans="7:7">
      <c r="G16035" s="406"/>
    </row>
    <row r="16036" spans="7:7">
      <c r="G16036" s="406"/>
    </row>
    <row r="16037" spans="7:7">
      <c r="G16037" s="406"/>
    </row>
    <row r="16038" spans="7:7">
      <c r="G16038" s="406"/>
    </row>
    <row r="16039" spans="7:7">
      <c r="G16039" s="406"/>
    </row>
    <row r="16040" spans="7:7">
      <c r="G16040" s="406"/>
    </row>
    <row r="16041" spans="7:7">
      <c r="G16041" s="406"/>
    </row>
    <row r="16042" spans="7:7">
      <c r="G16042" s="406"/>
    </row>
    <row r="16043" spans="7:7">
      <c r="G16043" s="406"/>
    </row>
    <row r="16044" spans="7:7">
      <c r="G16044" s="406"/>
    </row>
    <row r="16045" spans="7:7">
      <c r="G16045" s="406"/>
    </row>
    <row r="16046" spans="7:7">
      <c r="G16046" s="406"/>
    </row>
    <row r="16047" spans="7:7">
      <c r="G16047" s="406"/>
    </row>
    <row r="16048" spans="7:7">
      <c r="G16048" s="406"/>
    </row>
    <row r="16049" spans="7:7">
      <c r="G16049" s="406"/>
    </row>
    <row r="16050" spans="7:7">
      <c r="G16050" s="406"/>
    </row>
    <row r="16051" spans="7:7">
      <c r="G16051" s="406"/>
    </row>
    <row r="16052" spans="7:7">
      <c r="G16052" s="406"/>
    </row>
    <row r="16053" spans="7:7">
      <c r="G16053" s="406"/>
    </row>
    <row r="16054" spans="7:7">
      <c r="G16054" s="406"/>
    </row>
    <row r="16055" spans="7:7">
      <c r="G16055" s="406"/>
    </row>
    <row r="16056" spans="7:7">
      <c r="G16056" s="406"/>
    </row>
    <row r="16057" spans="7:7">
      <c r="G16057" s="406"/>
    </row>
    <row r="16058" spans="7:7">
      <c r="G16058" s="406"/>
    </row>
    <row r="16059" spans="7:7">
      <c r="G16059" s="406"/>
    </row>
    <row r="16060" spans="7:7">
      <c r="G16060" s="406"/>
    </row>
    <row r="16061" spans="7:7">
      <c r="G16061" s="406"/>
    </row>
    <row r="16062" spans="7:7">
      <c r="G16062" s="406"/>
    </row>
    <row r="16063" spans="7:7">
      <c r="G16063" s="406"/>
    </row>
    <row r="16064" spans="7:7">
      <c r="G16064" s="406"/>
    </row>
    <row r="16065" spans="7:7">
      <c r="G16065" s="406"/>
    </row>
    <row r="16066" spans="7:7">
      <c r="G16066" s="406"/>
    </row>
    <row r="16067" spans="7:7">
      <c r="G16067" s="406"/>
    </row>
    <row r="16068" spans="7:7">
      <c r="G16068" s="406"/>
    </row>
    <row r="16069" spans="7:7">
      <c r="G16069" s="406"/>
    </row>
    <row r="16070" spans="7:7">
      <c r="G16070" s="406"/>
    </row>
    <row r="16071" spans="7:7">
      <c r="G16071" s="406"/>
    </row>
    <row r="16072" spans="7:7">
      <c r="G16072" s="406"/>
    </row>
    <row r="16073" spans="7:7">
      <c r="G16073" s="406"/>
    </row>
    <row r="16074" spans="7:7">
      <c r="G16074" s="406"/>
    </row>
    <row r="16075" spans="7:7">
      <c r="G16075" s="406"/>
    </row>
    <row r="16076" spans="7:7">
      <c r="G16076" s="406"/>
    </row>
    <row r="16077" spans="7:7">
      <c r="G16077" s="406"/>
    </row>
    <row r="16078" spans="7:7">
      <c r="G16078" s="406"/>
    </row>
    <row r="16079" spans="7:7">
      <c r="G16079" s="406"/>
    </row>
    <row r="16080" spans="7:7">
      <c r="G16080" s="406"/>
    </row>
    <row r="16081" spans="7:7">
      <c r="G16081" s="406"/>
    </row>
    <row r="16082" spans="7:7">
      <c r="G16082" s="406"/>
    </row>
    <row r="16083" spans="7:7">
      <c r="G16083" s="406"/>
    </row>
    <row r="16084" spans="7:7">
      <c r="G16084" s="406"/>
    </row>
    <row r="16085" spans="7:7">
      <c r="G16085" s="406"/>
    </row>
    <row r="16086" spans="7:7">
      <c r="G16086" s="406"/>
    </row>
    <row r="16087" spans="7:7">
      <c r="G16087" s="406"/>
    </row>
    <row r="16088" spans="7:7">
      <c r="G16088" s="406"/>
    </row>
    <row r="16089" spans="7:7">
      <c r="G16089" s="406"/>
    </row>
    <row r="16090" spans="7:7">
      <c r="G16090" s="406"/>
    </row>
    <row r="16091" spans="7:7">
      <c r="G16091" s="406"/>
    </row>
    <row r="16092" spans="7:7">
      <c r="G16092" s="406"/>
    </row>
    <row r="16093" spans="7:7">
      <c r="G16093" s="406"/>
    </row>
    <row r="16094" spans="7:7">
      <c r="G16094" s="406"/>
    </row>
    <row r="16095" spans="7:7">
      <c r="G16095" s="406"/>
    </row>
    <row r="16096" spans="7:7">
      <c r="G16096" s="406"/>
    </row>
    <row r="16097" spans="7:7">
      <c r="G16097" s="406"/>
    </row>
    <row r="16098" spans="7:7">
      <c r="G16098" s="406"/>
    </row>
    <row r="16099" spans="7:7">
      <c r="G16099" s="406"/>
    </row>
    <row r="16100" spans="7:7">
      <c r="G16100" s="406"/>
    </row>
    <row r="16101" spans="7:7">
      <c r="G16101" s="406"/>
    </row>
    <row r="16102" spans="7:7">
      <c r="G16102" s="406"/>
    </row>
    <row r="16103" spans="7:7">
      <c r="G16103" s="406"/>
    </row>
    <row r="16104" spans="7:7">
      <c r="G16104" s="406"/>
    </row>
    <row r="16105" spans="7:7">
      <c r="G16105" s="406"/>
    </row>
    <row r="16106" spans="7:7">
      <c r="G16106" s="406"/>
    </row>
    <row r="16107" spans="7:7">
      <c r="G16107" s="406"/>
    </row>
    <row r="16108" spans="7:7">
      <c r="G16108" s="406"/>
    </row>
    <row r="16109" spans="7:7">
      <c r="G16109" s="406"/>
    </row>
    <row r="16110" spans="7:7">
      <c r="G16110" s="406"/>
    </row>
    <row r="16111" spans="7:7">
      <c r="G16111" s="406"/>
    </row>
    <row r="16112" spans="7:7">
      <c r="G16112" s="406"/>
    </row>
    <row r="16113" spans="7:7">
      <c r="G16113" s="406"/>
    </row>
    <row r="16114" spans="7:7">
      <c r="G16114" s="406"/>
    </row>
    <row r="16115" spans="7:7">
      <c r="G16115" s="406"/>
    </row>
    <row r="16116" spans="7:7">
      <c r="G16116" s="406"/>
    </row>
    <row r="16117" spans="7:7">
      <c r="G16117" s="406"/>
    </row>
    <row r="16118" spans="7:7">
      <c r="G16118" s="406"/>
    </row>
    <row r="16119" spans="7:7">
      <c r="G16119" s="406"/>
    </row>
    <row r="16120" spans="7:7">
      <c r="G16120" s="406"/>
    </row>
    <row r="16121" spans="7:7">
      <c r="G16121" s="406"/>
    </row>
    <row r="16122" spans="7:7">
      <c r="G16122" s="406"/>
    </row>
    <row r="16123" spans="7:7">
      <c r="G16123" s="406"/>
    </row>
    <row r="16124" spans="7:7">
      <c r="G16124" s="406"/>
    </row>
    <row r="16125" spans="7:7">
      <c r="G16125" s="406"/>
    </row>
    <row r="16126" spans="7:7">
      <c r="G16126" s="406"/>
    </row>
    <row r="16127" spans="7:7">
      <c r="G16127" s="406"/>
    </row>
    <row r="16128" spans="7:7">
      <c r="G16128" s="406"/>
    </row>
    <row r="16129" spans="7:7">
      <c r="G16129" s="406"/>
    </row>
    <row r="16130" spans="7:7">
      <c r="G16130" s="406"/>
    </row>
    <row r="16131" spans="7:7">
      <c r="G16131" s="406"/>
    </row>
    <row r="16132" spans="7:7">
      <c r="G16132" s="406"/>
    </row>
    <row r="16133" spans="7:7">
      <c r="G16133" s="406"/>
    </row>
    <row r="16134" spans="7:7">
      <c r="G16134" s="406"/>
    </row>
    <row r="16135" spans="7:7">
      <c r="G16135" s="406"/>
    </row>
    <row r="16136" spans="7:7">
      <c r="G16136" s="406"/>
    </row>
    <row r="16137" spans="7:7">
      <c r="G16137" s="406"/>
    </row>
    <row r="16138" spans="7:7">
      <c r="G16138" s="406"/>
    </row>
    <row r="16139" spans="7:7">
      <c r="G16139" s="406"/>
    </row>
    <row r="16140" spans="7:7">
      <c r="G16140" s="406"/>
    </row>
    <row r="16141" spans="7:7">
      <c r="G16141" s="406"/>
    </row>
    <row r="16142" spans="7:7">
      <c r="G16142" s="406"/>
    </row>
    <row r="16143" spans="7:7">
      <c r="G16143" s="406"/>
    </row>
    <row r="16144" spans="7:7">
      <c r="G16144" s="406"/>
    </row>
    <row r="16145" spans="7:7">
      <c r="G16145" s="406"/>
    </row>
    <row r="16146" spans="7:7">
      <c r="G16146" s="406"/>
    </row>
    <row r="16147" spans="7:7">
      <c r="G16147" s="406"/>
    </row>
    <row r="16148" spans="7:7">
      <c r="G16148" s="406"/>
    </row>
    <row r="16149" spans="7:7">
      <c r="G16149" s="406"/>
    </row>
    <row r="16150" spans="7:7">
      <c r="G16150" s="406"/>
    </row>
    <row r="16151" spans="7:7">
      <c r="G16151" s="406"/>
    </row>
    <row r="16152" spans="7:7">
      <c r="G16152" s="406"/>
    </row>
    <row r="16153" spans="7:7">
      <c r="G16153" s="406"/>
    </row>
    <row r="16154" spans="7:7">
      <c r="G16154" s="406"/>
    </row>
    <row r="16155" spans="7:7">
      <c r="G16155" s="406"/>
    </row>
    <row r="16156" spans="7:7">
      <c r="G16156" s="406"/>
    </row>
    <row r="16157" spans="7:7">
      <c r="G16157" s="406"/>
    </row>
    <row r="16158" spans="7:7">
      <c r="G16158" s="406"/>
    </row>
    <row r="16159" spans="7:7">
      <c r="G16159" s="406"/>
    </row>
    <row r="16160" spans="7:7">
      <c r="G16160" s="406"/>
    </row>
    <row r="16161" spans="7:7">
      <c r="G16161" s="406"/>
    </row>
    <row r="16162" spans="7:7">
      <c r="G16162" s="406"/>
    </row>
    <row r="16163" spans="7:7">
      <c r="G16163" s="406"/>
    </row>
    <row r="16164" spans="7:7">
      <c r="G16164" s="406"/>
    </row>
    <row r="16165" spans="7:7">
      <c r="G16165" s="406"/>
    </row>
    <row r="16166" spans="7:7">
      <c r="G16166" s="406"/>
    </row>
    <row r="16167" spans="7:7">
      <c r="G16167" s="406"/>
    </row>
    <row r="16168" spans="7:7">
      <c r="G16168" s="406"/>
    </row>
    <row r="16169" spans="7:7">
      <c r="G16169" s="406"/>
    </row>
    <row r="16170" spans="7:7">
      <c r="G16170" s="406"/>
    </row>
    <row r="16171" spans="7:7">
      <c r="G16171" s="406"/>
    </row>
    <row r="16172" spans="7:7">
      <c r="G16172" s="406"/>
    </row>
    <row r="16173" spans="7:7">
      <c r="G16173" s="406"/>
    </row>
    <row r="16174" spans="7:7">
      <c r="G16174" s="406"/>
    </row>
    <row r="16175" spans="7:7">
      <c r="G16175" s="406"/>
    </row>
    <row r="16176" spans="7:7">
      <c r="G16176" s="406"/>
    </row>
    <row r="16177" spans="7:7">
      <c r="G16177" s="406"/>
    </row>
    <row r="16178" spans="7:7">
      <c r="G16178" s="406"/>
    </row>
    <row r="16179" spans="7:7">
      <c r="G16179" s="406"/>
    </row>
    <row r="16180" spans="7:7">
      <c r="G16180" s="406"/>
    </row>
    <row r="16181" spans="7:7">
      <c r="G16181" s="406"/>
    </row>
    <row r="16182" spans="7:7">
      <c r="G16182" s="406"/>
    </row>
    <row r="16183" spans="7:7">
      <c r="G16183" s="406"/>
    </row>
    <row r="16184" spans="7:7">
      <c r="G16184" s="406"/>
    </row>
    <row r="16185" spans="7:7">
      <c r="G16185" s="406"/>
    </row>
    <row r="16186" spans="7:7">
      <c r="G16186" s="406"/>
    </row>
    <row r="16187" spans="7:7">
      <c r="G16187" s="406"/>
    </row>
    <row r="16188" spans="7:7">
      <c r="G16188" s="406"/>
    </row>
    <row r="16189" spans="7:7">
      <c r="G16189" s="406"/>
    </row>
    <row r="16190" spans="7:7">
      <c r="G16190" s="406"/>
    </row>
    <row r="16191" spans="7:7">
      <c r="G16191" s="406"/>
    </row>
    <row r="16192" spans="7:7">
      <c r="G16192" s="406"/>
    </row>
    <row r="16193" spans="7:7">
      <c r="G16193" s="406"/>
    </row>
    <row r="16194" spans="7:7">
      <c r="G16194" s="406"/>
    </row>
    <row r="16195" spans="7:7">
      <c r="G16195" s="406"/>
    </row>
    <row r="16196" spans="7:7">
      <c r="G16196" s="406"/>
    </row>
    <row r="16197" spans="7:7">
      <c r="G16197" s="406"/>
    </row>
    <row r="16198" spans="7:7">
      <c r="G16198" s="406"/>
    </row>
    <row r="16199" spans="7:7">
      <c r="G16199" s="406"/>
    </row>
    <row r="16200" spans="7:7">
      <c r="G16200" s="406"/>
    </row>
    <row r="16201" spans="7:7">
      <c r="G16201" s="406"/>
    </row>
    <row r="16202" spans="7:7">
      <c r="G16202" s="406"/>
    </row>
    <row r="16203" spans="7:7">
      <c r="G16203" s="406"/>
    </row>
    <row r="16204" spans="7:7">
      <c r="G16204" s="406"/>
    </row>
    <row r="16205" spans="7:7">
      <c r="G16205" s="406"/>
    </row>
    <row r="16206" spans="7:7">
      <c r="G16206" s="406"/>
    </row>
    <row r="16207" spans="7:7">
      <c r="G16207" s="406"/>
    </row>
    <row r="16208" spans="7:7">
      <c r="G16208" s="406"/>
    </row>
    <row r="16209" spans="7:7">
      <c r="G16209" s="406"/>
    </row>
    <row r="16210" spans="7:7">
      <c r="G16210" s="406"/>
    </row>
    <row r="16211" spans="7:7">
      <c r="G16211" s="406"/>
    </row>
    <row r="16212" spans="7:7">
      <c r="G16212" s="406"/>
    </row>
    <row r="16213" spans="7:7">
      <c r="G16213" s="406"/>
    </row>
    <row r="16214" spans="7:7">
      <c r="G16214" s="406"/>
    </row>
    <row r="16215" spans="7:7">
      <c r="G16215" s="406"/>
    </row>
    <row r="16216" spans="7:7">
      <c r="G16216" s="406"/>
    </row>
    <row r="16217" spans="7:7">
      <c r="G16217" s="406"/>
    </row>
    <row r="16218" spans="7:7">
      <c r="G16218" s="406"/>
    </row>
    <row r="16219" spans="7:7">
      <c r="G16219" s="406"/>
    </row>
    <row r="16220" spans="7:7">
      <c r="G16220" s="406"/>
    </row>
    <row r="16221" spans="7:7">
      <c r="G16221" s="406"/>
    </row>
    <row r="16222" spans="7:7">
      <c r="G16222" s="406"/>
    </row>
    <row r="16223" spans="7:7">
      <c r="G16223" s="406"/>
    </row>
    <row r="16224" spans="7:7">
      <c r="G16224" s="406"/>
    </row>
    <row r="16225" spans="7:7">
      <c r="G16225" s="406"/>
    </row>
    <row r="16226" spans="7:7">
      <c r="G16226" s="406"/>
    </row>
    <row r="16227" spans="7:7">
      <c r="G16227" s="406"/>
    </row>
    <row r="16228" spans="7:7">
      <c r="G16228" s="406"/>
    </row>
    <row r="16229" spans="7:7">
      <c r="G16229" s="406"/>
    </row>
    <row r="16230" spans="7:7">
      <c r="G16230" s="406"/>
    </row>
    <row r="16231" spans="7:7">
      <c r="G16231" s="406"/>
    </row>
    <row r="16232" spans="7:7">
      <c r="G16232" s="406"/>
    </row>
    <row r="16233" spans="7:7">
      <c r="G16233" s="406"/>
    </row>
    <row r="16234" spans="7:7">
      <c r="G16234" s="406"/>
    </row>
    <row r="16235" spans="7:7">
      <c r="G16235" s="406"/>
    </row>
    <row r="16236" spans="7:7">
      <c r="G16236" s="406"/>
    </row>
    <row r="16237" spans="7:7">
      <c r="G16237" s="406"/>
    </row>
    <row r="16238" spans="7:7">
      <c r="G16238" s="406"/>
    </row>
    <row r="16239" spans="7:7">
      <c r="G16239" s="406"/>
    </row>
    <row r="16240" spans="7:7">
      <c r="G16240" s="406"/>
    </row>
    <row r="16241" spans="7:7">
      <c r="G16241" s="406"/>
    </row>
    <row r="16242" spans="7:7">
      <c r="G16242" s="406"/>
    </row>
    <row r="16243" spans="7:7">
      <c r="G16243" s="406"/>
    </row>
    <row r="16244" spans="7:7">
      <c r="G16244" s="406"/>
    </row>
    <row r="16245" spans="7:7">
      <c r="G16245" s="406"/>
    </row>
    <row r="16246" spans="7:7">
      <c r="G16246" s="406"/>
    </row>
    <row r="16247" spans="7:7">
      <c r="G16247" s="406"/>
    </row>
    <row r="16248" spans="7:7">
      <c r="G16248" s="406"/>
    </row>
    <row r="16249" spans="7:7">
      <c r="G16249" s="406"/>
    </row>
    <row r="16250" spans="7:7">
      <c r="G16250" s="406"/>
    </row>
    <row r="16251" spans="7:7">
      <c r="G16251" s="406"/>
    </row>
    <row r="16252" spans="7:7">
      <c r="G16252" s="406"/>
    </row>
    <row r="16253" spans="7:7">
      <c r="G16253" s="406"/>
    </row>
    <row r="16254" spans="7:7">
      <c r="G16254" s="406"/>
    </row>
    <row r="16255" spans="7:7">
      <c r="G16255" s="406"/>
    </row>
    <row r="16256" spans="7:7">
      <c r="G16256" s="406"/>
    </row>
    <row r="16257" spans="7:7">
      <c r="G16257" s="406"/>
    </row>
    <row r="16258" spans="7:7">
      <c r="G16258" s="406"/>
    </row>
    <row r="16259" spans="7:7">
      <c r="G16259" s="406"/>
    </row>
    <row r="16260" spans="7:7">
      <c r="G16260" s="406"/>
    </row>
    <row r="16261" spans="7:7">
      <c r="G16261" s="406"/>
    </row>
    <row r="16262" spans="7:7">
      <c r="G16262" s="406"/>
    </row>
    <row r="16263" spans="7:7">
      <c r="G16263" s="406"/>
    </row>
    <row r="16264" spans="7:7">
      <c r="G16264" s="406"/>
    </row>
    <row r="16265" spans="7:7">
      <c r="G16265" s="406"/>
    </row>
    <row r="16266" spans="7:7">
      <c r="G16266" s="406"/>
    </row>
    <row r="16267" spans="7:7">
      <c r="G16267" s="406"/>
    </row>
    <row r="16268" spans="7:7">
      <c r="G16268" s="406"/>
    </row>
    <row r="16269" spans="7:7">
      <c r="G16269" s="406"/>
    </row>
    <row r="16270" spans="7:7">
      <c r="G16270" s="406"/>
    </row>
    <row r="16271" spans="7:7">
      <c r="G16271" s="406"/>
    </row>
    <row r="16272" spans="7:7">
      <c r="G16272" s="406"/>
    </row>
    <row r="16273" spans="7:7">
      <c r="G16273" s="406"/>
    </row>
    <row r="16274" spans="7:7">
      <c r="G16274" s="406"/>
    </row>
    <row r="16275" spans="7:7">
      <c r="G16275" s="406"/>
    </row>
    <row r="16276" spans="7:7">
      <c r="G16276" s="406"/>
    </row>
    <row r="16277" spans="7:7">
      <c r="G16277" s="406"/>
    </row>
    <row r="16278" spans="7:7">
      <c r="G16278" s="406"/>
    </row>
    <row r="16279" spans="7:7">
      <c r="G16279" s="406"/>
    </row>
    <row r="16280" spans="7:7">
      <c r="G16280" s="406"/>
    </row>
    <row r="16281" spans="7:7">
      <c r="G16281" s="406"/>
    </row>
    <row r="16282" spans="7:7">
      <c r="G16282" s="406"/>
    </row>
    <row r="16283" spans="7:7">
      <c r="G16283" s="406"/>
    </row>
    <row r="16284" spans="7:7">
      <c r="G16284" s="406"/>
    </row>
    <row r="16285" spans="7:7">
      <c r="G16285" s="406"/>
    </row>
    <row r="16286" spans="7:7">
      <c r="G16286" s="406"/>
    </row>
    <row r="16287" spans="7:7">
      <c r="G16287" s="406"/>
    </row>
    <row r="16288" spans="7:7">
      <c r="G16288" s="406"/>
    </row>
    <row r="16289" spans="7:7">
      <c r="G16289" s="406"/>
    </row>
    <row r="16290" spans="7:7">
      <c r="G16290" s="406"/>
    </row>
    <row r="16291" spans="7:7">
      <c r="G16291" s="406"/>
    </row>
    <row r="16292" spans="7:7">
      <c r="G16292" s="406"/>
    </row>
    <row r="16293" spans="7:7">
      <c r="G16293" s="406"/>
    </row>
    <row r="16294" spans="7:7">
      <c r="G16294" s="406"/>
    </row>
    <row r="16295" spans="7:7">
      <c r="G16295" s="406"/>
    </row>
    <row r="16296" spans="7:7">
      <c r="G16296" s="406"/>
    </row>
    <row r="16297" spans="7:7">
      <c r="G16297" s="406"/>
    </row>
    <row r="16298" spans="7:7">
      <c r="G16298" s="406"/>
    </row>
    <row r="16299" spans="7:7">
      <c r="G16299" s="406"/>
    </row>
    <row r="16300" spans="7:7">
      <c r="G16300" s="406"/>
    </row>
    <row r="16301" spans="7:7">
      <c r="G16301" s="406"/>
    </row>
    <row r="16302" spans="7:7">
      <c r="G16302" s="406"/>
    </row>
    <row r="16303" spans="7:7">
      <c r="G16303" s="406"/>
    </row>
    <row r="16304" spans="7:7">
      <c r="G16304" s="406"/>
    </row>
    <row r="16305" spans="7:7">
      <c r="G16305" s="406"/>
    </row>
    <row r="16306" spans="7:7">
      <c r="G16306" s="406"/>
    </row>
    <row r="16307" spans="7:7">
      <c r="G16307" s="406"/>
    </row>
    <row r="16308" spans="7:7">
      <c r="G16308" s="406"/>
    </row>
    <row r="16309" spans="7:7">
      <c r="G16309" s="406"/>
    </row>
    <row r="16310" spans="7:7">
      <c r="G16310" s="406"/>
    </row>
    <row r="16311" spans="7:7">
      <c r="G16311" s="406"/>
    </row>
    <row r="16312" spans="7:7">
      <c r="G16312" s="406"/>
    </row>
    <row r="16313" spans="7:7">
      <c r="G16313" s="406"/>
    </row>
    <row r="16314" spans="7:7">
      <c r="G16314" s="406"/>
    </row>
    <row r="16315" spans="7:7">
      <c r="G16315" s="406"/>
    </row>
    <row r="16316" spans="7:7">
      <c r="G16316" s="406"/>
    </row>
    <row r="16317" spans="7:7">
      <c r="G16317" s="406"/>
    </row>
    <row r="16318" spans="7:7">
      <c r="G16318" s="406"/>
    </row>
    <row r="16319" spans="7:7">
      <c r="G16319" s="406"/>
    </row>
    <row r="16320" spans="7:7">
      <c r="G16320" s="406"/>
    </row>
    <row r="16321" spans="7:7">
      <c r="G16321" s="406"/>
    </row>
    <row r="16322" spans="7:7">
      <c r="G16322" s="406"/>
    </row>
    <row r="16323" spans="7:7">
      <c r="G16323" s="406"/>
    </row>
    <row r="16324" spans="7:7">
      <c r="G16324" s="406"/>
    </row>
    <row r="16325" spans="7:7">
      <c r="G16325" s="406"/>
    </row>
    <row r="16326" spans="7:7">
      <c r="G16326" s="406"/>
    </row>
    <row r="16327" spans="7:7">
      <c r="G16327" s="406"/>
    </row>
    <row r="16328" spans="7:7">
      <c r="G16328" s="406"/>
    </row>
    <row r="16329" spans="7:7">
      <c r="G16329" s="406"/>
    </row>
    <row r="16330" spans="7:7">
      <c r="G16330" s="406"/>
    </row>
    <row r="16331" spans="7:7">
      <c r="G16331" s="406"/>
    </row>
    <row r="16332" spans="7:7">
      <c r="G16332" s="406"/>
    </row>
    <row r="16333" spans="7:7">
      <c r="G16333" s="406"/>
    </row>
    <row r="16334" spans="7:7">
      <c r="G16334" s="406"/>
    </row>
    <row r="16335" spans="7:7">
      <c r="G16335" s="406"/>
    </row>
    <row r="16336" spans="7:7">
      <c r="G16336" s="406"/>
    </row>
    <row r="16337" spans="7:7">
      <c r="G16337" s="406"/>
    </row>
    <row r="16338" spans="7:7">
      <c r="G16338" s="406"/>
    </row>
    <row r="16339" spans="7:7">
      <c r="G16339" s="406"/>
    </row>
    <row r="16340" spans="7:7">
      <c r="G16340" s="406"/>
    </row>
    <row r="16341" spans="7:7">
      <c r="G16341" s="406"/>
    </row>
    <row r="16342" spans="7:7">
      <c r="G16342" s="406"/>
    </row>
    <row r="16343" spans="7:7">
      <c r="G16343" s="406"/>
    </row>
    <row r="16344" spans="7:7">
      <c r="G16344" s="406"/>
    </row>
    <row r="16345" spans="7:7">
      <c r="G16345" s="406"/>
    </row>
    <row r="16346" spans="7:7">
      <c r="G16346" s="406"/>
    </row>
    <row r="16347" spans="7:7">
      <c r="G16347" s="406"/>
    </row>
    <row r="16348" spans="7:7">
      <c r="G16348" s="406"/>
    </row>
    <row r="16349" spans="7:7">
      <c r="G16349" s="406"/>
    </row>
    <row r="16350" spans="7:7">
      <c r="G16350" s="406"/>
    </row>
    <row r="16351" spans="7:7">
      <c r="G16351" s="406"/>
    </row>
    <row r="16352" spans="7:7">
      <c r="G16352" s="406"/>
    </row>
    <row r="16353" spans="7:7">
      <c r="G16353" s="406"/>
    </row>
    <row r="16354" spans="7:7">
      <c r="G16354" s="406"/>
    </row>
    <row r="16355" spans="7:7">
      <c r="G16355" s="406"/>
    </row>
    <row r="16356" spans="7:7">
      <c r="G16356" s="406"/>
    </row>
    <row r="16357" spans="7:7">
      <c r="G16357" s="406"/>
    </row>
    <row r="16358" spans="7:7">
      <c r="G16358" s="406"/>
    </row>
    <row r="16359" spans="7:7">
      <c r="G16359" s="406"/>
    </row>
    <row r="16360" spans="7:7">
      <c r="G16360" s="406"/>
    </row>
    <row r="16361" spans="7:7">
      <c r="G16361" s="406"/>
    </row>
    <row r="16362" spans="7:7">
      <c r="G16362" s="406"/>
    </row>
    <row r="16363" spans="7:7">
      <c r="G16363" s="406"/>
    </row>
    <row r="16364" spans="7:7">
      <c r="G16364" s="406"/>
    </row>
    <row r="16365" spans="7:7">
      <c r="G16365" s="406"/>
    </row>
    <row r="16366" spans="7:7">
      <c r="G16366" s="406"/>
    </row>
    <row r="16367" spans="7:7">
      <c r="G16367" s="406"/>
    </row>
    <row r="16368" spans="7:7">
      <c r="G16368" s="406"/>
    </row>
    <row r="16369" spans="7:7">
      <c r="G16369" s="406"/>
    </row>
    <row r="16370" spans="7:7">
      <c r="G16370" s="406"/>
    </row>
    <row r="16371" spans="7:7">
      <c r="G16371" s="406"/>
    </row>
    <row r="16372" spans="7:7">
      <c r="G16372" s="406"/>
    </row>
    <row r="16373" spans="7:7">
      <c r="G16373" s="406"/>
    </row>
    <row r="16374" spans="7:7">
      <c r="G16374" s="406"/>
    </row>
    <row r="16375" spans="7:7">
      <c r="G16375" s="406"/>
    </row>
    <row r="16376" spans="7:7">
      <c r="G16376" s="406"/>
    </row>
    <row r="16377" spans="7:7">
      <c r="G16377" s="406"/>
    </row>
    <row r="16378" spans="7:7">
      <c r="G16378" s="406"/>
    </row>
    <row r="16379" spans="7:7">
      <c r="G16379" s="406"/>
    </row>
    <row r="16380" spans="7:7">
      <c r="G16380" s="406"/>
    </row>
    <row r="16381" spans="7:7">
      <c r="G16381" s="406"/>
    </row>
    <row r="16382" spans="7:7">
      <c r="G16382" s="406"/>
    </row>
    <row r="16383" spans="7:7">
      <c r="G16383" s="406"/>
    </row>
    <row r="16384" spans="7:7">
      <c r="G16384" s="406"/>
    </row>
    <row r="16385" spans="7:7">
      <c r="G16385" s="406"/>
    </row>
    <row r="16386" spans="7:7">
      <c r="G16386" s="406"/>
    </row>
    <row r="16387" spans="7:7">
      <c r="G16387" s="406"/>
    </row>
    <row r="16388" spans="7:7">
      <c r="G16388" s="406"/>
    </row>
    <row r="16389" spans="7:7">
      <c r="G16389" s="406"/>
    </row>
    <row r="16390" spans="7:7">
      <c r="G16390" s="406"/>
    </row>
    <row r="16391" spans="7:7">
      <c r="G16391" s="406"/>
    </row>
    <row r="16392" spans="7:7">
      <c r="G16392" s="406"/>
    </row>
    <row r="16393" spans="7:7">
      <c r="G16393" s="406"/>
    </row>
    <row r="16394" spans="7:7">
      <c r="G16394" s="406"/>
    </row>
    <row r="16395" spans="7:7">
      <c r="G16395" s="406"/>
    </row>
    <row r="16396" spans="7:7">
      <c r="G16396" s="406"/>
    </row>
    <row r="16397" spans="7:7">
      <c r="G16397" s="406"/>
    </row>
    <row r="16398" spans="7:7">
      <c r="G16398" s="406"/>
    </row>
    <row r="16399" spans="7:7">
      <c r="G16399" s="406"/>
    </row>
    <row r="16400" spans="7:7">
      <c r="G16400" s="406"/>
    </row>
    <row r="16401" spans="7:7">
      <c r="G16401" s="406"/>
    </row>
    <row r="16402" spans="7:7">
      <c r="G16402" s="406"/>
    </row>
    <row r="16403" spans="7:7">
      <c r="G16403" s="406"/>
    </row>
    <row r="16404" spans="7:7">
      <c r="G16404" s="406"/>
    </row>
    <row r="16405" spans="7:7">
      <c r="G16405" s="406"/>
    </row>
    <row r="16406" spans="7:7">
      <c r="G16406" s="406"/>
    </row>
    <row r="16407" spans="7:7">
      <c r="G16407" s="406"/>
    </row>
    <row r="16408" spans="7:7">
      <c r="G16408" s="406"/>
    </row>
    <row r="16409" spans="7:7">
      <c r="G16409" s="406"/>
    </row>
    <row r="16410" spans="7:7">
      <c r="G16410" s="406"/>
    </row>
    <row r="16411" spans="7:7">
      <c r="G16411" s="406"/>
    </row>
    <row r="16412" spans="7:7">
      <c r="G16412" s="406"/>
    </row>
    <row r="16413" spans="7:7">
      <c r="G16413" s="406"/>
    </row>
    <row r="16414" spans="7:7">
      <c r="G16414" s="406"/>
    </row>
    <row r="16415" spans="7:7">
      <c r="G16415" s="406"/>
    </row>
    <row r="16416" spans="7:7">
      <c r="G16416" s="406"/>
    </row>
    <row r="16417" spans="7:7">
      <c r="G16417" s="406"/>
    </row>
    <row r="16418" spans="7:7">
      <c r="G16418" s="406"/>
    </row>
    <row r="16419" spans="7:7">
      <c r="G16419" s="406"/>
    </row>
    <row r="16420" spans="7:7">
      <c r="G16420" s="406"/>
    </row>
    <row r="16421" spans="7:7">
      <c r="G16421" s="406"/>
    </row>
    <row r="16422" spans="7:7">
      <c r="G16422" s="406"/>
    </row>
    <row r="16423" spans="7:7">
      <c r="G16423" s="406"/>
    </row>
    <row r="16424" spans="7:7">
      <c r="G16424" s="406"/>
    </row>
    <row r="16425" spans="7:7">
      <c r="G16425" s="406"/>
    </row>
    <row r="16426" spans="7:7">
      <c r="G16426" s="406"/>
    </row>
    <row r="16427" spans="7:7">
      <c r="G16427" s="406"/>
    </row>
    <row r="16428" spans="7:7">
      <c r="G16428" s="406"/>
    </row>
    <row r="16429" spans="7:7">
      <c r="G16429" s="406"/>
    </row>
    <row r="16430" spans="7:7">
      <c r="G16430" s="406"/>
    </row>
    <row r="16431" spans="7:7">
      <c r="G16431" s="406"/>
    </row>
    <row r="16432" spans="7:7">
      <c r="G16432" s="406"/>
    </row>
    <row r="16433" spans="7:7">
      <c r="G16433" s="406"/>
    </row>
    <row r="16434" spans="7:7">
      <c r="G16434" s="406"/>
    </row>
    <row r="16435" spans="7:7">
      <c r="G16435" s="406"/>
    </row>
    <row r="16436" spans="7:7">
      <c r="G16436" s="406"/>
    </row>
    <row r="16437" spans="7:7">
      <c r="G16437" s="406"/>
    </row>
    <row r="16438" spans="7:7">
      <c r="G16438" s="406"/>
    </row>
    <row r="16439" spans="7:7">
      <c r="G16439" s="406"/>
    </row>
    <row r="16440" spans="7:7">
      <c r="G16440" s="406"/>
    </row>
    <row r="16441" spans="7:7">
      <c r="G16441" s="406"/>
    </row>
    <row r="16442" spans="7:7">
      <c r="G16442" s="406"/>
    </row>
    <row r="16443" spans="7:7">
      <c r="G16443" s="406"/>
    </row>
    <row r="16444" spans="7:7">
      <c r="G16444" s="406"/>
    </row>
    <row r="16445" spans="7:7">
      <c r="G16445" s="406"/>
    </row>
    <row r="16446" spans="7:7">
      <c r="G16446" s="406"/>
    </row>
    <row r="16447" spans="7:7">
      <c r="G16447" s="406"/>
    </row>
    <row r="16448" spans="7:7">
      <c r="G16448" s="406"/>
    </row>
    <row r="16449" spans="7:7">
      <c r="G16449" s="406"/>
    </row>
    <row r="16450" spans="7:7">
      <c r="G16450" s="406"/>
    </row>
    <row r="16451" spans="7:7">
      <c r="G16451" s="406"/>
    </row>
    <row r="16452" spans="7:7">
      <c r="G16452" s="406"/>
    </row>
    <row r="16453" spans="7:7">
      <c r="G16453" s="406"/>
    </row>
    <row r="16454" spans="7:7">
      <c r="G16454" s="406"/>
    </row>
    <row r="16455" spans="7:7">
      <c r="G16455" s="406"/>
    </row>
    <row r="16456" spans="7:7">
      <c r="G16456" s="406"/>
    </row>
    <row r="16457" spans="7:7">
      <c r="G16457" s="406"/>
    </row>
    <row r="16458" spans="7:7">
      <c r="G16458" s="406"/>
    </row>
    <row r="16459" spans="7:7">
      <c r="G16459" s="406"/>
    </row>
    <row r="16460" spans="7:7">
      <c r="G16460" s="406"/>
    </row>
    <row r="16461" spans="7:7">
      <c r="G16461" s="406"/>
    </row>
    <row r="16462" spans="7:7">
      <c r="G16462" s="406"/>
    </row>
    <row r="16463" spans="7:7">
      <c r="G16463" s="406"/>
    </row>
    <row r="16464" spans="7:7">
      <c r="G16464" s="406"/>
    </row>
    <row r="16465" spans="7:7">
      <c r="G16465" s="406"/>
    </row>
    <row r="16466" spans="7:7">
      <c r="G16466" s="406"/>
    </row>
    <row r="16467" spans="7:7">
      <c r="G16467" s="406"/>
    </row>
    <row r="16468" spans="7:7">
      <c r="G16468" s="406"/>
    </row>
    <row r="16469" spans="7:7">
      <c r="G16469" s="406"/>
    </row>
    <row r="16470" spans="7:7">
      <c r="G16470" s="406"/>
    </row>
    <row r="16471" spans="7:7">
      <c r="G16471" s="406"/>
    </row>
    <row r="16472" spans="7:7">
      <c r="G16472" s="406"/>
    </row>
    <row r="16473" spans="7:7">
      <c r="G16473" s="406"/>
    </row>
    <row r="16474" spans="7:7">
      <c r="G16474" s="406"/>
    </row>
    <row r="16475" spans="7:7">
      <c r="G16475" s="406"/>
    </row>
    <row r="16476" spans="7:7">
      <c r="G16476" s="406"/>
    </row>
    <row r="16477" spans="7:7">
      <c r="G16477" s="406"/>
    </row>
    <row r="16478" spans="7:7">
      <c r="G16478" s="406"/>
    </row>
    <row r="16479" spans="7:7">
      <c r="G16479" s="406"/>
    </row>
    <row r="16480" spans="7:7">
      <c r="G16480" s="406"/>
    </row>
    <row r="16481" spans="7:7">
      <c r="G16481" s="406"/>
    </row>
    <row r="16482" spans="7:7">
      <c r="G16482" s="406"/>
    </row>
    <row r="16483" spans="7:7">
      <c r="G16483" s="406"/>
    </row>
    <row r="16484" spans="7:7">
      <c r="G16484" s="406"/>
    </row>
    <row r="16485" spans="7:7">
      <c r="G16485" s="406"/>
    </row>
    <row r="16486" spans="7:7">
      <c r="G16486" s="406"/>
    </row>
    <row r="16487" spans="7:7">
      <c r="G16487" s="406"/>
    </row>
    <row r="16488" spans="7:7">
      <c r="G16488" s="406"/>
    </row>
    <row r="16489" spans="7:7">
      <c r="G16489" s="406"/>
    </row>
    <row r="16490" spans="7:7">
      <c r="G16490" s="406"/>
    </row>
    <row r="16491" spans="7:7">
      <c r="G16491" s="406"/>
    </row>
    <row r="16492" spans="7:7">
      <c r="G16492" s="406"/>
    </row>
    <row r="16493" spans="7:7">
      <c r="G16493" s="406"/>
    </row>
    <row r="16494" spans="7:7">
      <c r="G16494" s="406"/>
    </row>
    <row r="16495" spans="7:7">
      <c r="G16495" s="406"/>
    </row>
    <row r="16496" spans="7:7">
      <c r="G16496" s="406"/>
    </row>
    <row r="16497" spans="7:7">
      <c r="G16497" s="406"/>
    </row>
    <row r="16498" spans="7:7">
      <c r="G16498" s="406"/>
    </row>
    <row r="16499" spans="7:7">
      <c r="G16499" s="406"/>
    </row>
    <row r="16500" spans="7:7">
      <c r="G16500" s="406"/>
    </row>
    <row r="16501" spans="7:7">
      <c r="G16501" s="406"/>
    </row>
    <row r="16502" spans="7:7">
      <c r="G16502" s="406"/>
    </row>
    <row r="16503" spans="7:7">
      <c r="G16503" s="406"/>
    </row>
    <row r="16504" spans="7:7">
      <c r="G16504" s="406"/>
    </row>
    <row r="16505" spans="7:7">
      <c r="G16505" s="406"/>
    </row>
    <row r="16506" spans="7:7">
      <c r="G16506" s="406"/>
    </row>
    <row r="16507" spans="7:7">
      <c r="G16507" s="406"/>
    </row>
    <row r="16508" spans="7:7">
      <c r="G16508" s="406"/>
    </row>
    <row r="16509" spans="7:7">
      <c r="G16509" s="406"/>
    </row>
    <row r="16510" spans="7:7">
      <c r="G16510" s="406"/>
    </row>
    <row r="16511" spans="7:7">
      <c r="G16511" s="406"/>
    </row>
    <row r="16512" spans="7:7">
      <c r="G16512" s="406"/>
    </row>
    <row r="16513" spans="7:7">
      <c r="G16513" s="406"/>
    </row>
    <row r="16514" spans="7:7">
      <c r="G16514" s="406"/>
    </row>
    <row r="16515" spans="7:7">
      <c r="G16515" s="406"/>
    </row>
    <row r="16516" spans="7:7">
      <c r="G16516" s="406"/>
    </row>
    <row r="16517" spans="7:7">
      <c r="G16517" s="406"/>
    </row>
    <row r="16518" spans="7:7">
      <c r="G16518" s="406"/>
    </row>
    <row r="16519" spans="7:7">
      <c r="G16519" s="406"/>
    </row>
    <row r="16520" spans="7:7">
      <c r="G16520" s="406"/>
    </row>
    <row r="16521" spans="7:7">
      <c r="G16521" s="406"/>
    </row>
    <row r="16522" spans="7:7">
      <c r="G16522" s="406"/>
    </row>
    <row r="16523" spans="7:7">
      <c r="G16523" s="406"/>
    </row>
    <row r="16524" spans="7:7">
      <c r="G16524" s="406"/>
    </row>
    <row r="16525" spans="7:7">
      <c r="G16525" s="406"/>
    </row>
    <row r="16526" spans="7:7">
      <c r="G16526" s="406"/>
    </row>
    <row r="16527" spans="7:7">
      <c r="G16527" s="406"/>
    </row>
    <row r="16528" spans="7:7">
      <c r="G16528" s="406"/>
    </row>
    <row r="16529" spans="7:7">
      <c r="G16529" s="406"/>
    </row>
    <row r="16530" spans="7:7">
      <c r="G16530" s="406"/>
    </row>
    <row r="16531" spans="7:7">
      <c r="G16531" s="406"/>
    </row>
    <row r="16532" spans="7:7">
      <c r="G16532" s="406"/>
    </row>
    <row r="16533" spans="7:7">
      <c r="G16533" s="406"/>
    </row>
    <row r="16534" spans="7:7">
      <c r="G16534" s="406"/>
    </row>
    <row r="16535" spans="7:7">
      <c r="G16535" s="406"/>
    </row>
    <row r="16536" spans="7:7">
      <c r="G16536" s="406"/>
    </row>
    <row r="16537" spans="7:7">
      <c r="G16537" s="406"/>
    </row>
    <row r="16538" spans="7:7">
      <c r="G16538" s="406"/>
    </row>
    <row r="16539" spans="7:7">
      <c r="G16539" s="406"/>
    </row>
    <row r="16540" spans="7:7">
      <c r="G16540" s="406"/>
    </row>
    <row r="16541" spans="7:7">
      <c r="G16541" s="406"/>
    </row>
    <row r="16542" spans="7:7">
      <c r="G16542" s="406"/>
    </row>
    <row r="16543" spans="7:7">
      <c r="G16543" s="406"/>
    </row>
    <row r="16544" spans="7:7">
      <c r="G16544" s="406"/>
    </row>
    <row r="16545" spans="7:7">
      <c r="G16545" s="406"/>
    </row>
    <row r="16546" spans="7:7">
      <c r="G16546" s="406"/>
    </row>
    <row r="16547" spans="7:7">
      <c r="G16547" s="406"/>
    </row>
    <row r="16548" spans="7:7">
      <c r="G16548" s="406"/>
    </row>
    <row r="16549" spans="7:7">
      <c r="G16549" s="406"/>
    </row>
    <row r="16550" spans="7:7">
      <c r="G16550" s="406"/>
    </row>
    <row r="16551" spans="7:7">
      <c r="G16551" s="406"/>
    </row>
    <row r="16552" spans="7:7">
      <c r="G16552" s="406"/>
    </row>
    <row r="16553" spans="7:7">
      <c r="G16553" s="406"/>
    </row>
    <row r="16554" spans="7:7">
      <c r="G16554" s="406"/>
    </row>
    <row r="16555" spans="7:7">
      <c r="G16555" s="406"/>
    </row>
    <row r="16556" spans="7:7">
      <c r="G16556" s="406"/>
    </row>
    <row r="16557" spans="7:7">
      <c r="G16557" s="406"/>
    </row>
    <row r="16558" spans="7:7">
      <c r="G16558" s="406"/>
    </row>
    <row r="16559" spans="7:7">
      <c r="G16559" s="406"/>
    </row>
    <row r="16560" spans="7:7">
      <c r="G16560" s="406"/>
    </row>
    <row r="16561" spans="7:7">
      <c r="G16561" s="406"/>
    </row>
    <row r="16562" spans="7:7">
      <c r="G16562" s="406"/>
    </row>
    <row r="16563" spans="7:7">
      <c r="G16563" s="406"/>
    </row>
    <row r="16564" spans="7:7">
      <c r="G16564" s="406"/>
    </row>
    <row r="16565" spans="7:7">
      <c r="G16565" s="406"/>
    </row>
    <row r="16566" spans="7:7">
      <c r="G16566" s="406"/>
    </row>
    <row r="16567" spans="7:7">
      <c r="G16567" s="406"/>
    </row>
    <row r="16568" spans="7:7">
      <c r="G16568" s="406"/>
    </row>
    <row r="16569" spans="7:7">
      <c r="G16569" s="406"/>
    </row>
    <row r="16570" spans="7:7">
      <c r="G16570" s="406"/>
    </row>
    <row r="16571" spans="7:7">
      <c r="G16571" s="406"/>
    </row>
    <row r="16572" spans="7:7">
      <c r="G16572" s="406"/>
    </row>
    <row r="16573" spans="7:7">
      <c r="G16573" s="406"/>
    </row>
    <row r="16574" spans="7:7">
      <c r="G16574" s="406"/>
    </row>
    <row r="16575" spans="7:7">
      <c r="G16575" s="406"/>
    </row>
    <row r="16576" spans="7:7">
      <c r="G16576" s="406"/>
    </row>
    <row r="16577" spans="7:7">
      <c r="G16577" s="406"/>
    </row>
    <row r="16578" spans="7:7">
      <c r="G16578" s="406"/>
    </row>
    <row r="16579" spans="7:7">
      <c r="G16579" s="406"/>
    </row>
    <row r="16580" spans="7:7">
      <c r="G16580" s="406"/>
    </row>
    <row r="16581" spans="7:7">
      <c r="G16581" s="406"/>
    </row>
    <row r="16582" spans="7:7">
      <c r="G16582" s="406"/>
    </row>
    <row r="16583" spans="7:7">
      <c r="G16583" s="406"/>
    </row>
    <row r="16584" spans="7:7">
      <c r="G16584" s="406"/>
    </row>
    <row r="16585" spans="7:7">
      <c r="G16585" s="406"/>
    </row>
    <row r="16586" spans="7:7">
      <c r="G16586" s="406"/>
    </row>
    <row r="16587" spans="7:7">
      <c r="G16587" s="406"/>
    </row>
    <row r="16588" spans="7:7">
      <c r="G16588" s="406"/>
    </row>
    <row r="16589" spans="7:7">
      <c r="G16589" s="406"/>
    </row>
    <row r="16590" spans="7:7">
      <c r="G16590" s="406"/>
    </row>
    <row r="16591" spans="7:7">
      <c r="G16591" s="406"/>
    </row>
    <row r="16592" spans="7:7">
      <c r="G16592" s="406"/>
    </row>
    <row r="16593" spans="7:7">
      <c r="G16593" s="406"/>
    </row>
    <row r="16594" spans="7:7">
      <c r="G16594" s="406"/>
    </row>
    <row r="16595" spans="7:7">
      <c r="G16595" s="406"/>
    </row>
    <row r="16596" spans="7:7">
      <c r="G16596" s="406"/>
    </row>
    <row r="16597" spans="7:7">
      <c r="G16597" s="406"/>
    </row>
    <row r="16598" spans="7:7">
      <c r="G16598" s="406"/>
    </row>
    <row r="16599" spans="7:7">
      <c r="G16599" s="406"/>
    </row>
    <row r="16600" spans="7:7">
      <c r="G16600" s="406"/>
    </row>
    <row r="16601" spans="7:7">
      <c r="G16601" s="406"/>
    </row>
    <row r="16602" spans="7:7">
      <c r="G16602" s="406"/>
    </row>
    <row r="16603" spans="7:7">
      <c r="G16603" s="406"/>
    </row>
    <row r="16604" spans="7:7">
      <c r="G16604" s="406"/>
    </row>
    <row r="16605" spans="7:7">
      <c r="G16605" s="406"/>
    </row>
    <row r="16606" spans="7:7">
      <c r="G16606" s="406"/>
    </row>
    <row r="16607" spans="7:7">
      <c r="G16607" s="406"/>
    </row>
    <row r="16608" spans="7:7">
      <c r="G16608" s="406"/>
    </row>
    <row r="16609" spans="7:7">
      <c r="G16609" s="406"/>
    </row>
    <row r="16610" spans="7:7">
      <c r="G16610" s="406"/>
    </row>
    <row r="16611" spans="7:7">
      <c r="G16611" s="406"/>
    </row>
    <row r="16612" spans="7:7">
      <c r="G16612" s="406"/>
    </row>
    <row r="16613" spans="7:7">
      <c r="G16613" s="406"/>
    </row>
    <row r="16614" spans="7:7">
      <c r="G16614" s="406"/>
    </row>
    <row r="16615" spans="7:7">
      <c r="G16615" s="406"/>
    </row>
    <row r="16616" spans="7:7">
      <c r="G16616" s="406"/>
    </row>
    <row r="16617" spans="7:7">
      <c r="G16617" s="406"/>
    </row>
    <row r="16618" spans="7:7">
      <c r="G16618" s="406"/>
    </row>
    <row r="16619" spans="7:7">
      <c r="G16619" s="406"/>
    </row>
    <row r="16620" spans="7:7">
      <c r="G16620" s="406"/>
    </row>
    <row r="16621" spans="7:7">
      <c r="G16621" s="406"/>
    </row>
    <row r="16622" spans="7:7">
      <c r="G16622" s="406"/>
    </row>
    <row r="16623" spans="7:7">
      <c r="G16623" s="406"/>
    </row>
    <row r="16624" spans="7:7">
      <c r="G16624" s="406"/>
    </row>
    <row r="16625" spans="7:7">
      <c r="G16625" s="406"/>
    </row>
    <row r="16626" spans="7:7">
      <c r="G16626" s="406"/>
    </row>
    <row r="16627" spans="7:7">
      <c r="G16627" s="406"/>
    </row>
    <row r="16628" spans="7:7">
      <c r="G16628" s="406"/>
    </row>
    <row r="16629" spans="7:7">
      <c r="G16629" s="406"/>
    </row>
    <row r="16630" spans="7:7">
      <c r="G16630" s="406"/>
    </row>
    <row r="16631" spans="7:7">
      <c r="G16631" s="406"/>
    </row>
    <row r="16632" spans="7:7">
      <c r="G16632" s="406"/>
    </row>
    <row r="16633" spans="7:7">
      <c r="G16633" s="406"/>
    </row>
    <row r="16634" spans="7:7">
      <c r="G16634" s="406"/>
    </row>
    <row r="16635" spans="7:7">
      <c r="G16635" s="406"/>
    </row>
    <row r="16636" spans="7:7">
      <c r="G16636" s="406"/>
    </row>
    <row r="16637" spans="7:7">
      <c r="G16637" s="406"/>
    </row>
    <row r="16638" spans="7:7">
      <c r="G16638" s="406"/>
    </row>
    <row r="16639" spans="7:7">
      <c r="G16639" s="406"/>
    </row>
    <row r="16640" spans="7:7">
      <c r="G16640" s="406"/>
    </row>
    <row r="16641" spans="7:7">
      <c r="G16641" s="406"/>
    </row>
    <row r="16642" spans="7:7">
      <c r="G16642" s="406"/>
    </row>
    <row r="16643" spans="7:7">
      <c r="G16643" s="406"/>
    </row>
    <row r="16644" spans="7:7">
      <c r="G16644" s="406"/>
    </row>
    <row r="16645" spans="7:7">
      <c r="G16645" s="406"/>
    </row>
    <row r="16646" spans="7:7">
      <c r="G16646" s="406"/>
    </row>
    <row r="16647" spans="7:7">
      <c r="G16647" s="406"/>
    </row>
    <row r="16648" spans="7:7">
      <c r="G16648" s="406"/>
    </row>
    <row r="16649" spans="7:7">
      <c r="G16649" s="406"/>
    </row>
    <row r="16650" spans="7:7">
      <c r="G16650" s="406"/>
    </row>
    <row r="16651" spans="7:7">
      <c r="G16651" s="406"/>
    </row>
    <row r="16652" spans="7:7">
      <c r="G16652" s="406"/>
    </row>
    <row r="16653" spans="7:7">
      <c r="G16653" s="406"/>
    </row>
    <row r="16654" spans="7:7">
      <c r="G16654" s="406"/>
    </row>
    <row r="16655" spans="7:7">
      <c r="G16655" s="406"/>
    </row>
    <row r="16656" spans="7:7">
      <c r="G16656" s="406"/>
    </row>
    <row r="16657" spans="7:7">
      <c r="G16657" s="406"/>
    </row>
    <row r="16658" spans="7:7">
      <c r="G16658" s="406"/>
    </row>
    <row r="16659" spans="7:7">
      <c r="G16659" s="406"/>
    </row>
    <row r="16660" spans="7:7">
      <c r="G16660" s="406"/>
    </row>
    <row r="16661" spans="7:7">
      <c r="G16661" s="406"/>
    </row>
    <row r="16662" spans="7:7">
      <c r="G16662" s="406"/>
    </row>
    <row r="16663" spans="7:7">
      <c r="G16663" s="406"/>
    </row>
    <row r="16664" spans="7:7">
      <c r="G16664" s="406"/>
    </row>
    <row r="16665" spans="7:7">
      <c r="G16665" s="406"/>
    </row>
    <row r="16666" spans="7:7">
      <c r="G16666" s="406"/>
    </row>
    <row r="16667" spans="7:7">
      <c r="G16667" s="406"/>
    </row>
    <row r="16668" spans="7:7">
      <c r="G16668" s="406"/>
    </row>
    <row r="16669" spans="7:7">
      <c r="G16669" s="406"/>
    </row>
    <row r="16670" spans="7:7">
      <c r="G16670" s="406"/>
    </row>
    <row r="16671" spans="7:7">
      <c r="G16671" s="406"/>
    </row>
    <row r="16672" spans="7:7">
      <c r="G16672" s="406"/>
    </row>
    <row r="16673" spans="7:7">
      <c r="G16673" s="406"/>
    </row>
    <row r="16674" spans="7:7">
      <c r="G16674" s="406"/>
    </row>
    <row r="16675" spans="7:7">
      <c r="G16675" s="406"/>
    </row>
    <row r="16676" spans="7:7">
      <c r="G16676" s="406"/>
    </row>
    <row r="16677" spans="7:7">
      <c r="G16677" s="406"/>
    </row>
    <row r="16678" spans="7:7">
      <c r="G16678" s="406"/>
    </row>
    <row r="16679" spans="7:7">
      <c r="G16679" s="406"/>
    </row>
    <row r="16680" spans="7:7">
      <c r="G16680" s="406"/>
    </row>
    <row r="16681" spans="7:7">
      <c r="G16681" s="406"/>
    </row>
    <row r="16682" spans="7:7">
      <c r="G16682" s="406"/>
    </row>
    <row r="16683" spans="7:7">
      <c r="G16683" s="406"/>
    </row>
    <row r="16684" spans="7:7">
      <c r="G16684" s="406"/>
    </row>
    <row r="16685" spans="7:7">
      <c r="G16685" s="406"/>
    </row>
    <row r="16686" spans="7:7">
      <c r="G16686" s="406"/>
    </row>
    <row r="16687" spans="7:7">
      <c r="G16687" s="406"/>
    </row>
    <row r="16688" spans="7:7">
      <c r="G16688" s="406"/>
    </row>
    <row r="16689" spans="7:7">
      <c r="G16689" s="406"/>
    </row>
    <row r="16690" spans="7:7">
      <c r="G16690" s="406"/>
    </row>
    <row r="16691" spans="7:7">
      <c r="G16691" s="406"/>
    </row>
    <row r="16692" spans="7:7">
      <c r="G16692" s="406"/>
    </row>
    <row r="16693" spans="7:7">
      <c r="G16693" s="406"/>
    </row>
    <row r="16694" spans="7:7">
      <c r="G16694" s="406"/>
    </row>
    <row r="16695" spans="7:7">
      <c r="G16695" s="406"/>
    </row>
    <row r="16696" spans="7:7">
      <c r="G16696" s="406"/>
    </row>
    <row r="16697" spans="7:7">
      <c r="G16697" s="406"/>
    </row>
    <row r="16698" spans="7:7">
      <c r="G16698" s="406"/>
    </row>
    <row r="16699" spans="7:7">
      <c r="G16699" s="406"/>
    </row>
    <row r="16700" spans="7:7">
      <c r="G16700" s="406"/>
    </row>
    <row r="16701" spans="7:7">
      <c r="G16701" s="406"/>
    </row>
    <row r="16702" spans="7:7">
      <c r="G16702" s="406"/>
    </row>
    <row r="16703" spans="7:7">
      <c r="G16703" s="406"/>
    </row>
    <row r="16704" spans="7:7">
      <c r="G16704" s="406"/>
    </row>
    <row r="16705" spans="7:7">
      <c r="G16705" s="406"/>
    </row>
    <row r="16706" spans="7:7">
      <c r="G16706" s="406"/>
    </row>
    <row r="16707" spans="7:7">
      <c r="G16707" s="406"/>
    </row>
    <row r="16708" spans="7:7">
      <c r="G16708" s="406"/>
    </row>
    <row r="16709" spans="7:7">
      <c r="G16709" s="406"/>
    </row>
    <row r="16710" spans="7:7">
      <c r="G16710" s="406"/>
    </row>
    <row r="16711" spans="7:7">
      <c r="G16711" s="406"/>
    </row>
    <row r="16712" spans="7:7">
      <c r="G16712" s="406"/>
    </row>
    <row r="16713" spans="7:7">
      <c r="G16713" s="406"/>
    </row>
    <row r="16714" spans="7:7">
      <c r="G16714" s="406"/>
    </row>
    <row r="16715" spans="7:7">
      <c r="G16715" s="406"/>
    </row>
    <row r="16716" spans="7:7">
      <c r="G16716" s="406"/>
    </row>
    <row r="16717" spans="7:7">
      <c r="G16717" s="406"/>
    </row>
    <row r="16718" spans="7:7">
      <c r="G16718" s="406"/>
    </row>
    <row r="16719" spans="7:7">
      <c r="G16719" s="406"/>
    </row>
    <row r="16720" spans="7:7">
      <c r="G16720" s="406"/>
    </row>
    <row r="16721" spans="7:7">
      <c r="G16721" s="406"/>
    </row>
    <row r="16722" spans="7:7">
      <c r="G16722" s="406"/>
    </row>
    <row r="16723" spans="7:7">
      <c r="G16723" s="406"/>
    </row>
    <row r="16724" spans="7:7">
      <c r="G16724" s="406"/>
    </row>
    <row r="16725" spans="7:7">
      <c r="G16725" s="406"/>
    </row>
    <row r="16726" spans="7:7">
      <c r="G16726" s="406"/>
    </row>
    <row r="16727" spans="7:7">
      <c r="G16727" s="406"/>
    </row>
    <row r="16728" spans="7:7">
      <c r="G16728" s="406"/>
    </row>
    <row r="16729" spans="7:7">
      <c r="G16729" s="406"/>
    </row>
    <row r="16730" spans="7:7">
      <c r="G16730" s="406"/>
    </row>
    <row r="16731" spans="7:7">
      <c r="G16731" s="406"/>
    </row>
    <row r="16732" spans="7:7">
      <c r="G16732" s="406"/>
    </row>
    <row r="16733" spans="7:7">
      <c r="G16733" s="406"/>
    </row>
    <row r="16734" spans="7:7">
      <c r="G16734" s="406"/>
    </row>
    <row r="16735" spans="7:7">
      <c r="G16735" s="406"/>
    </row>
    <row r="16736" spans="7:7">
      <c r="G16736" s="406"/>
    </row>
    <row r="16737" spans="7:7">
      <c r="G16737" s="406"/>
    </row>
    <row r="16738" spans="7:7">
      <c r="G16738" s="406"/>
    </row>
    <row r="16739" spans="7:7">
      <c r="G16739" s="406"/>
    </row>
    <row r="16740" spans="7:7">
      <c r="G16740" s="406"/>
    </row>
    <row r="16741" spans="7:7">
      <c r="G16741" s="406"/>
    </row>
    <row r="16742" spans="7:7">
      <c r="G16742" s="406"/>
    </row>
    <row r="16743" spans="7:7">
      <c r="G16743" s="406"/>
    </row>
    <row r="16744" spans="7:7">
      <c r="G16744" s="406"/>
    </row>
    <row r="16745" spans="7:7">
      <c r="G16745" s="406"/>
    </row>
    <row r="16746" spans="7:7">
      <c r="G16746" s="406"/>
    </row>
    <row r="16747" spans="7:7">
      <c r="G16747" s="406"/>
    </row>
    <row r="16748" spans="7:7">
      <c r="G16748" s="406"/>
    </row>
    <row r="16749" spans="7:7">
      <c r="G16749" s="406"/>
    </row>
    <row r="16750" spans="7:7">
      <c r="G16750" s="406"/>
    </row>
    <row r="16751" spans="7:7">
      <c r="G16751" s="406"/>
    </row>
    <row r="16752" spans="7:7">
      <c r="G16752" s="406"/>
    </row>
    <row r="16753" spans="7:7">
      <c r="G16753" s="406"/>
    </row>
    <row r="16754" spans="7:7">
      <c r="G16754" s="406"/>
    </row>
    <row r="16755" spans="7:7">
      <c r="G16755" s="406"/>
    </row>
    <row r="16756" spans="7:7">
      <c r="G16756" s="406"/>
    </row>
    <row r="16757" spans="7:7">
      <c r="G16757" s="406"/>
    </row>
    <row r="16758" spans="7:7">
      <c r="G16758" s="406"/>
    </row>
    <row r="16759" spans="7:7">
      <c r="G16759" s="406"/>
    </row>
    <row r="16760" spans="7:7">
      <c r="G16760" s="406"/>
    </row>
    <row r="16761" spans="7:7">
      <c r="G16761" s="406"/>
    </row>
    <row r="16762" spans="7:7">
      <c r="G16762" s="406"/>
    </row>
    <row r="16763" spans="7:7">
      <c r="G16763" s="406"/>
    </row>
    <row r="16764" spans="7:7">
      <c r="G16764" s="406"/>
    </row>
    <row r="16765" spans="7:7">
      <c r="G16765" s="406"/>
    </row>
    <row r="16766" spans="7:7">
      <c r="G16766" s="406"/>
    </row>
    <row r="16767" spans="7:7">
      <c r="G16767" s="406"/>
    </row>
    <row r="16768" spans="7:7">
      <c r="G16768" s="406"/>
    </row>
    <row r="16769" spans="7:7">
      <c r="G16769" s="406"/>
    </row>
    <row r="16770" spans="7:7">
      <c r="G16770" s="406"/>
    </row>
    <row r="16771" spans="7:7">
      <c r="G16771" s="406"/>
    </row>
    <row r="16772" spans="7:7">
      <c r="G16772" s="406"/>
    </row>
    <row r="16773" spans="7:7">
      <c r="G16773" s="406"/>
    </row>
    <row r="16774" spans="7:7">
      <c r="G16774" s="406"/>
    </row>
    <row r="16775" spans="7:7">
      <c r="G16775" s="406"/>
    </row>
    <row r="16776" spans="7:7">
      <c r="G16776" s="406"/>
    </row>
    <row r="16777" spans="7:7">
      <c r="G16777" s="406"/>
    </row>
    <row r="16778" spans="7:7">
      <c r="G16778" s="406"/>
    </row>
    <row r="16779" spans="7:7">
      <c r="G16779" s="406"/>
    </row>
    <row r="16780" spans="7:7">
      <c r="G16780" s="406"/>
    </row>
    <row r="16781" spans="7:7">
      <c r="G16781" s="406"/>
    </row>
    <row r="16782" spans="7:7">
      <c r="G16782" s="406"/>
    </row>
    <row r="16783" spans="7:7">
      <c r="G16783" s="406"/>
    </row>
    <row r="16784" spans="7:7">
      <c r="G16784" s="406"/>
    </row>
    <row r="16785" spans="7:7">
      <c r="G16785" s="406"/>
    </row>
    <row r="16786" spans="7:7">
      <c r="G16786" s="406"/>
    </row>
    <row r="16787" spans="7:7">
      <c r="G16787" s="406"/>
    </row>
    <row r="16788" spans="7:7">
      <c r="G16788" s="406"/>
    </row>
    <row r="16789" spans="7:7">
      <c r="G16789" s="406"/>
    </row>
    <row r="16790" spans="7:7">
      <c r="G16790" s="406"/>
    </row>
    <row r="16791" spans="7:7">
      <c r="G16791" s="406"/>
    </row>
    <row r="16792" spans="7:7">
      <c r="G16792" s="406"/>
    </row>
    <row r="16793" spans="7:7">
      <c r="G16793" s="406"/>
    </row>
    <row r="16794" spans="7:7">
      <c r="G16794" s="406"/>
    </row>
    <row r="16795" spans="7:7">
      <c r="G16795" s="406"/>
    </row>
    <row r="16796" spans="7:7">
      <c r="G16796" s="406"/>
    </row>
    <row r="16797" spans="7:7">
      <c r="G16797" s="406"/>
    </row>
    <row r="16798" spans="7:7">
      <c r="G16798" s="406"/>
    </row>
    <row r="16799" spans="7:7">
      <c r="G16799" s="406"/>
    </row>
    <row r="16800" spans="7:7">
      <c r="G16800" s="406"/>
    </row>
    <row r="16801" spans="7:7">
      <c r="G16801" s="406"/>
    </row>
    <row r="16802" spans="7:7">
      <c r="G16802" s="406"/>
    </row>
    <row r="16803" spans="7:7">
      <c r="G16803" s="406"/>
    </row>
    <row r="16804" spans="7:7">
      <c r="G16804" s="406"/>
    </row>
    <row r="16805" spans="7:7">
      <c r="G16805" s="406"/>
    </row>
    <row r="16806" spans="7:7">
      <c r="G16806" s="406"/>
    </row>
    <row r="16807" spans="7:7">
      <c r="G16807" s="406"/>
    </row>
    <row r="16808" spans="7:7">
      <c r="G16808" s="406"/>
    </row>
    <row r="16809" spans="7:7">
      <c r="G16809" s="406"/>
    </row>
    <row r="16810" spans="7:7">
      <c r="G16810" s="406"/>
    </row>
    <row r="16811" spans="7:7">
      <c r="G16811" s="406"/>
    </row>
    <row r="16812" spans="7:7">
      <c r="G16812" s="406"/>
    </row>
    <row r="16813" spans="7:7">
      <c r="G16813" s="406"/>
    </row>
    <row r="16814" spans="7:7">
      <c r="G16814" s="406"/>
    </row>
    <row r="16815" spans="7:7">
      <c r="G16815" s="406"/>
    </row>
    <row r="16816" spans="7:7">
      <c r="G16816" s="406"/>
    </row>
    <row r="16817" spans="7:7">
      <c r="G16817" s="406"/>
    </row>
    <row r="16818" spans="7:7">
      <c r="G16818" s="406"/>
    </row>
    <row r="16819" spans="7:7">
      <c r="G16819" s="406"/>
    </row>
    <row r="16820" spans="7:7">
      <c r="G16820" s="406"/>
    </row>
    <row r="16821" spans="7:7">
      <c r="G16821" s="406"/>
    </row>
    <row r="16822" spans="7:7">
      <c r="G16822" s="406"/>
    </row>
    <row r="16823" spans="7:7">
      <c r="G16823" s="406"/>
    </row>
    <row r="16824" spans="7:7">
      <c r="G16824" s="406"/>
    </row>
    <row r="16825" spans="7:7">
      <c r="G16825" s="406"/>
    </row>
    <row r="16826" spans="7:7">
      <c r="G16826" s="406"/>
    </row>
    <row r="16827" spans="7:7">
      <c r="G16827" s="406"/>
    </row>
    <row r="16828" spans="7:7">
      <c r="G16828" s="406"/>
    </row>
    <row r="16829" spans="7:7">
      <c r="G16829" s="406"/>
    </row>
    <row r="16830" spans="7:7">
      <c r="G16830" s="406"/>
    </row>
    <row r="16831" spans="7:7">
      <c r="G16831" s="406"/>
    </row>
    <row r="16832" spans="7:7">
      <c r="G16832" s="406"/>
    </row>
    <row r="16833" spans="7:7">
      <c r="G16833" s="406"/>
    </row>
    <row r="16834" spans="7:7">
      <c r="G16834" s="406"/>
    </row>
    <row r="16835" spans="7:7">
      <c r="G16835" s="406"/>
    </row>
    <row r="16836" spans="7:7">
      <c r="G16836" s="406"/>
    </row>
    <row r="16837" spans="7:7">
      <c r="G16837" s="406"/>
    </row>
    <row r="16838" spans="7:7">
      <c r="G16838" s="406"/>
    </row>
    <row r="16839" spans="7:7">
      <c r="G16839" s="406"/>
    </row>
    <row r="16840" spans="7:7">
      <c r="G16840" s="406"/>
    </row>
    <row r="16841" spans="7:7">
      <c r="G16841" s="406"/>
    </row>
    <row r="16842" spans="7:7">
      <c r="G16842" s="406"/>
    </row>
    <row r="16843" spans="7:7">
      <c r="G16843" s="406"/>
    </row>
    <row r="16844" spans="7:7">
      <c r="G16844" s="406"/>
    </row>
    <row r="16845" spans="7:7">
      <c r="G16845" s="406"/>
    </row>
    <row r="16846" spans="7:7">
      <c r="G16846" s="406"/>
    </row>
    <row r="16847" spans="7:7">
      <c r="G16847" s="406"/>
    </row>
    <row r="16848" spans="7:7">
      <c r="G16848" s="406"/>
    </row>
    <row r="16849" spans="7:7">
      <c r="G16849" s="406"/>
    </row>
    <row r="16850" spans="7:7">
      <c r="G16850" s="406"/>
    </row>
    <row r="16851" spans="7:7">
      <c r="G16851" s="406"/>
    </row>
    <row r="16852" spans="7:7">
      <c r="G16852" s="406"/>
    </row>
    <row r="16853" spans="7:7">
      <c r="G16853" s="406"/>
    </row>
    <row r="16854" spans="7:7">
      <c r="G16854" s="406"/>
    </row>
    <row r="16855" spans="7:7">
      <c r="G16855" s="406"/>
    </row>
    <row r="16856" spans="7:7">
      <c r="G16856" s="406"/>
    </row>
    <row r="16857" spans="7:7">
      <c r="G16857" s="406"/>
    </row>
    <row r="16858" spans="7:7">
      <c r="G16858" s="406"/>
    </row>
    <row r="16859" spans="7:7">
      <c r="G16859" s="406"/>
    </row>
    <row r="16860" spans="7:7">
      <c r="G16860" s="406"/>
    </row>
    <row r="16861" spans="7:7">
      <c r="G16861" s="406"/>
    </row>
    <row r="16862" spans="7:7">
      <c r="G16862" s="406"/>
    </row>
    <row r="16863" spans="7:7">
      <c r="G16863" s="406"/>
    </row>
    <row r="16864" spans="7:7">
      <c r="G16864" s="406"/>
    </row>
    <row r="16865" spans="7:7">
      <c r="G16865" s="406"/>
    </row>
    <row r="16866" spans="7:7">
      <c r="G16866" s="406"/>
    </row>
    <row r="16867" spans="7:7">
      <c r="G16867" s="406"/>
    </row>
    <row r="16868" spans="7:7">
      <c r="G16868" s="406"/>
    </row>
    <row r="16869" spans="7:7">
      <c r="G16869" s="406"/>
    </row>
    <row r="16870" spans="7:7">
      <c r="G16870" s="406"/>
    </row>
    <row r="16871" spans="7:7">
      <c r="G16871" s="406"/>
    </row>
    <row r="16872" spans="7:7">
      <c r="G16872" s="406"/>
    </row>
    <row r="16873" spans="7:7">
      <c r="G16873" s="406"/>
    </row>
    <row r="16874" spans="7:7">
      <c r="G16874" s="406"/>
    </row>
    <row r="16875" spans="7:7">
      <c r="G16875" s="406"/>
    </row>
    <row r="16876" spans="7:7">
      <c r="G16876" s="406"/>
    </row>
    <row r="16877" spans="7:7">
      <c r="G16877" s="406"/>
    </row>
    <row r="16878" spans="7:7">
      <c r="G16878" s="406"/>
    </row>
    <row r="16879" spans="7:7">
      <c r="G16879" s="406"/>
    </row>
    <row r="16880" spans="7:7">
      <c r="G16880" s="406"/>
    </row>
    <row r="16881" spans="7:7">
      <c r="G16881" s="406"/>
    </row>
    <row r="16882" spans="7:7">
      <c r="G16882" s="406"/>
    </row>
    <row r="16883" spans="7:7">
      <c r="G16883" s="406"/>
    </row>
    <row r="16884" spans="7:7">
      <c r="G16884" s="406"/>
    </row>
    <row r="16885" spans="7:7">
      <c r="G16885" s="406"/>
    </row>
    <row r="16886" spans="7:7">
      <c r="G16886" s="406"/>
    </row>
    <row r="16887" spans="7:7">
      <c r="G16887" s="406"/>
    </row>
    <row r="16888" spans="7:7">
      <c r="G16888" s="406"/>
    </row>
    <row r="16889" spans="7:7">
      <c r="G16889" s="406"/>
    </row>
    <row r="16890" spans="7:7">
      <c r="G16890" s="406"/>
    </row>
    <row r="16891" spans="7:7">
      <c r="G16891" s="406"/>
    </row>
    <row r="16892" spans="7:7">
      <c r="G16892" s="406"/>
    </row>
    <row r="16893" spans="7:7">
      <c r="G16893" s="406"/>
    </row>
    <row r="16894" spans="7:7">
      <c r="G16894" s="406"/>
    </row>
    <row r="16895" spans="7:7">
      <c r="G16895" s="406"/>
    </row>
    <row r="16896" spans="7:7">
      <c r="G16896" s="406"/>
    </row>
    <row r="16897" spans="7:7">
      <c r="G16897" s="406"/>
    </row>
    <row r="16898" spans="7:7">
      <c r="G16898" s="406"/>
    </row>
    <row r="16899" spans="7:7">
      <c r="G16899" s="406"/>
    </row>
    <row r="16900" spans="7:7">
      <c r="G16900" s="406"/>
    </row>
    <row r="16901" spans="7:7">
      <c r="G16901" s="406"/>
    </row>
    <row r="16902" spans="7:7">
      <c r="G16902" s="406"/>
    </row>
    <row r="16903" spans="7:7">
      <c r="G16903" s="406"/>
    </row>
    <row r="16904" spans="7:7">
      <c r="G16904" s="406"/>
    </row>
    <row r="16905" spans="7:7">
      <c r="G16905" s="406"/>
    </row>
    <row r="16906" spans="7:7">
      <c r="G16906" s="406"/>
    </row>
    <row r="16907" spans="7:7">
      <c r="G16907" s="406"/>
    </row>
    <row r="16908" spans="7:7">
      <c r="G16908" s="406"/>
    </row>
    <row r="16909" spans="7:7">
      <c r="G16909" s="406"/>
    </row>
    <row r="16910" spans="7:7">
      <c r="G16910" s="406"/>
    </row>
    <row r="16911" spans="7:7">
      <c r="G16911" s="406"/>
    </row>
    <row r="16912" spans="7:7">
      <c r="G16912" s="406"/>
    </row>
    <row r="16913" spans="7:7">
      <c r="G16913" s="406"/>
    </row>
    <row r="16914" spans="7:7">
      <c r="G16914" s="406"/>
    </row>
    <row r="16915" spans="7:7">
      <c r="G16915" s="406"/>
    </row>
    <row r="16916" spans="7:7">
      <c r="G16916" s="406"/>
    </row>
    <row r="16917" spans="7:7">
      <c r="G16917" s="406"/>
    </row>
    <row r="16918" spans="7:7">
      <c r="G16918" s="406"/>
    </row>
    <row r="16919" spans="7:7">
      <c r="G16919" s="406"/>
    </row>
    <row r="16920" spans="7:7">
      <c r="G16920" s="406"/>
    </row>
    <row r="16921" spans="7:7">
      <c r="G16921" s="406"/>
    </row>
    <row r="16922" spans="7:7">
      <c r="G16922" s="406"/>
    </row>
    <row r="16923" spans="7:7">
      <c r="G16923" s="406"/>
    </row>
    <row r="16924" spans="7:7">
      <c r="G16924" s="406"/>
    </row>
    <row r="16925" spans="7:7">
      <c r="G16925" s="406"/>
    </row>
    <row r="16926" spans="7:7">
      <c r="G16926" s="406"/>
    </row>
    <row r="16927" spans="7:7">
      <c r="G16927" s="406"/>
    </row>
    <row r="16928" spans="7:7">
      <c r="G16928" s="406"/>
    </row>
    <row r="16929" spans="7:7">
      <c r="G16929" s="406"/>
    </row>
    <row r="16930" spans="7:7">
      <c r="G16930" s="406"/>
    </row>
    <row r="16931" spans="7:7">
      <c r="G16931" s="406"/>
    </row>
    <row r="16932" spans="7:7">
      <c r="G16932" s="406"/>
    </row>
    <row r="16933" spans="7:7">
      <c r="G16933" s="406"/>
    </row>
    <row r="16934" spans="7:7">
      <c r="G16934" s="406"/>
    </row>
    <row r="16935" spans="7:7">
      <c r="G16935" s="406"/>
    </row>
    <row r="16936" spans="7:7">
      <c r="G16936" s="406"/>
    </row>
    <row r="16937" spans="7:7">
      <c r="G16937" s="406"/>
    </row>
    <row r="16938" spans="7:7">
      <c r="G16938" s="406"/>
    </row>
    <row r="16939" spans="7:7">
      <c r="G16939" s="406"/>
    </row>
    <row r="16940" spans="7:7">
      <c r="G16940" s="406"/>
    </row>
    <row r="16941" spans="7:7">
      <c r="G16941" s="406"/>
    </row>
    <row r="16942" spans="7:7">
      <c r="G16942" s="406"/>
    </row>
    <row r="16943" spans="7:7">
      <c r="G16943" s="406"/>
    </row>
    <row r="16944" spans="7:7">
      <c r="G16944" s="406"/>
    </row>
    <row r="16945" spans="7:7">
      <c r="G16945" s="406"/>
    </row>
    <row r="16946" spans="7:7">
      <c r="G16946" s="406"/>
    </row>
    <row r="16947" spans="7:7">
      <c r="G16947" s="406"/>
    </row>
    <row r="16948" spans="7:7">
      <c r="G16948" s="406"/>
    </row>
    <row r="16949" spans="7:7">
      <c r="G16949" s="406"/>
    </row>
    <row r="16950" spans="7:7">
      <c r="G16950" s="406"/>
    </row>
    <row r="16951" spans="7:7">
      <c r="G16951" s="406"/>
    </row>
    <row r="16952" spans="7:7">
      <c r="G16952" s="406"/>
    </row>
    <row r="16953" spans="7:7">
      <c r="G16953" s="406"/>
    </row>
    <row r="16954" spans="7:7">
      <c r="G16954" s="406"/>
    </row>
    <row r="16955" spans="7:7">
      <c r="G16955" s="406"/>
    </row>
    <row r="16956" spans="7:7">
      <c r="G16956" s="406"/>
    </row>
    <row r="16957" spans="7:7">
      <c r="G16957" s="406"/>
    </row>
    <row r="16958" spans="7:7">
      <c r="G16958" s="406"/>
    </row>
    <row r="16959" spans="7:7">
      <c r="G16959" s="406"/>
    </row>
    <row r="16960" spans="7:7">
      <c r="G16960" s="406"/>
    </row>
    <row r="16961" spans="7:7">
      <c r="G16961" s="406"/>
    </row>
    <row r="16962" spans="7:7">
      <c r="G16962" s="406"/>
    </row>
    <row r="16963" spans="7:7">
      <c r="G16963" s="406"/>
    </row>
    <row r="16964" spans="7:7">
      <c r="G16964" s="406"/>
    </row>
    <row r="16965" spans="7:7">
      <c r="G16965" s="406"/>
    </row>
    <row r="16966" spans="7:7">
      <c r="G16966" s="406"/>
    </row>
    <row r="16967" spans="7:7">
      <c r="G16967" s="406"/>
    </row>
    <row r="16968" spans="7:7">
      <c r="G16968" s="406"/>
    </row>
    <row r="16969" spans="7:7">
      <c r="G16969" s="406"/>
    </row>
    <row r="16970" spans="7:7">
      <c r="G16970" s="406"/>
    </row>
    <row r="16971" spans="7:7">
      <c r="G16971" s="406"/>
    </row>
    <row r="16972" spans="7:7">
      <c r="G16972" s="406"/>
    </row>
    <row r="16973" spans="7:7">
      <c r="G16973" s="406"/>
    </row>
    <row r="16974" spans="7:7">
      <c r="G16974" s="406"/>
    </row>
    <row r="16975" spans="7:7">
      <c r="G16975" s="406"/>
    </row>
    <row r="16976" spans="7:7">
      <c r="G16976" s="406"/>
    </row>
    <row r="16977" spans="7:7">
      <c r="G16977" s="406"/>
    </row>
    <row r="16978" spans="7:7">
      <c r="G16978" s="406"/>
    </row>
    <row r="16979" spans="7:7">
      <c r="G16979" s="406"/>
    </row>
    <row r="16980" spans="7:7">
      <c r="G16980" s="406"/>
    </row>
    <row r="16981" spans="7:7">
      <c r="G16981" s="406"/>
    </row>
    <row r="16982" spans="7:7">
      <c r="G16982" s="406"/>
    </row>
    <row r="16983" spans="7:7">
      <c r="G16983" s="406"/>
    </row>
    <row r="16984" spans="7:7">
      <c r="G16984" s="406"/>
    </row>
    <row r="16985" spans="7:7">
      <c r="G16985" s="406"/>
    </row>
    <row r="16986" spans="7:7">
      <c r="G16986" s="406"/>
    </row>
    <row r="16987" spans="7:7">
      <c r="G16987" s="406"/>
    </row>
    <row r="16988" spans="7:7">
      <c r="G16988" s="406"/>
    </row>
    <row r="16989" spans="7:7">
      <c r="G16989" s="406"/>
    </row>
    <row r="16990" spans="7:7">
      <c r="G16990" s="406"/>
    </row>
    <row r="16991" spans="7:7">
      <c r="G16991" s="406"/>
    </row>
    <row r="16992" spans="7:7">
      <c r="G16992" s="406"/>
    </row>
    <row r="16993" spans="7:7">
      <c r="G16993" s="406"/>
    </row>
    <row r="16994" spans="7:7">
      <c r="G16994" s="406"/>
    </row>
    <row r="16995" spans="7:7">
      <c r="G16995" s="406"/>
    </row>
    <row r="16996" spans="7:7">
      <c r="G16996" s="406"/>
    </row>
    <row r="16997" spans="7:7">
      <c r="G16997" s="406"/>
    </row>
    <row r="16998" spans="7:7">
      <c r="G16998" s="406"/>
    </row>
    <row r="16999" spans="7:7">
      <c r="G16999" s="406"/>
    </row>
    <row r="17000" spans="7:7">
      <c r="G17000" s="406"/>
    </row>
    <row r="17001" spans="7:7">
      <c r="G17001" s="406"/>
    </row>
    <row r="17002" spans="7:7">
      <c r="G17002" s="406"/>
    </row>
    <row r="17003" spans="7:7">
      <c r="G17003" s="406"/>
    </row>
    <row r="17004" spans="7:7">
      <c r="G17004" s="406"/>
    </row>
    <row r="17005" spans="7:7">
      <c r="G17005" s="406"/>
    </row>
    <row r="17006" spans="7:7">
      <c r="G17006" s="406"/>
    </row>
    <row r="17007" spans="7:7">
      <c r="G17007" s="406"/>
    </row>
    <row r="17008" spans="7:7">
      <c r="G17008" s="406"/>
    </row>
    <row r="17009" spans="7:7">
      <c r="G17009" s="406"/>
    </row>
    <row r="17010" spans="7:7">
      <c r="G17010" s="406"/>
    </row>
    <row r="17011" spans="7:7">
      <c r="G17011" s="406"/>
    </row>
    <row r="17012" spans="7:7">
      <c r="G17012" s="406"/>
    </row>
    <row r="17013" spans="7:7">
      <c r="G17013" s="406"/>
    </row>
    <row r="17014" spans="7:7">
      <c r="G17014" s="406"/>
    </row>
    <row r="17015" spans="7:7">
      <c r="G17015" s="406"/>
    </row>
    <row r="17016" spans="7:7">
      <c r="G17016" s="406"/>
    </row>
    <row r="17017" spans="7:7">
      <c r="G17017" s="406"/>
    </row>
    <row r="17018" spans="7:7">
      <c r="G17018" s="406"/>
    </row>
    <row r="17019" spans="7:7">
      <c r="G17019" s="406"/>
    </row>
    <row r="17020" spans="7:7">
      <c r="G17020" s="406"/>
    </row>
    <row r="17021" spans="7:7">
      <c r="G17021" s="406"/>
    </row>
    <row r="17022" spans="7:7">
      <c r="G17022" s="406"/>
    </row>
    <row r="17023" spans="7:7">
      <c r="G17023" s="406"/>
    </row>
    <row r="17024" spans="7:7">
      <c r="G17024" s="406"/>
    </row>
    <row r="17025" spans="7:7">
      <c r="G17025" s="406"/>
    </row>
    <row r="17026" spans="7:7">
      <c r="G17026" s="406"/>
    </row>
    <row r="17027" spans="7:7">
      <c r="G17027" s="406"/>
    </row>
    <row r="17028" spans="7:7">
      <c r="G17028" s="406"/>
    </row>
    <row r="17029" spans="7:7">
      <c r="G17029" s="406"/>
    </row>
    <row r="17030" spans="7:7">
      <c r="G17030" s="406"/>
    </row>
    <row r="17031" spans="7:7">
      <c r="G17031" s="406"/>
    </row>
    <row r="17032" spans="7:7">
      <c r="G17032" s="406"/>
    </row>
    <row r="17033" spans="7:7">
      <c r="G17033" s="406"/>
    </row>
    <row r="17034" spans="7:7">
      <c r="G17034" s="406"/>
    </row>
    <row r="17035" spans="7:7">
      <c r="G17035" s="406"/>
    </row>
    <row r="17036" spans="7:7">
      <c r="G17036" s="406"/>
    </row>
    <row r="17037" spans="7:7">
      <c r="G17037" s="406"/>
    </row>
    <row r="17038" spans="7:7">
      <c r="G17038" s="406"/>
    </row>
    <row r="17039" spans="7:7">
      <c r="G17039" s="406"/>
    </row>
    <row r="17040" spans="7:7">
      <c r="G17040" s="406"/>
    </row>
    <row r="17041" spans="7:7">
      <c r="G17041" s="406"/>
    </row>
    <row r="17042" spans="7:7">
      <c r="G17042" s="406"/>
    </row>
    <row r="17043" spans="7:7">
      <c r="G17043" s="406"/>
    </row>
    <row r="17044" spans="7:7">
      <c r="G17044" s="406"/>
    </row>
    <row r="17045" spans="7:7">
      <c r="G17045" s="406"/>
    </row>
    <row r="17046" spans="7:7">
      <c r="G17046" s="406"/>
    </row>
    <row r="17047" spans="7:7">
      <c r="G17047" s="406"/>
    </row>
    <row r="17048" spans="7:7">
      <c r="G17048" s="406"/>
    </row>
    <row r="17049" spans="7:7">
      <c r="G17049" s="406"/>
    </row>
    <row r="17050" spans="7:7">
      <c r="G17050" s="406"/>
    </row>
    <row r="17051" spans="7:7">
      <c r="G17051" s="406"/>
    </row>
    <row r="17052" spans="7:7">
      <c r="G17052" s="406"/>
    </row>
    <row r="17053" spans="7:7">
      <c r="G17053" s="406"/>
    </row>
    <row r="17054" spans="7:7">
      <c r="G17054" s="406"/>
    </row>
    <row r="17055" spans="7:7">
      <c r="G17055" s="406"/>
    </row>
    <row r="17056" spans="7:7">
      <c r="G17056" s="406"/>
    </row>
    <row r="17057" spans="7:7">
      <c r="G17057" s="406"/>
    </row>
    <row r="17058" spans="7:7">
      <c r="G17058" s="406"/>
    </row>
    <row r="17059" spans="7:7">
      <c r="G17059" s="406"/>
    </row>
    <row r="17060" spans="7:7">
      <c r="G17060" s="406"/>
    </row>
    <row r="17061" spans="7:7">
      <c r="G17061" s="406"/>
    </row>
    <row r="17062" spans="7:7">
      <c r="G17062" s="406"/>
    </row>
    <row r="17063" spans="7:7">
      <c r="G17063" s="406"/>
    </row>
    <row r="17064" spans="7:7">
      <c r="G17064" s="406"/>
    </row>
    <row r="17065" spans="7:7">
      <c r="G17065" s="406"/>
    </row>
    <row r="17066" spans="7:7">
      <c r="G17066" s="406"/>
    </row>
    <row r="17067" spans="7:7">
      <c r="G17067" s="406"/>
    </row>
    <row r="17068" spans="7:7">
      <c r="G17068" s="406"/>
    </row>
    <row r="17069" spans="7:7">
      <c r="G17069" s="406"/>
    </row>
    <row r="17070" spans="7:7">
      <c r="G17070" s="406"/>
    </row>
    <row r="17071" spans="7:7">
      <c r="G17071" s="406"/>
    </row>
    <row r="17072" spans="7:7">
      <c r="G17072" s="406"/>
    </row>
    <row r="17073" spans="7:7">
      <c r="G17073" s="406"/>
    </row>
    <row r="17074" spans="7:7">
      <c r="G17074" s="406"/>
    </row>
    <row r="17075" spans="7:7">
      <c r="G17075" s="406"/>
    </row>
    <row r="17076" spans="7:7">
      <c r="G17076" s="406"/>
    </row>
    <row r="17077" spans="7:7">
      <c r="G17077" s="406"/>
    </row>
    <row r="17078" spans="7:7">
      <c r="G17078" s="406"/>
    </row>
    <row r="17079" spans="7:7">
      <c r="G17079" s="406"/>
    </row>
    <row r="17080" spans="7:7">
      <c r="G17080" s="406"/>
    </row>
    <row r="17081" spans="7:7">
      <c r="G17081" s="406"/>
    </row>
    <row r="17082" spans="7:7">
      <c r="G17082" s="406"/>
    </row>
    <row r="17083" spans="7:7">
      <c r="G17083" s="406"/>
    </row>
    <row r="17084" spans="7:7">
      <c r="G17084" s="406"/>
    </row>
    <row r="17085" spans="7:7">
      <c r="G17085" s="406"/>
    </row>
    <row r="17086" spans="7:7">
      <c r="G17086" s="406"/>
    </row>
    <row r="17087" spans="7:7">
      <c r="G17087" s="406"/>
    </row>
    <row r="17088" spans="7:7">
      <c r="G17088" s="406"/>
    </row>
    <row r="17089" spans="7:7">
      <c r="G17089" s="406"/>
    </row>
    <row r="17090" spans="7:7">
      <c r="G17090" s="406"/>
    </row>
    <row r="17091" spans="7:7">
      <c r="G17091" s="406"/>
    </row>
    <row r="17092" spans="7:7">
      <c r="G17092" s="406"/>
    </row>
    <row r="17093" spans="7:7">
      <c r="G17093" s="406"/>
    </row>
    <row r="17094" spans="7:7">
      <c r="G17094" s="406"/>
    </row>
    <row r="17095" spans="7:7">
      <c r="G17095" s="406"/>
    </row>
    <row r="17096" spans="7:7">
      <c r="G17096" s="406"/>
    </row>
    <row r="17097" spans="7:7">
      <c r="G17097" s="406"/>
    </row>
    <row r="17098" spans="7:7">
      <c r="G17098" s="406"/>
    </row>
    <row r="17099" spans="7:7">
      <c r="G17099" s="406"/>
    </row>
    <row r="17100" spans="7:7">
      <c r="G17100" s="406"/>
    </row>
    <row r="17101" spans="7:7">
      <c r="G17101" s="406"/>
    </row>
    <row r="17102" spans="7:7">
      <c r="G17102" s="406"/>
    </row>
    <row r="17103" spans="7:7">
      <c r="G17103" s="406"/>
    </row>
    <row r="17104" spans="7:7">
      <c r="G17104" s="406"/>
    </row>
    <row r="17105" spans="7:7">
      <c r="G17105" s="406"/>
    </row>
    <row r="17106" spans="7:7">
      <c r="G17106" s="406"/>
    </row>
    <row r="17107" spans="7:7">
      <c r="G17107" s="406"/>
    </row>
    <row r="17108" spans="7:7">
      <c r="G17108" s="406"/>
    </row>
    <row r="17109" spans="7:7">
      <c r="G17109" s="406"/>
    </row>
    <row r="17110" spans="7:7">
      <c r="G17110" s="406"/>
    </row>
    <row r="17111" spans="7:7">
      <c r="G17111" s="406"/>
    </row>
    <row r="17112" spans="7:7">
      <c r="G17112" s="406"/>
    </row>
    <row r="17113" spans="7:7">
      <c r="G17113" s="406"/>
    </row>
    <row r="17114" spans="7:7">
      <c r="G17114" s="406"/>
    </row>
    <row r="17115" spans="7:7">
      <c r="G17115" s="406"/>
    </row>
    <row r="17116" spans="7:7">
      <c r="G17116" s="406"/>
    </row>
    <row r="17117" spans="7:7">
      <c r="G17117" s="406"/>
    </row>
    <row r="17118" spans="7:7">
      <c r="G17118" s="406"/>
    </row>
    <row r="17119" spans="7:7">
      <c r="G17119" s="406"/>
    </row>
    <row r="17120" spans="7:7">
      <c r="G17120" s="406"/>
    </row>
    <row r="17121" spans="7:7">
      <c r="G17121" s="406"/>
    </row>
    <row r="17122" spans="7:7">
      <c r="G17122" s="406"/>
    </row>
    <row r="17123" spans="7:7">
      <c r="G17123" s="406"/>
    </row>
    <row r="17124" spans="7:7">
      <c r="G17124" s="406"/>
    </row>
    <row r="17125" spans="7:7">
      <c r="G17125" s="406"/>
    </row>
    <row r="17126" spans="7:7">
      <c r="G17126" s="406"/>
    </row>
    <row r="17127" spans="7:7">
      <c r="G17127" s="406"/>
    </row>
    <row r="17128" spans="7:7">
      <c r="G17128" s="406"/>
    </row>
    <row r="17129" spans="7:7">
      <c r="G17129" s="406"/>
    </row>
    <row r="17130" spans="7:7">
      <c r="G17130" s="406"/>
    </row>
    <row r="17131" spans="7:7">
      <c r="G17131" s="406"/>
    </row>
    <row r="17132" spans="7:7">
      <c r="G17132" s="406"/>
    </row>
    <row r="17133" spans="7:7">
      <c r="G17133" s="406"/>
    </row>
    <row r="17134" spans="7:7">
      <c r="G17134" s="406"/>
    </row>
    <row r="17135" spans="7:7">
      <c r="G17135" s="406"/>
    </row>
    <row r="17136" spans="7:7">
      <c r="G17136" s="406"/>
    </row>
    <row r="17137" spans="7:7">
      <c r="G17137" s="406"/>
    </row>
    <row r="17138" spans="7:7">
      <c r="G17138" s="406"/>
    </row>
    <row r="17139" spans="7:7">
      <c r="G17139" s="406"/>
    </row>
    <row r="17140" spans="7:7">
      <c r="G17140" s="406"/>
    </row>
    <row r="17141" spans="7:7">
      <c r="G17141" s="406"/>
    </row>
    <row r="17142" spans="7:7">
      <c r="G17142" s="406"/>
    </row>
    <row r="17143" spans="7:7">
      <c r="G17143" s="406"/>
    </row>
    <row r="17144" spans="7:7">
      <c r="G17144" s="406"/>
    </row>
    <row r="17145" spans="7:7">
      <c r="G17145" s="406"/>
    </row>
    <row r="17146" spans="7:7">
      <c r="G17146" s="406"/>
    </row>
    <row r="17147" spans="7:7">
      <c r="G17147" s="406"/>
    </row>
    <row r="17148" spans="7:7">
      <c r="G17148" s="406"/>
    </row>
    <row r="17149" spans="7:7">
      <c r="G17149" s="406"/>
    </row>
    <row r="17150" spans="7:7">
      <c r="G17150" s="406"/>
    </row>
    <row r="17151" spans="7:7">
      <c r="G17151" s="406"/>
    </row>
    <row r="17152" spans="7:7">
      <c r="G17152" s="406"/>
    </row>
    <row r="17153" spans="7:7">
      <c r="G17153" s="406"/>
    </row>
    <row r="17154" spans="7:7">
      <c r="G17154" s="406"/>
    </row>
    <row r="17155" spans="7:7">
      <c r="G17155" s="406"/>
    </row>
    <row r="17156" spans="7:7">
      <c r="G17156" s="406"/>
    </row>
    <row r="17157" spans="7:7">
      <c r="G17157" s="406"/>
    </row>
    <row r="17158" spans="7:7">
      <c r="G17158" s="406"/>
    </row>
    <row r="17159" spans="7:7">
      <c r="G17159" s="406"/>
    </row>
    <row r="17160" spans="7:7">
      <c r="G17160" s="406"/>
    </row>
    <row r="17161" spans="7:7">
      <c r="G17161" s="406"/>
    </row>
    <row r="17162" spans="7:7">
      <c r="G17162" s="406"/>
    </row>
    <row r="17163" spans="7:7">
      <c r="G17163" s="406"/>
    </row>
    <row r="17164" spans="7:7">
      <c r="G17164" s="406"/>
    </row>
    <row r="17165" spans="7:7">
      <c r="G17165" s="406"/>
    </row>
    <row r="17166" spans="7:7">
      <c r="G17166" s="406"/>
    </row>
    <row r="17167" spans="7:7">
      <c r="G17167" s="406"/>
    </row>
    <row r="17168" spans="7:7">
      <c r="G17168" s="406"/>
    </row>
    <row r="17169" spans="7:7">
      <c r="G17169" s="406"/>
    </row>
    <row r="17170" spans="7:7">
      <c r="G17170" s="406"/>
    </row>
    <row r="17171" spans="7:7">
      <c r="G17171" s="406"/>
    </row>
    <row r="17172" spans="7:7">
      <c r="G17172" s="406"/>
    </row>
    <row r="17173" spans="7:7">
      <c r="G17173" s="406"/>
    </row>
    <row r="17174" spans="7:7">
      <c r="G17174" s="406"/>
    </row>
    <row r="17175" spans="7:7">
      <c r="G17175" s="406"/>
    </row>
    <row r="17176" spans="7:7">
      <c r="G17176" s="406"/>
    </row>
    <row r="17177" spans="7:7">
      <c r="G17177" s="406"/>
    </row>
    <row r="17178" spans="7:7">
      <c r="G17178" s="406"/>
    </row>
    <row r="17179" spans="7:7">
      <c r="G17179" s="406"/>
    </row>
    <row r="17180" spans="7:7">
      <c r="G17180" s="406"/>
    </row>
    <row r="17181" spans="7:7">
      <c r="G17181" s="406"/>
    </row>
    <row r="17182" spans="7:7">
      <c r="G17182" s="406"/>
    </row>
    <row r="17183" spans="7:7">
      <c r="G17183" s="406"/>
    </row>
    <row r="17184" spans="7:7">
      <c r="G17184" s="406"/>
    </row>
    <row r="17185" spans="7:7">
      <c r="G17185" s="406"/>
    </row>
    <row r="17186" spans="7:7">
      <c r="G17186" s="406"/>
    </row>
    <row r="17187" spans="7:7">
      <c r="G17187" s="406"/>
    </row>
    <row r="17188" spans="7:7">
      <c r="G17188" s="406"/>
    </row>
    <row r="17189" spans="7:7">
      <c r="G17189" s="406"/>
    </row>
    <row r="17190" spans="7:7">
      <c r="G17190" s="406"/>
    </row>
    <row r="17191" spans="7:7">
      <c r="G17191" s="406"/>
    </row>
    <row r="17192" spans="7:7">
      <c r="G17192" s="406"/>
    </row>
    <row r="17193" spans="7:7">
      <c r="G17193" s="406"/>
    </row>
    <row r="17194" spans="7:7">
      <c r="G17194" s="406"/>
    </row>
    <row r="17195" spans="7:7">
      <c r="G17195" s="406"/>
    </row>
    <row r="17196" spans="7:7">
      <c r="G17196" s="406"/>
    </row>
    <row r="17197" spans="7:7">
      <c r="G17197" s="406"/>
    </row>
    <row r="17198" spans="7:7">
      <c r="G17198" s="406"/>
    </row>
    <row r="17199" spans="7:7">
      <c r="G17199" s="406"/>
    </row>
    <row r="17200" spans="7:7">
      <c r="G17200" s="406"/>
    </row>
    <row r="17201" spans="7:7">
      <c r="G17201" s="406"/>
    </row>
    <row r="17202" spans="7:7">
      <c r="G17202" s="406"/>
    </row>
    <row r="17203" spans="7:7">
      <c r="G17203" s="406"/>
    </row>
    <row r="17204" spans="7:7">
      <c r="G17204" s="406"/>
    </row>
    <row r="17205" spans="7:7">
      <c r="G17205" s="406"/>
    </row>
    <row r="17206" spans="7:7">
      <c r="G17206" s="406"/>
    </row>
    <row r="17207" spans="7:7">
      <c r="G17207" s="406"/>
    </row>
    <row r="17208" spans="7:7">
      <c r="G17208" s="406"/>
    </row>
    <row r="17209" spans="7:7">
      <c r="G17209" s="406"/>
    </row>
    <row r="17210" spans="7:7">
      <c r="G17210" s="406"/>
    </row>
    <row r="17211" spans="7:7">
      <c r="G17211" s="406"/>
    </row>
    <row r="17212" spans="7:7">
      <c r="G17212" s="406"/>
    </row>
    <row r="17213" spans="7:7">
      <c r="G17213" s="406"/>
    </row>
    <row r="17214" spans="7:7">
      <c r="G17214" s="406"/>
    </row>
    <row r="17215" spans="7:7">
      <c r="G17215" s="406"/>
    </row>
    <row r="17216" spans="7:7">
      <c r="G17216" s="406"/>
    </row>
    <row r="17217" spans="7:7">
      <c r="G17217" s="406"/>
    </row>
    <row r="17218" spans="7:7">
      <c r="G17218" s="406"/>
    </row>
    <row r="17219" spans="7:7">
      <c r="G17219" s="406"/>
    </row>
    <row r="17220" spans="7:7">
      <c r="G17220" s="406"/>
    </row>
    <row r="17221" spans="7:7">
      <c r="G17221" s="406"/>
    </row>
    <row r="17222" spans="7:7">
      <c r="G17222" s="406"/>
    </row>
    <row r="17223" spans="7:7">
      <c r="G17223" s="406"/>
    </row>
    <row r="17224" spans="7:7">
      <c r="G17224" s="406"/>
    </row>
    <row r="17225" spans="7:7">
      <c r="G17225" s="406"/>
    </row>
    <row r="17226" spans="7:7">
      <c r="G17226" s="406"/>
    </row>
    <row r="17227" spans="7:7">
      <c r="G17227" s="406"/>
    </row>
    <row r="17228" spans="7:7">
      <c r="G17228" s="406"/>
    </row>
    <row r="17229" spans="7:7">
      <c r="G17229" s="406"/>
    </row>
    <row r="17230" spans="7:7">
      <c r="G17230" s="406"/>
    </row>
    <row r="17231" spans="7:7">
      <c r="G17231" s="406"/>
    </row>
    <row r="17232" spans="7:7">
      <c r="G17232" s="406"/>
    </row>
    <row r="17233" spans="7:7">
      <c r="G17233" s="406"/>
    </row>
    <row r="17234" spans="7:7">
      <c r="G17234" s="406"/>
    </row>
    <row r="17235" spans="7:7">
      <c r="G17235" s="406"/>
    </row>
    <row r="17236" spans="7:7">
      <c r="G17236" s="406"/>
    </row>
    <row r="17237" spans="7:7">
      <c r="G17237" s="406"/>
    </row>
    <row r="17238" spans="7:7">
      <c r="G17238" s="406"/>
    </row>
    <row r="17239" spans="7:7">
      <c r="G17239" s="406"/>
    </row>
    <row r="17240" spans="7:7">
      <c r="G17240" s="406"/>
    </row>
    <row r="17241" spans="7:7">
      <c r="G17241" s="406"/>
    </row>
    <row r="17242" spans="7:7">
      <c r="G17242" s="406"/>
    </row>
    <row r="17243" spans="7:7">
      <c r="G17243" s="406"/>
    </row>
    <row r="17244" spans="7:7">
      <c r="G17244" s="406"/>
    </row>
    <row r="17245" spans="7:7">
      <c r="G17245" s="406"/>
    </row>
    <row r="17246" spans="7:7">
      <c r="G17246" s="406"/>
    </row>
    <row r="17247" spans="7:7">
      <c r="G17247" s="406"/>
    </row>
    <row r="17248" spans="7:7">
      <c r="G17248" s="406"/>
    </row>
    <row r="17249" spans="7:7">
      <c r="G17249" s="406"/>
    </row>
    <row r="17250" spans="7:7">
      <c r="G17250" s="406"/>
    </row>
    <row r="17251" spans="7:7">
      <c r="G17251" s="406"/>
    </row>
    <row r="17252" spans="7:7">
      <c r="G17252" s="406"/>
    </row>
    <row r="17253" spans="7:7">
      <c r="G17253" s="406"/>
    </row>
    <row r="17254" spans="7:7">
      <c r="G17254" s="406"/>
    </row>
    <row r="17255" spans="7:7">
      <c r="G17255" s="406"/>
    </row>
    <row r="17256" spans="7:7">
      <c r="G17256" s="406"/>
    </row>
    <row r="17257" spans="7:7">
      <c r="G17257" s="406"/>
    </row>
    <row r="17258" spans="7:7">
      <c r="G17258" s="406"/>
    </row>
    <row r="17259" spans="7:7">
      <c r="G17259" s="406"/>
    </row>
    <row r="17260" spans="7:7">
      <c r="G17260" s="406"/>
    </row>
    <row r="17261" spans="7:7">
      <c r="G17261" s="406"/>
    </row>
    <row r="17262" spans="7:7">
      <c r="G17262" s="406"/>
    </row>
    <row r="17263" spans="7:7">
      <c r="G17263" s="406"/>
    </row>
    <row r="17264" spans="7:7">
      <c r="G17264" s="406"/>
    </row>
    <row r="17265" spans="7:7">
      <c r="G17265" s="406"/>
    </row>
    <row r="17266" spans="7:7">
      <c r="G17266" s="406"/>
    </row>
    <row r="17267" spans="7:7">
      <c r="G17267" s="406"/>
    </row>
    <row r="17268" spans="7:7">
      <c r="G17268" s="406"/>
    </row>
    <row r="17269" spans="7:7">
      <c r="G17269" s="406"/>
    </row>
    <row r="17270" spans="7:7">
      <c r="G17270" s="406"/>
    </row>
    <row r="17271" spans="7:7">
      <c r="G17271" s="406"/>
    </row>
    <row r="17272" spans="7:7">
      <c r="G17272" s="406"/>
    </row>
    <row r="17273" spans="7:7">
      <c r="G17273" s="406"/>
    </row>
    <row r="17274" spans="7:7">
      <c r="G17274" s="406"/>
    </row>
    <row r="17275" spans="7:7">
      <c r="G17275" s="406"/>
    </row>
    <row r="17276" spans="7:7">
      <c r="G17276" s="406"/>
    </row>
    <row r="17277" spans="7:7">
      <c r="G17277" s="406"/>
    </row>
    <row r="17278" spans="7:7">
      <c r="G17278" s="406"/>
    </row>
    <row r="17279" spans="7:7">
      <c r="G17279" s="406"/>
    </row>
    <row r="17280" spans="7:7">
      <c r="G17280" s="406"/>
    </row>
    <row r="17281" spans="7:7">
      <c r="G17281" s="406"/>
    </row>
    <row r="17282" spans="7:7">
      <c r="G17282" s="406"/>
    </row>
    <row r="17283" spans="7:7">
      <c r="G17283" s="406"/>
    </row>
    <row r="17284" spans="7:7">
      <c r="G17284" s="406"/>
    </row>
    <row r="17285" spans="7:7">
      <c r="G17285" s="406"/>
    </row>
    <row r="17286" spans="7:7">
      <c r="G17286" s="406"/>
    </row>
    <row r="17287" spans="7:7">
      <c r="G17287" s="406"/>
    </row>
    <row r="17288" spans="7:7">
      <c r="G17288" s="406"/>
    </row>
    <row r="17289" spans="7:7">
      <c r="G17289" s="406"/>
    </row>
    <row r="17290" spans="7:7">
      <c r="G17290" s="406"/>
    </row>
    <row r="17291" spans="7:7">
      <c r="G17291" s="406"/>
    </row>
    <row r="17292" spans="7:7">
      <c r="G17292" s="406"/>
    </row>
    <row r="17293" spans="7:7">
      <c r="G17293" s="406"/>
    </row>
    <row r="17294" spans="7:7">
      <c r="G17294" s="406"/>
    </row>
    <row r="17295" spans="7:7">
      <c r="G17295" s="406"/>
    </row>
    <row r="17296" spans="7:7">
      <c r="G17296" s="406"/>
    </row>
    <row r="17297" spans="7:7">
      <c r="G17297" s="406"/>
    </row>
    <row r="17298" spans="7:7">
      <c r="G17298" s="406"/>
    </row>
    <row r="17299" spans="7:7">
      <c r="G17299" s="406"/>
    </row>
    <row r="17300" spans="7:7">
      <c r="G17300" s="406"/>
    </row>
    <row r="17301" spans="7:7">
      <c r="G17301" s="406"/>
    </row>
    <row r="17302" spans="7:7">
      <c r="G17302" s="406"/>
    </row>
    <row r="17303" spans="7:7">
      <c r="G17303" s="406"/>
    </row>
    <row r="17304" spans="7:7">
      <c r="G17304" s="406"/>
    </row>
    <row r="17305" spans="7:7">
      <c r="G17305" s="406"/>
    </row>
    <row r="17306" spans="7:7">
      <c r="G17306" s="406"/>
    </row>
    <row r="17307" spans="7:7">
      <c r="G17307" s="406"/>
    </row>
    <row r="17308" spans="7:7">
      <c r="G17308" s="406"/>
    </row>
    <row r="17309" spans="7:7">
      <c r="G17309" s="406"/>
    </row>
    <row r="17310" spans="7:7">
      <c r="G17310" s="406"/>
    </row>
    <row r="17311" spans="7:7">
      <c r="G17311" s="406"/>
    </row>
    <row r="17312" spans="7:7">
      <c r="G17312" s="406"/>
    </row>
    <row r="17313" spans="7:7">
      <c r="G17313" s="406"/>
    </row>
    <row r="17314" spans="7:7">
      <c r="G17314" s="406"/>
    </row>
    <row r="17315" spans="7:7">
      <c r="G17315" s="406"/>
    </row>
    <row r="17316" spans="7:7">
      <c r="G17316" s="406"/>
    </row>
    <row r="17317" spans="7:7">
      <c r="G17317" s="406"/>
    </row>
    <row r="17318" spans="7:7">
      <c r="G17318" s="406"/>
    </row>
    <row r="17319" spans="7:7">
      <c r="G17319" s="406"/>
    </row>
    <row r="17320" spans="7:7">
      <c r="G17320" s="406"/>
    </row>
    <row r="17321" spans="7:7">
      <c r="G17321" s="406"/>
    </row>
    <row r="17322" spans="7:7">
      <c r="G17322" s="406"/>
    </row>
    <row r="17323" spans="7:7">
      <c r="G17323" s="406"/>
    </row>
    <row r="17324" spans="7:7">
      <c r="G17324" s="406"/>
    </row>
    <row r="17325" spans="7:7">
      <c r="G17325" s="406"/>
    </row>
    <row r="17326" spans="7:7">
      <c r="G17326" s="406"/>
    </row>
    <row r="17327" spans="7:7">
      <c r="G17327" s="406"/>
    </row>
    <row r="17328" spans="7:7">
      <c r="G17328" s="406"/>
    </row>
    <row r="17329" spans="7:7">
      <c r="G17329" s="406"/>
    </row>
    <row r="17330" spans="7:7">
      <c r="G17330" s="406"/>
    </row>
    <row r="17331" spans="7:7">
      <c r="G17331" s="406"/>
    </row>
    <row r="17332" spans="7:7">
      <c r="G17332" s="406"/>
    </row>
    <row r="17333" spans="7:7">
      <c r="G17333" s="406"/>
    </row>
    <row r="17334" spans="7:7">
      <c r="G17334" s="406"/>
    </row>
    <row r="17335" spans="7:7">
      <c r="G17335" s="406"/>
    </row>
    <row r="17336" spans="7:7">
      <c r="G17336" s="406"/>
    </row>
    <row r="17337" spans="7:7">
      <c r="G17337" s="406"/>
    </row>
    <row r="17338" spans="7:7">
      <c r="G17338" s="406"/>
    </row>
    <row r="17339" spans="7:7">
      <c r="G17339" s="406"/>
    </row>
    <row r="17340" spans="7:7">
      <c r="G17340" s="406"/>
    </row>
    <row r="17341" spans="7:7">
      <c r="G17341" s="406"/>
    </row>
    <row r="17342" spans="7:7">
      <c r="G17342" s="406"/>
    </row>
    <row r="17343" spans="7:7">
      <c r="G17343" s="406"/>
    </row>
    <row r="17344" spans="7:7">
      <c r="G17344" s="406"/>
    </row>
    <row r="17345" spans="7:7">
      <c r="G17345" s="406"/>
    </row>
    <row r="17346" spans="7:7">
      <c r="G17346" s="406"/>
    </row>
    <row r="17347" spans="7:7">
      <c r="G17347" s="406"/>
    </row>
    <row r="17348" spans="7:7">
      <c r="G17348" s="406"/>
    </row>
    <row r="17349" spans="7:7">
      <c r="G17349" s="406"/>
    </row>
    <row r="17350" spans="7:7">
      <c r="G17350" s="406"/>
    </row>
    <row r="17351" spans="7:7">
      <c r="G17351" s="406"/>
    </row>
    <row r="17352" spans="7:7">
      <c r="G17352" s="406"/>
    </row>
    <row r="17353" spans="7:7">
      <c r="G17353" s="406"/>
    </row>
    <row r="17354" spans="7:7">
      <c r="G17354" s="406"/>
    </row>
    <row r="17355" spans="7:7">
      <c r="G17355" s="406"/>
    </row>
    <row r="17356" spans="7:7">
      <c r="G17356" s="406"/>
    </row>
    <row r="17357" spans="7:7">
      <c r="G17357" s="406"/>
    </row>
    <row r="17358" spans="7:7">
      <c r="G17358" s="406"/>
    </row>
    <row r="17359" spans="7:7">
      <c r="G17359" s="406"/>
    </row>
    <row r="17360" spans="7:7">
      <c r="G17360" s="406"/>
    </row>
    <row r="17361" spans="7:7">
      <c r="G17361" s="406"/>
    </row>
    <row r="17362" spans="7:7">
      <c r="G17362" s="406"/>
    </row>
    <row r="17363" spans="7:7">
      <c r="G17363" s="406"/>
    </row>
    <row r="17364" spans="7:7">
      <c r="G17364" s="406"/>
    </row>
    <row r="17365" spans="7:7">
      <c r="G17365" s="406"/>
    </row>
    <row r="17366" spans="7:7">
      <c r="G17366" s="406"/>
    </row>
    <row r="17367" spans="7:7">
      <c r="G17367" s="406"/>
    </row>
    <row r="17368" spans="7:7">
      <c r="G17368" s="406"/>
    </row>
    <row r="17369" spans="7:7">
      <c r="G17369" s="406"/>
    </row>
    <row r="17370" spans="7:7">
      <c r="G17370" s="406"/>
    </row>
    <row r="17371" spans="7:7">
      <c r="G17371" s="406"/>
    </row>
    <row r="17372" spans="7:7">
      <c r="G17372" s="406"/>
    </row>
    <row r="17373" spans="7:7">
      <c r="G17373" s="406"/>
    </row>
    <row r="17374" spans="7:7">
      <c r="G17374" s="406"/>
    </row>
    <row r="17375" spans="7:7">
      <c r="G17375" s="406"/>
    </row>
    <row r="17376" spans="7:7">
      <c r="G17376" s="406"/>
    </row>
    <row r="17377" spans="7:7">
      <c r="G17377" s="406"/>
    </row>
    <row r="17378" spans="7:7">
      <c r="G17378" s="406"/>
    </row>
    <row r="17379" spans="7:7">
      <c r="G17379" s="406"/>
    </row>
    <row r="17380" spans="7:7">
      <c r="G17380" s="406"/>
    </row>
    <row r="17381" spans="7:7">
      <c r="G17381" s="406"/>
    </row>
    <row r="17382" spans="7:7">
      <c r="G17382" s="406"/>
    </row>
    <row r="17383" spans="7:7">
      <c r="G17383" s="406"/>
    </row>
    <row r="17384" spans="7:7">
      <c r="G17384" s="406"/>
    </row>
    <row r="17385" spans="7:7">
      <c r="G17385" s="406"/>
    </row>
    <row r="17386" spans="7:7">
      <c r="G17386" s="406"/>
    </row>
    <row r="17387" spans="7:7">
      <c r="G17387" s="406"/>
    </row>
    <row r="17388" spans="7:7">
      <c r="G17388" s="406"/>
    </row>
    <row r="17389" spans="7:7">
      <c r="G17389" s="406"/>
    </row>
    <row r="17390" spans="7:7">
      <c r="G17390" s="406"/>
    </row>
    <row r="17391" spans="7:7">
      <c r="G17391" s="406"/>
    </row>
    <row r="17392" spans="7:7">
      <c r="G17392" s="406"/>
    </row>
    <row r="17393" spans="7:7">
      <c r="G17393" s="406"/>
    </row>
    <row r="17394" spans="7:7">
      <c r="G17394" s="406"/>
    </row>
    <row r="17395" spans="7:7">
      <c r="G17395" s="406"/>
    </row>
    <row r="17396" spans="7:7">
      <c r="G17396" s="406"/>
    </row>
    <row r="17397" spans="7:7">
      <c r="G17397" s="406"/>
    </row>
    <row r="17398" spans="7:7">
      <c r="G17398" s="406"/>
    </row>
    <row r="17399" spans="7:7">
      <c r="G17399" s="406"/>
    </row>
    <row r="17400" spans="7:7">
      <c r="G17400" s="406"/>
    </row>
    <row r="17401" spans="7:7">
      <c r="G17401" s="406"/>
    </row>
    <row r="17402" spans="7:7">
      <c r="G17402" s="406"/>
    </row>
    <row r="17403" spans="7:7">
      <c r="G17403" s="406"/>
    </row>
    <row r="17404" spans="7:7">
      <c r="G17404" s="406"/>
    </row>
    <row r="17405" spans="7:7">
      <c r="G17405" s="406"/>
    </row>
    <row r="17406" spans="7:7">
      <c r="G17406" s="406"/>
    </row>
    <row r="17407" spans="7:7">
      <c r="G17407" s="406"/>
    </row>
    <row r="17408" spans="7:7">
      <c r="G17408" s="406"/>
    </row>
    <row r="17409" spans="7:7">
      <c r="G17409" s="406"/>
    </row>
    <row r="17410" spans="7:7">
      <c r="G17410" s="406"/>
    </row>
    <row r="17411" spans="7:7">
      <c r="G17411" s="406"/>
    </row>
    <row r="17412" spans="7:7">
      <c r="G17412" s="406"/>
    </row>
    <row r="17413" spans="7:7">
      <c r="G17413" s="406"/>
    </row>
    <row r="17414" spans="7:7">
      <c r="G17414" s="406"/>
    </row>
    <row r="17415" spans="7:7">
      <c r="G17415" s="406"/>
    </row>
    <row r="17416" spans="7:7">
      <c r="G17416" s="406"/>
    </row>
    <row r="17417" spans="7:7">
      <c r="G17417" s="406"/>
    </row>
    <row r="17418" spans="7:7">
      <c r="G17418" s="406"/>
    </row>
    <row r="17419" spans="7:7">
      <c r="G17419" s="406"/>
    </row>
    <row r="17420" spans="7:7">
      <c r="G17420" s="406"/>
    </row>
    <row r="17421" spans="7:7">
      <c r="G17421" s="406"/>
    </row>
    <row r="17422" spans="7:7">
      <c r="G17422" s="406"/>
    </row>
    <row r="17423" spans="7:7">
      <c r="G17423" s="406"/>
    </row>
    <row r="17424" spans="7:7">
      <c r="G17424" s="406"/>
    </row>
    <row r="17425" spans="7:7">
      <c r="G17425" s="406"/>
    </row>
    <row r="17426" spans="7:7">
      <c r="G17426" s="406"/>
    </row>
    <row r="17427" spans="7:7">
      <c r="G17427" s="406"/>
    </row>
    <row r="17428" spans="7:7">
      <c r="G17428" s="406"/>
    </row>
    <row r="17429" spans="7:7">
      <c r="G17429" s="406"/>
    </row>
    <row r="17430" spans="7:7">
      <c r="G17430" s="406"/>
    </row>
    <row r="17431" spans="7:7">
      <c r="G17431" s="406"/>
    </row>
    <row r="17432" spans="7:7">
      <c r="G17432" s="406"/>
    </row>
    <row r="17433" spans="7:7">
      <c r="G17433" s="406"/>
    </row>
    <row r="17434" spans="7:7">
      <c r="G17434" s="406"/>
    </row>
    <row r="17435" spans="7:7">
      <c r="G17435" s="406"/>
    </row>
    <row r="17436" spans="7:7">
      <c r="G17436" s="406"/>
    </row>
    <row r="17437" spans="7:7">
      <c r="G17437" s="406"/>
    </row>
    <row r="17438" spans="7:7">
      <c r="G17438" s="406"/>
    </row>
    <row r="17439" spans="7:7">
      <c r="G17439" s="406"/>
    </row>
    <row r="17440" spans="7:7">
      <c r="G17440" s="406"/>
    </row>
    <row r="17441" spans="7:7">
      <c r="G17441" s="406"/>
    </row>
    <row r="17442" spans="7:7">
      <c r="G17442" s="406"/>
    </row>
    <row r="17443" spans="7:7">
      <c r="G17443" s="406"/>
    </row>
    <row r="17444" spans="7:7">
      <c r="G17444" s="406"/>
    </row>
    <row r="17445" spans="7:7">
      <c r="G17445" s="406"/>
    </row>
    <row r="17446" spans="7:7">
      <c r="G17446" s="406"/>
    </row>
    <row r="17447" spans="7:7">
      <c r="G17447" s="406"/>
    </row>
    <row r="17448" spans="7:7">
      <c r="G17448" s="406"/>
    </row>
    <row r="17449" spans="7:7">
      <c r="G17449" s="406"/>
    </row>
    <row r="17450" spans="7:7">
      <c r="G17450" s="406"/>
    </row>
    <row r="17451" spans="7:7">
      <c r="G17451" s="406"/>
    </row>
    <row r="17452" spans="7:7">
      <c r="G17452" s="406"/>
    </row>
    <row r="17453" spans="7:7">
      <c r="G17453" s="406"/>
    </row>
    <row r="17454" spans="7:7">
      <c r="G17454" s="406"/>
    </row>
    <row r="17455" spans="7:7">
      <c r="G17455" s="406"/>
    </row>
    <row r="17456" spans="7:7">
      <c r="G17456" s="406"/>
    </row>
    <row r="17457" spans="7:7">
      <c r="G17457" s="406"/>
    </row>
    <row r="17458" spans="7:7">
      <c r="G17458" s="406"/>
    </row>
    <row r="17459" spans="7:7">
      <c r="G17459" s="406"/>
    </row>
    <row r="17460" spans="7:7">
      <c r="G17460" s="406"/>
    </row>
    <row r="17461" spans="7:7">
      <c r="G17461" s="406"/>
    </row>
    <row r="17462" spans="7:7">
      <c r="G17462" s="406"/>
    </row>
    <row r="17463" spans="7:7">
      <c r="G17463" s="406"/>
    </row>
    <row r="17464" spans="7:7">
      <c r="G17464" s="406"/>
    </row>
    <row r="17465" spans="7:7">
      <c r="G17465" s="406"/>
    </row>
    <row r="17466" spans="7:7">
      <c r="G17466" s="406"/>
    </row>
    <row r="17467" spans="7:7">
      <c r="G17467" s="406"/>
    </row>
    <row r="17468" spans="7:7">
      <c r="G17468" s="406"/>
    </row>
    <row r="17469" spans="7:7">
      <c r="G17469" s="406"/>
    </row>
    <row r="17470" spans="7:7">
      <c r="G17470" s="406"/>
    </row>
    <row r="17471" spans="7:7">
      <c r="G17471" s="406"/>
    </row>
    <row r="17472" spans="7:7">
      <c r="G17472" s="406"/>
    </row>
    <row r="17473" spans="7:7">
      <c r="G17473" s="406"/>
    </row>
    <row r="17474" spans="7:7">
      <c r="G17474" s="406"/>
    </row>
    <row r="17475" spans="7:7">
      <c r="G17475" s="406"/>
    </row>
    <row r="17476" spans="7:7">
      <c r="G17476" s="406"/>
    </row>
    <row r="17477" spans="7:7">
      <c r="G17477" s="406"/>
    </row>
    <row r="17478" spans="7:7">
      <c r="G17478" s="406"/>
    </row>
    <row r="17479" spans="7:7">
      <c r="G17479" s="406"/>
    </row>
    <row r="17480" spans="7:7">
      <c r="G17480" s="406"/>
    </row>
    <row r="17481" spans="7:7">
      <c r="G17481" s="406"/>
    </row>
    <row r="17482" spans="7:7">
      <c r="G17482" s="406"/>
    </row>
    <row r="17483" spans="7:7">
      <c r="G17483" s="406"/>
    </row>
    <row r="17484" spans="7:7">
      <c r="G17484" s="406"/>
    </row>
    <row r="17485" spans="7:7">
      <c r="G17485" s="406"/>
    </row>
    <row r="17486" spans="7:7">
      <c r="G17486" s="406"/>
    </row>
    <row r="17487" spans="7:7">
      <c r="G17487" s="406"/>
    </row>
    <row r="17488" spans="7:7">
      <c r="G17488" s="406"/>
    </row>
    <row r="17489" spans="7:7">
      <c r="G17489" s="406"/>
    </row>
    <row r="17490" spans="7:7">
      <c r="G17490" s="406"/>
    </row>
    <row r="17491" spans="7:7">
      <c r="G17491" s="406"/>
    </row>
    <row r="17492" spans="7:7">
      <c r="G17492" s="406"/>
    </row>
    <row r="17493" spans="7:7">
      <c r="G17493" s="406"/>
    </row>
    <row r="17494" spans="7:7">
      <c r="G17494" s="406"/>
    </row>
    <row r="17495" spans="7:7">
      <c r="G17495" s="406"/>
    </row>
    <row r="17496" spans="7:7">
      <c r="G17496" s="406"/>
    </row>
    <row r="17497" spans="7:7">
      <c r="G17497" s="406"/>
    </row>
    <row r="17498" spans="7:7">
      <c r="G17498" s="406"/>
    </row>
    <row r="17499" spans="7:7">
      <c r="G17499" s="406"/>
    </row>
    <row r="17500" spans="7:7">
      <c r="G17500" s="406"/>
    </row>
    <row r="17501" spans="7:7">
      <c r="G17501" s="406"/>
    </row>
    <row r="17502" spans="7:7">
      <c r="G17502" s="406"/>
    </row>
    <row r="17503" spans="7:7">
      <c r="G17503" s="406"/>
    </row>
    <row r="17504" spans="7:7">
      <c r="G17504" s="406"/>
    </row>
    <row r="17505" spans="7:7">
      <c r="G17505" s="406"/>
    </row>
    <row r="17506" spans="7:7">
      <c r="G17506" s="406"/>
    </row>
    <row r="17507" spans="7:7">
      <c r="G17507" s="406"/>
    </row>
    <row r="17508" spans="7:7">
      <c r="G17508" s="406"/>
    </row>
    <row r="17509" spans="7:7">
      <c r="G17509" s="406"/>
    </row>
    <row r="17510" spans="7:7">
      <c r="G17510" s="406"/>
    </row>
    <row r="17511" spans="7:7">
      <c r="G17511" s="406"/>
    </row>
    <row r="17512" spans="7:7">
      <c r="G17512" s="406"/>
    </row>
    <row r="17513" spans="7:7">
      <c r="G17513" s="406"/>
    </row>
    <row r="17514" spans="7:7">
      <c r="G17514" s="406"/>
    </row>
    <row r="17515" spans="7:7">
      <c r="G17515" s="406"/>
    </row>
    <row r="17516" spans="7:7">
      <c r="G17516" s="406"/>
    </row>
    <row r="17517" spans="7:7">
      <c r="G17517" s="406"/>
    </row>
    <row r="17518" spans="7:7">
      <c r="G17518" s="406"/>
    </row>
    <row r="17519" spans="7:7">
      <c r="G17519" s="406"/>
    </row>
    <row r="17520" spans="7:7">
      <c r="G17520" s="406"/>
    </row>
    <row r="17521" spans="7:7">
      <c r="G17521" s="406"/>
    </row>
    <row r="17522" spans="7:7">
      <c r="G17522" s="406"/>
    </row>
    <row r="17523" spans="7:7">
      <c r="G17523" s="406"/>
    </row>
    <row r="17524" spans="7:7">
      <c r="G17524" s="406"/>
    </row>
    <row r="17525" spans="7:7">
      <c r="G17525" s="406"/>
    </row>
    <row r="17526" spans="7:7">
      <c r="G17526" s="406"/>
    </row>
    <row r="17527" spans="7:7">
      <c r="G17527" s="406"/>
    </row>
    <row r="17528" spans="7:7">
      <c r="G17528" s="406"/>
    </row>
    <row r="17529" spans="7:7">
      <c r="G17529" s="406"/>
    </row>
    <row r="17530" spans="7:7">
      <c r="G17530" s="406"/>
    </row>
    <row r="17531" spans="7:7">
      <c r="G17531" s="406"/>
    </row>
    <row r="17532" spans="7:7">
      <c r="G17532" s="406"/>
    </row>
    <row r="17533" spans="7:7">
      <c r="G17533" s="406"/>
    </row>
    <row r="17534" spans="7:7">
      <c r="G17534" s="406"/>
    </row>
    <row r="17535" spans="7:7">
      <c r="G17535" s="406"/>
    </row>
    <row r="17536" spans="7:7">
      <c r="G17536" s="406"/>
    </row>
    <row r="17537" spans="7:7">
      <c r="G17537" s="406"/>
    </row>
    <row r="17538" spans="7:7">
      <c r="G17538" s="406"/>
    </row>
    <row r="17539" spans="7:7">
      <c r="G17539" s="406"/>
    </row>
    <row r="17540" spans="7:7">
      <c r="G17540" s="406"/>
    </row>
    <row r="17541" spans="7:7">
      <c r="G17541" s="406"/>
    </row>
    <row r="17542" spans="7:7">
      <c r="G17542" s="406"/>
    </row>
    <row r="17543" spans="7:7">
      <c r="G17543" s="406"/>
    </row>
    <row r="17544" spans="7:7">
      <c r="G17544" s="406"/>
    </row>
    <row r="17545" spans="7:7">
      <c r="G17545" s="406"/>
    </row>
    <row r="17546" spans="7:7">
      <c r="G17546" s="406"/>
    </row>
    <row r="17547" spans="7:7">
      <c r="G17547" s="406"/>
    </row>
    <row r="17548" spans="7:7">
      <c r="G17548" s="406"/>
    </row>
    <row r="17549" spans="7:7">
      <c r="G17549" s="406"/>
    </row>
    <row r="17550" spans="7:7">
      <c r="G17550" s="406"/>
    </row>
    <row r="17551" spans="7:7">
      <c r="G17551" s="406"/>
    </row>
    <row r="17552" spans="7:7">
      <c r="G17552" s="406"/>
    </row>
    <row r="17553" spans="7:7">
      <c r="G17553" s="406"/>
    </row>
    <row r="17554" spans="7:7">
      <c r="G17554" s="406"/>
    </row>
    <row r="17555" spans="7:7">
      <c r="G17555" s="406"/>
    </row>
    <row r="17556" spans="7:7">
      <c r="G17556" s="406"/>
    </row>
    <row r="17557" spans="7:7">
      <c r="G17557" s="406"/>
    </row>
    <row r="17558" spans="7:7">
      <c r="G17558" s="406"/>
    </row>
    <row r="17559" spans="7:7">
      <c r="G17559" s="406"/>
    </row>
    <row r="17560" spans="7:7">
      <c r="G17560" s="406"/>
    </row>
    <row r="17561" spans="7:7">
      <c r="G17561" s="406"/>
    </row>
    <row r="17562" spans="7:7">
      <c r="G17562" s="406"/>
    </row>
    <row r="17563" spans="7:7">
      <c r="G17563" s="406"/>
    </row>
    <row r="17564" spans="7:7">
      <c r="G17564" s="406"/>
    </row>
    <row r="17565" spans="7:7">
      <c r="G17565" s="406"/>
    </row>
    <row r="17566" spans="7:7">
      <c r="G17566" s="406"/>
    </row>
    <row r="17567" spans="7:7">
      <c r="G17567" s="406"/>
    </row>
    <row r="17568" spans="7:7">
      <c r="G17568" s="406"/>
    </row>
    <row r="17569" spans="7:7">
      <c r="G17569" s="406"/>
    </row>
    <row r="17570" spans="7:7">
      <c r="G17570" s="406"/>
    </row>
    <row r="17571" spans="7:7">
      <c r="G17571" s="406"/>
    </row>
    <row r="17572" spans="7:7">
      <c r="G17572" s="406"/>
    </row>
    <row r="17573" spans="7:7">
      <c r="G17573" s="406"/>
    </row>
    <row r="17574" spans="7:7">
      <c r="G17574" s="406"/>
    </row>
    <row r="17575" spans="7:7">
      <c r="G17575" s="406"/>
    </row>
    <row r="17576" spans="7:7">
      <c r="G17576" s="406"/>
    </row>
    <row r="17577" spans="7:7">
      <c r="G17577" s="406"/>
    </row>
    <row r="17578" spans="7:7">
      <c r="G17578" s="406"/>
    </row>
    <row r="17579" spans="7:7">
      <c r="G17579" s="406"/>
    </row>
    <row r="17580" spans="7:7">
      <c r="G17580" s="406"/>
    </row>
    <row r="17581" spans="7:7">
      <c r="G17581" s="406"/>
    </row>
    <row r="17582" spans="7:7">
      <c r="G17582" s="406"/>
    </row>
    <row r="17583" spans="7:7">
      <c r="G17583" s="406"/>
    </row>
    <row r="17584" spans="7:7">
      <c r="G17584" s="406"/>
    </row>
    <row r="17585" spans="7:7">
      <c r="G17585" s="406"/>
    </row>
    <row r="17586" spans="7:7">
      <c r="G17586" s="406"/>
    </row>
    <row r="17587" spans="7:7">
      <c r="G17587" s="406"/>
    </row>
    <row r="17588" spans="7:7">
      <c r="G17588" s="406"/>
    </row>
    <row r="17589" spans="7:7">
      <c r="G17589" s="406"/>
    </row>
    <row r="17590" spans="7:7">
      <c r="G17590" s="406"/>
    </row>
    <row r="17591" spans="7:7">
      <c r="G17591" s="406"/>
    </row>
    <row r="17592" spans="7:7">
      <c r="G17592" s="406"/>
    </row>
    <row r="17593" spans="7:7">
      <c r="G17593" s="406"/>
    </row>
    <row r="17594" spans="7:7">
      <c r="G17594" s="406"/>
    </row>
    <row r="17595" spans="7:7">
      <c r="G17595" s="406"/>
    </row>
    <row r="17596" spans="7:7">
      <c r="G17596" s="406"/>
    </row>
    <row r="17597" spans="7:7">
      <c r="G17597" s="406"/>
    </row>
    <row r="17598" spans="7:7">
      <c r="G17598" s="406"/>
    </row>
    <row r="17599" spans="7:7">
      <c r="G17599" s="406"/>
    </row>
    <row r="17600" spans="7:7">
      <c r="G17600" s="406"/>
    </row>
    <row r="17601" spans="7:7">
      <c r="G17601" s="406"/>
    </row>
    <row r="17602" spans="7:7">
      <c r="G17602" s="406"/>
    </row>
    <row r="17603" spans="7:7">
      <c r="G17603" s="406"/>
    </row>
    <row r="17604" spans="7:7">
      <c r="G17604" s="406"/>
    </row>
    <row r="17605" spans="7:7">
      <c r="G17605" s="406"/>
    </row>
    <row r="17606" spans="7:7">
      <c r="G17606" s="406"/>
    </row>
    <row r="17607" spans="7:7">
      <c r="G17607" s="406"/>
    </row>
    <row r="17608" spans="7:7">
      <c r="G17608" s="406"/>
    </row>
    <row r="17609" spans="7:7">
      <c r="G17609" s="406"/>
    </row>
    <row r="17610" spans="7:7">
      <c r="G17610" s="406"/>
    </row>
    <row r="17611" spans="7:7">
      <c r="G17611" s="406"/>
    </row>
    <row r="17612" spans="7:7">
      <c r="G17612" s="406"/>
    </row>
    <row r="17613" spans="7:7">
      <c r="G17613" s="406"/>
    </row>
    <row r="17614" spans="7:7">
      <c r="G17614" s="406"/>
    </row>
    <row r="17615" spans="7:7">
      <c r="G17615" s="406"/>
    </row>
    <row r="17616" spans="7:7">
      <c r="G17616" s="406"/>
    </row>
    <row r="17617" spans="7:7">
      <c r="G17617" s="406"/>
    </row>
    <row r="17618" spans="7:7">
      <c r="G17618" s="406"/>
    </row>
    <row r="17619" spans="7:7">
      <c r="G17619" s="406"/>
    </row>
    <row r="17620" spans="7:7">
      <c r="G17620" s="406"/>
    </row>
    <row r="17621" spans="7:7">
      <c r="G17621" s="406"/>
    </row>
    <row r="17622" spans="7:7">
      <c r="G17622" s="406"/>
    </row>
    <row r="17623" spans="7:7">
      <c r="G17623" s="406"/>
    </row>
    <row r="17624" spans="7:7">
      <c r="G17624" s="406"/>
    </row>
    <row r="17625" spans="7:7">
      <c r="G17625" s="406"/>
    </row>
    <row r="17626" spans="7:7">
      <c r="G17626" s="406"/>
    </row>
    <row r="17627" spans="7:7">
      <c r="G17627" s="406"/>
    </row>
    <row r="17628" spans="7:7">
      <c r="G17628" s="406"/>
    </row>
    <row r="17629" spans="7:7">
      <c r="G17629" s="406"/>
    </row>
    <row r="17630" spans="7:7">
      <c r="G17630" s="406"/>
    </row>
    <row r="17631" spans="7:7">
      <c r="G17631" s="406"/>
    </row>
    <row r="17632" spans="7:7">
      <c r="G17632" s="406"/>
    </row>
    <row r="17633" spans="7:7">
      <c r="G17633" s="406"/>
    </row>
    <row r="17634" spans="7:7">
      <c r="G17634" s="406"/>
    </row>
    <row r="17635" spans="7:7">
      <c r="G17635" s="406"/>
    </row>
    <row r="17636" spans="7:7">
      <c r="G17636" s="406"/>
    </row>
    <row r="17637" spans="7:7">
      <c r="G17637" s="406"/>
    </row>
    <row r="17638" spans="7:7">
      <c r="G17638" s="406"/>
    </row>
    <row r="17639" spans="7:7">
      <c r="G17639" s="406"/>
    </row>
    <row r="17640" spans="7:7">
      <c r="G17640" s="406"/>
    </row>
    <row r="17641" spans="7:7">
      <c r="G17641" s="406"/>
    </row>
    <row r="17642" spans="7:7">
      <c r="G17642" s="406"/>
    </row>
    <row r="17643" spans="7:7">
      <c r="G17643" s="406"/>
    </row>
    <row r="17644" spans="7:7">
      <c r="G17644" s="406"/>
    </row>
    <row r="17645" spans="7:7">
      <c r="G17645" s="406"/>
    </row>
    <row r="17646" spans="7:7">
      <c r="G17646" s="406"/>
    </row>
    <row r="17647" spans="7:7">
      <c r="G17647" s="406"/>
    </row>
    <row r="17648" spans="7:7">
      <c r="G17648" s="406"/>
    </row>
    <row r="17649" spans="7:7">
      <c r="G17649" s="406"/>
    </row>
    <row r="17650" spans="7:7">
      <c r="G17650" s="406"/>
    </row>
    <row r="17651" spans="7:7">
      <c r="G17651" s="406"/>
    </row>
    <row r="17652" spans="7:7">
      <c r="G17652" s="406"/>
    </row>
    <row r="17653" spans="7:7">
      <c r="G17653" s="406"/>
    </row>
    <row r="17654" spans="7:7">
      <c r="G17654" s="406"/>
    </row>
    <row r="17655" spans="7:7">
      <c r="G17655" s="406"/>
    </row>
    <row r="17656" spans="7:7">
      <c r="G17656" s="406"/>
    </row>
    <row r="17657" spans="7:7">
      <c r="G17657" s="406"/>
    </row>
    <row r="17658" spans="7:7">
      <c r="G17658" s="406"/>
    </row>
    <row r="17659" spans="7:7">
      <c r="G17659" s="406"/>
    </row>
    <row r="17660" spans="7:7">
      <c r="G17660" s="406"/>
    </row>
    <row r="17661" spans="7:7">
      <c r="G17661" s="406"/>
    </row>
    <row r="17662" spans="7:7">
      <c r="G17662" s="406"/>
    </row>
    <row r="17663" spans="7:7">
      <c r="G17663" s="406"/>
    </row>
    <row r="17664" spans="7:7">
      <c r="G17664" s="406"/>
    </row>
    <row r="17665" spans="7:7">
      <c r="G17665" s="406"/>
    </row>
    <row r="17666" spans="7:7">
      <c r="G17666" s="406"/>
    </row>
    <row r="17667" spans="7:7">
      <c r="G17667" s="406"/>
    </row>
    <row r="17668" spans="7:7">
      <c r="G17668" s="406"/>
    </row>
    <row r="17669" spans="7:7">
      <c r="G17669" s="406"/>
    </row>
    <row r="17670" spans="7:7">
      <c r="G17670" s="406"/>
    </row>
    <row r="17671" spans="7:7">
      <c r="G17671" s="406"/>
    </row>
    <row r="17672" spans="7:7">
      <c r="G17672" s="406"/>
    </row>
    <row r="17673" spans="7:7">
      <c r="G17673" s="406"/>
    </row>
    <row r="17674" spans="7:7">
      <c r="G17674" s="406"/>
    </row>
    <row r="17675" spans="7:7">
      <c r="G17675" s="406"/>
    </row>
    <row r="17676" spans="7:7">
      <c r="G17676" s="406"/>
    </row>
    <row r="17677" spans="7:7">
      <c r="G17677" s="406"/>
    </row>
    <row r="17678" spans="7:7">
      <c r="G17678" s="406"/>
    </row>
    <row r="17679" spans="7:7">
      <c r="G17679" s="406"/>
    </row>
    <row r="17680" spans="7:7">
      <c r="G17680" s="406"/>
    </row>
    <row r="17681" spans="7:7">
      <c r="G17681" s="406"/>
    </row>
    <row r="17682" spans="7:7">
      <c r="G17682" s="406"/>
    </row>
    <row r="17683" spans="7:7">
      <c r="G17683" s="406"/>
    </row>
    <row r="17684" spans="7:7">
      <c r="G17684" s="406"/>
    </row>
    <row r="17685" spans="7:7">
      <c r="G17685" s="406"/>
    </row>
    <row r="17686" spans="7:7">
      <c r="G17686" s="406"/>
    </row>
    <row r="17687" spans="7:7">
      <c r="G17687" s="406"/>
    </row>
    <row r="17688" spans="7:7">
      <c r="G17688" s="406"/>
    </row>
    <row r="17689" spans="7:7">
      <c r="G17689" s="406"/>
    </row>
    <row r="17690" spans="7:7">
      <c r="G17690" s="406"/>
    </row>
    <row r="17691" spans="7:7">
      <c r="G17691" s="406"/>
    </row>
    <row r="17692" spans="7:7">
      <c r="G17692" s="406"/>
    </row>
    <row r="17693" spans="7:7">
      <c r="G17693" s="406"/>
    </row>
    <row r="17694" spans="7:7">
      <c r="G17694" s="406"/>
    </row>
    <row r="17695" spans="7:7">
      <c r="G17695" s="406"/>
    </row>
    <row r="17696" spans="7:7">
      <c r="G17696" s="406"/>
    </row>
    <row r="17697" spans="7:7">
      <c r="G17697" s="406"/>
    </row>
    <row r="17698" spans="7:7">
      <c r="G17698" s="406"/>
    </row>
    <row r="17699" spans="7:7">
      <c r="G17699" s="406"/>
    </row>
    <row r="17700" spans="7:7">
      <c r="G17700" s="406"/>
    </row>
    <row r="17701" spans="7:7">
      <c r="G17701" s="406"/>
    </row>
    <row r="17702" spans="7:7">
      <c r="G17702" s="406"/>
    </row>
    <row r="17703" spans="7:7">
      <c r="G17703" s="406"/>
    </row>
    <row r="17704" spans="7:7">
      <c r="G17704" s="406"/>
    </row>
    <row r="17705" spans="7:7">
      <c r="G17705" s="406"/>
    </row>
    <row r="17706" spans="7:7">
      <c r="G17706" s="406"/>
    </row>
    <row r="17707" spans="7:7">
      <c r="G17707" s="406"/>
    </row>
    <row r="17708" spans="7:7">
      <c r="G17708" s="406"/>
    </row>
    <row r="17709" spans="7:7">
      <c r="G17709" s="406"/>
    </row>
    <row r="17710" spans="7:7">
      <c r="G17710" s="406"/>
    </row>
    <row r="17711" spans="7:7">
      <c r="G17711" s="406"/>
    </row>
    <row r="17712" spans="7:7">
      <c r="G17712" s="406"/>
    </row>
    <row r="17713" spans="7:7">
      <c r="G17713" s="406"/>
    </row>
    <row r="17714" spans="7:7">
      <c r="G17714" s="406"/>
    </row>
    <row r="17715" spans="7:7">
      <c r="G17715" s="406"/>
    </row>
    <row r="17716" spans="7:7">
      <c r="G17716" s="406"/>
    </row>
    <row r="17717" spans="7:7">
      <c r="G17717" s="406"/>
    </row>
    <row r="17718" spans="7:7">
      <c r="G17718" s="406"/>
    </row>
    <row r="17719" spans="7:7">
      <c r="G17719" s="406"/>
    </row>
    <row r="17720" spans="7:7">
      <c r="G17720" s="406"/>
    </row>
    <row r="17721" spans="7:7">
      <c r="G17721" s="406"/>
    </row>
    <row r="17722" spans="7:7">
      <c r="G17722" s="406"/>
    </row>
    <row r="17723" spans="7:7">
      <c r="G17723" s="406"/>
    </row>
    <row r="17724" spans="7:7">
      <c r="G17724" s="406"/>
    </row>
    <row r="17725" spans="7:7">
      <c r="G17725" s="406"/>
    </row>
    <row r="17726" spans="7:7">
      <c r="G17726" s="406"/>
    </row>
    <row r="17727" spans="7:7">
      <c r="G17727" s="406"/>
    </row>
    <row r="17728" spans="7:7">
      <c r="G17728" s="406"/>
    </row>
    <row r="17729" spans="7:7">
      <c r="G17729" s="406"/>
    </row>
    <row r="17730" spans="7:7">
      <c r="G17730" s="406"/>
    </row>
    <row r="17731" spans="7:7">
      <c r="G17731" s="406"/>
    </row>
    <row r="17732" spans="7:7">
      <c r="G17732" s="406"/>
    </row>
    <row r="17733" spans="7:7">
      <c r="G17733" s="406"/>
    </row>
    <row r="17734" spans="7:7">
      <c r="G17734" s="406"/>
    </row>
    <row r="17735" spans="7:7">
      <c r="G17735" s="406"/>
    </row>
    <row r="17736" spans="7:7">
      <c r="G17736" s="406"/>
    </row>
    <row r="17737" spans="7:7">
      <c r="G17737" s="406"/>
    </row>
    <row r="17738" spans="7:7">
      <c r="G17738" s="406"/>
    </row>
    <row r="17739" spans="7:7">
      <c r="G17739" s="406"/>
    </row>
    <row r="17740" spans="7:7">
      <c r="G17740" s="406"/>
    </row>
    <row r="17741" spans="7:7">
      <c r="G17741" s="406"/>
    </row>
    <row r="17742" spans="7:7">
      <c r="G17742" s="406"/>
    </row>
    <row r="17743" spans="7:7">
      <c r="G17743" s="406"/>
    </row>
    <row r="17744" spans="7:7">
      <c r="G17744" s="406"/>
    </row>
    <row r="17745" spans="7:7">
      <c r="G17745" s="406"/>
    </row>
    <row r="17746" spans="7:7">
      <c r="G17746" s="406"/>
    </row>
    <row r="17747" spans="7:7">
      <c r="G17747" s="406"/>
    </row>
    <row r="17748" spans="7:7">
      <c r="G17748" s="406"/>
    </row>
    <row r="17749" spans="7:7">
      <c r="G17749" s="406"/>
    </row>
    <row r="17750" spans="7:7">
      <c r="G17750" s="406"/>
    </row>
    <row r="17751" spans="7:7">
      <c r="G17751" s="406"/>
    </row>
    <row r="17752" spans="7:7">
      <c r="G17752" s="406"/>
    </row>
    <row r="17753" spans="7:7">
      <c r="G17753" s="406"/>
    </row>
    <row r="17754" spans="7:7">
      <c r="G17754" s="406"/>
    </row>
    <row r="17755" spans="7:7">
      <c r="G17755" s="406"/>
    </row>
    <row r="17756" spans="7:7">
      <c r="G17756" s="406"/>
    </row>
    <row r="17757" spans="7:7">
      <c r="G17757" s="406"/>
    </row>
    <row r="17758" spans="7:7">
      <c r="G17758" s="406"/>
    </row>
    <row r="17759" spans="7:7">
      <c r="G17759" s="406"/>
    </row>
    <row r="17760" spans="7:7">
      <c r="G17760" s="406"/>
    </row>
    <row r="17761" spans="7:7">
      <c r="G17761" s="406"/>
    </row>
    <row r="17762" spans="7:7">
      <c r="G17762" s="406"/>
    </row>
    <row r="17763" spans="7:7">
      <c r="G17763" s="406"/>
    </row>
    <row r="17764" spans="7:7">
      <c r="G17764" s="406"/>
    </row>
    <row r="17765" spans="7:7">
      <c r="G17765" s="406"/>
    </row>
    <row r="17766" spans="7:7">
      <c r="G17766" s="406"/>
    </row>
    <row r="17767" spans="7:7">
      <c r="G17767" s="406"/>
    </row>
    <row r="17768" spans="7:7">
      <c r="G17768" s="406"/>
    </row>
    <row r="17769" spans="7:7">
      <c r="G17769" s="406"/>
    </row>
    <row r="17770" spans="7:7">
      <c r="G17770" s="406"/>
    </row>
    <row r="17771" spans="7:7">
      <c r="G17771" s="406"/>
    </row>
    <row r="17772" spans="7:7">
      <c r="G17772" s="406"/>
    </row>
    <row r="17773" spans="7:7">
      <c r="G17773" s="406"/>
    </row>
    <row r="17774" spans="7:7">
      <c r="G17774" s="406"/>
    </row>
    <row r="17775" spans="7:7">
      <c r="G17775" s="406"/>
    </row>
    <row r="17776" spans="7:7">
      <c r="G17776" s="406"/>
    </row>
    <row r="17777" spans="7:7">
      <c r="G17777" s="406"/>
    </row>
    <row r="17778" spans="7:7">
      <c r="G17778" s="406"/>
    </row>
    <row r="17779" spans="7:7">
      <c r="G17779" s="406"/>
    </row>
    <row r="17780" spans="7:7">
      <c r="G17780" s="406"/>
    </row>
    <row r="17781" spans="7:7">
      <c r="G17781" s="406"/>
    </row>
    <row r="17782" spans="7:7">
      <c r="G17782" s="406"/>
    </row>
    <row r="17783" spans="7:7">
      <c r="G17783" s="406"/>
    </row>
    <row r="17784" spans="7:7">
      <c r="G17784" s="406"/>
    </row>
    <row r="17785" spans="7:7">
      <c r="G17785" s="406"/>
    </row>
    <row r="17786" spans="7:7">
      <c r="G17786" s="406"/>
    </row>
    <row r="17787" spans="7:7">
      <c r="G17787" s="406"/>
    </row>
    <row r="17788" spans="7:7">
      <c r="G17788" s="406"/>
    </row>
    <row r="17789" spans="7:7">
      <c r="G17789" s="406"/>
    </row>
    <row r="17790" spans="7:7">
      <c r="G17790" s="406"/>
    </row>
    <row r="17791" spans="7:7">
      <c r="G17791" s="406"/>
    </row>
    <row r="17792" spans="7:7">
      <c r="G17792" s="406"/>
    </row>
    <row r="17793" spans="7:7">
      <c r="G17793" s="406"/>
    </row>
    <row r="17794" spans="7:7">
      <c r="G17794" s="406"/>
    </row>
    <row r="17795" spans="7:7">
      <c r="G17795" s="406"/>
    </row>
    <row r="17796" spans="7:7">
      <c r="G17796" s="406"/>
    </row>
    <row r="17797" spans="7:7">
      <c r="G17797" s="406"/>
    </row>
    <row r="17798" spans="7:7">
      <c r="G17798" s="406"/>
    </row>
    <row r="17799" spans="7:7">
      <c r="G17799" s="406"/>
    </row>
    <row r="17800" spans="7:7">
      <c r="G17800" s="406"/>
    </row>
    <row r="17801" spans="7:7">
      <c r="G17801" s="406"/>
    </row>
    <row r="17802" spans="7:7">
      <c r="G17802" s="406"/>
    </row>
    <row r="17803" spans="7:7">
      <c r="G17803" s="406"/>
    </row>
    <row r="17804" spans="7:7">
      <c r="G17804" s="406"/>
    </row>
    <row r="17805" spans="7:7">
      <c r="G17805" s="406"/>
    </row>
    <row r="17806" spans="7:7">
      <c r="G17806" s="406"/>
    </row>
    <row r="17807" spans="7:7">
      <c r="G17807" s="406"/>
    </row>
    <row r="17808" spans="7:7">
      <c r="G17808" s="406"/>
    </row>
    <row r="17809" spans="7:7">
      <c r="G17809" s="406"/>
    </row>
    <row r="17810" spans="7:7">
      <c r="G17810" s="406"/>
    </row>
    <row r="17811" spans="7:7">
      <c r="G17811" s="406"/>
    </row>
    <row r="17812" spans="7:7">
      <c r="G17812" s="406"/>
    </row>
    <row r="17813" spans="7:7">
      <c r="G17813" s="406"/>
    </row>
    <row r="17814" spans="7:7">
      <c r="G17814" s="406"/>
    </row>
    <row r="17815" spans="7:7">
      <c r="G17815" s="406"/>
    </row>
    <row r="17816" spans="7:7">
      <c r="G17816" s="406"/>
    </row>
    <row r="17817" spans="7:7">
      <c r="G17817" s="406"/>
    </row>
    <row r="17818" spans="7:7">
      <c r="G17818" s="406"/>
    </row>
    <row r="17819" spans="7:7">
      <c r="G17819" s="406"/>
    </row>
    <row r="17820" spans="7:7">
      <c r="G17820" s="406"/>
    </row>
    <row r="17821" spans="7:7">
      <c r="G17821" s="406"/>
    </row>
    <row r="17822" spans="7:7">
      <c r="G17822" s="406"/>
    </row>
    <row r="17823" spans="7:7">
      <c r="G17823" s="406"/>
    </row>
    <row r="17824" spans="7:7">
      <c r="G17824" s="406"/>
    </row>
    <row r="17825" spans="7:7">
      <c r="G17825" s="406"/>
    </row>
    <row r="17826" spans="7:7">
      <c r="G17826" s="406"/>
    </row>
    <row r="17827" spans="7:7">
      <c r="G17827" s="406"/>
    </row>
    <row r="17828" spans="7:7">
      <c r="G17828" s="406"/>
    </row>
    <row r="17829" spans="7:7">
      <c r="G17829" s="406"/>
    </row>
    <row r="17830" spans="7:7">
      <c r="G17830" s="406"/>
    </row>
    <row r="17831" spans="7:7">
      <c r="G17831" s="406"/>
    </row>
    <row r="17832" spans="7:7">
      <c r="G17832" s="406"/>
    </row>
    <row r="17833" spans="7:7">
      <c r="G17833" s="406"/>
    </row>
    <row r="17834" spans="7:7">
      <c r="G17834" s="406"/>
    </row>
    <row r="17835" spans="7:7">
      <c r="G17835" s="406"/>
    </row>
    <row r="17836" spans="7:7">
      <c r="G17836" s="406"/>
    </row>
    <row r="17837" spans="7:7">
      <c r="G17837" s="406"/>
    </row>
    <row r="17838" spans="7:7">
      <c r="G17838" s="406"/>
    </row>
    <row r="17839" spans="7:7">
      <c r="G17839" s="406"/>
    </row>
    <row r="17840" spans="7:7">
      <c r="G17840" s="406"/>
    </row>
    <row r="17841" spans="7:7">
      <c r="G17841" s="406"/>
    </row>
    <row r="17842" spans="7:7">
      <c r="G17842" s="406"/>
    </row>
    <row r="17843" spans="7:7">
      <c r="G17843" s="406"/>
    </row>
    <row r="17844" spans="7:7">
      <c r="G17844" s="406"/>
    </row>
    <row r="17845" spans="7:7">
      <c r="G17845" s="406"/>
    </row>
    <row r="17846" spans="7:7">
      <c r="G17846" s="406"/>
    </row>
    <row r="17847" spans="7:7">
      <c r="G17847" s="406"/>
    </row>
    <row r="17848" spans="7:7">
      <c r="G17848" s="406"/>
    </row>
    <row r="17849" spans="7:7">
      <c r="G17849" s="406"/>
    </row>
    <row r="17850" spans="7:7">
      <c r="G17850" s="406"/>
    </row>
    <row r="17851" spans="7:7">
      <c r="G17851" s="406"/>
    </row>
    <row r="17852" spans="7:7">
      <c r="G17852" s="406"/>
    </row>
    <row r="17853" spans="7:7">
      <c r="G17853" s="406"/>
    </row>
    <row r="17854" spans="7:7">
      <c r="G17854" s="406"/>
    </row>
    <row r="17855" spans="7:7">
      <c r="G17855" s="406"/>
    </row>
    <row r="17856" spans="7:7">
      <c r="G17856" s="406"/>
    </row>
    <row r="17857" spans="7:7">
      <c r="G17857" s="406"/>
    </row>
    <row r="17858" spans="7:7">
      <c r="G17858" s="406"/>
    </row>
    <row r="17859" spans="7:7">
      <c r="G17859" s="406"/>
    </row>
    <row r="17860" spans="7:7">
      <c r="G17860" s="406"/>
    </row>
    <row r="17861" spans="7:7">
      <c r="G17861" s="406"/>
    </row>
    <row r="17862" spans="7:7">
      <c r="G17862" s="406"/>
    </row>
    <row r="17863" spans="7:7">
      <c r="G17863" s="406"/>
    </row>
    <row r="17864" spans="7:7">
      <c r="G17864" s="406"/>
    </row>
    <row r="17865" spans="7:7">
      <c r="G17865" s="406"/>
    </row>
    <row r="17866" spans="7:7">
      <c r="G17866" s="406"/>
    </row>
    <row r="17867" spans="7:7">
      <c r="G17867" s="406"/>
    </row>
    <row r="17868" spans="7:7">
      <c r="G17868" s="406"/>
    </row>
    <row r="17869" spans="7:7">
      <c r="G17869" s="406"/>
    </row>
    <row r="17870" spans="7:7">
      <c r="G17870" s="406"/>
    </row>
    <row r="17871" spans="7:7">
      <c r="G17871" s="406"/>
    </row>
    <row r="17872" spans="7:7">
      <c r="G17872" s="406"/>
    </row>
    <row r="17873" spans="7:7">
      <c r="G17873" s="406"/>
    </row>
    <row r="17874" spans="7:7">
      <c r="G17874" s="406"/>
    </row>
    <row r="17875" spans="7:7">
      <c r="G17875" s="406"/>
    </row>
    <row r="17876" spans="7:7">
      <c r="G17876" s="406"/>
    </row>
    <row r="17877" spans="7:7">
      <c r="G17877" s="406"/>
    </row>
    <row r="17878" spans="7:7">
      <c r="G17878" s="406"/>
    </row>
    <row r="17879" spans="7:7">
      <c r="G17879" s="406"/>
    </row>
    <row r="17880" spans="7:7">
      <c r="G17880" s="406"/>
    </row>
    <row r="17881" spans="7:7">
      <c r="G17881" s="406"/>
    </row>
    <row r="17882" spans="7:7">
      <c r="G17882" s="406"/>
    </row>
    <row r="17883" spans="7:7">
      <c r="G17883" s="406"/>
    </row>
    <row r="17884" spans="7:7">
      <c r="G17884" s="406"/>
    </row>
    <row r="17885" spans="7:7">
      <c r="G17885" s="406"/>
    </row>
    <row r="17886" spans="7:7">
      <c r="G17886" s="406"/>
    </row>
    <row r="17887" spans="7:7">
      <c r="G17887" s="406"/>
    </row>
    <row r="17888" spans="7:7">
      <c r="G17888" s="406"/>
    </row>
    <row r="17889" spans="7:7">
      <c r="G17889" s="406"/>
    </row>
    <row r="17890" spans="7:7">
      <c r="G17890" s="406"/>
    </row>
    <row r="17891" spans="7:7">
      <c r="G17891" s="406"/>
    </row>
    <row r="17892" spans="7:7">
      <c r="G17892" s="406"/>
    </row>
    <row r="17893" spans="7:7">
      <c r="G17893" s="406"/>
    </row>
    <row r="17894" spans="7:7">
      <c r="G17894" s="406"/>
    </row>
    <row r="17895" spans="7:7">
      <c r="G17895" s="406"/>
    </row>
    <row r="17896" spans="7:7">
      <c r="G17896" s="406"/>
    </row>
    <row r="17897" spans="7:7">
      <c r="G17897" s="406"/>
    </row>
    <row r="17898" spans="7:7">
      <c r="G17898" s="406"/>
    </row>
    <row r="17899" spans="7:7">
      <c r="G17899" s="406"/>
    </row>
    <row r="17900" spans="7:7">
      <c r="G17900" s="406"/>
    </row>
    <row r="17901" spans="7:7">
      <c r="G17901" s="406"/>
    </row>
    <row r="17902" spans="7:7">
      <c r="G17902" s="406"/>
    </row>
    <row r="17903" spans="7:7">
      <c r="G17903" s="406"/>
    </row>
    <row r="17904" spans="7:7">
      <c r="G17904" s="406"/>
    </row>
    <row r="17905" spans="7:7">
      <c r="G17905" s="406"/>
    </row>
    <row r="17906" spans="7:7">
      <c r="G17906" s="406"/>
    </row>
    <row r="17907" spans="7:7">
      <c r="G17907" s="406"/>
    </row>
    <row r="17908" spans="7:7">
      <c r="G17908" s="406"/>
    </row>
    <row r="17909" spans="7:7">
      <c r="G17909" s="406"/>
    </row>
    <row r="17910" spans="7:7">
      <c r="G17910" s="406"/>
    </row>
    <row r="17911" spans="7:7">
      <c r="G17911" s="406"/>
    </row>
    <row r="17912" spans="7:7">
      <c r="G17912" s="406"/>
    </row>
    <row r="17913" spans="7:7">
      <c r="G17913" s="406"/>
    </row>
    <row r="17914" spans="7:7">
      <c r="G17914" s="406"/>
    </row>
    <row r="17915" spans="7:7">
      <c r="G17915" s="406"/>
    </row>
    <row r="17916" spans="7:7">
      <c r="G17916" s="406"/>
    </row>
    <row r="17917" spans="7:7">
      <c r="G17917" s="406"/>
    </row>
    <row r="17918" spans="7:7">
      <c r="G17918" s="406"/>
    </row>
    <row r="17919" spans="7:7">
      <c r="G17919" s="406"/>
    </row>
    <row r="17920" spans="7:7">
      <c r="G17920" s="406"/>
    </row>
    <row r="17921" spans="7:7">
      <c r="G17921" s="406"/>
    </row>
    <row r="17922" spans="7:7">
      <c r="G17922" s="406"/>
    </row>
    <row r="17923" spans="7:7">
      <c r="G17923" s="406"/>
    </row>
    <row r="17924" spans="7:7">
      <c r="G17924" s="406"/>
    </row>
    <row r="17925" spans="7:7">
      <c r="G17925" s="406"/>
    </row>
    <row r="17926" spans="7:7">
      <c r="G17926" s="406"/>
    </row>
    <row r="17927" spans="7:7">
      <c r="G17927" s="406"/>
    </row>
    <row r="17928" spans="7:7">
      <c r="G17928" s="406"/>
    </row>
    <row r="17929" spans="7:7">
      <c r="G17929" s="406"/>
    </row>
    <row r="17930" spans="7:7">
      <c r="G17930" s="406"/>
    </row>
    <row r="17931" spans="7:7">
      <c r="G17931" s="406"/>
    </row>
    <row r="17932" spans="7:7">
      <c r="G17932" s="406"/>
    </row>
    <row r="17933" spans="7:7">
      <c r="G17933" s="406"/>
    </row>
    <row r="17934" spans="7:7">
      <c r="G17934" s="406"/>
    </row>
    <row r="17935" spans="7:7">
      <c r="G17935" s="406"/>
    </row>
    <row r="17936" spans="7:7">
      <c r="G17936" s="406"/>
    </row>
    <row r="17937" spans="7:7">
      <c r="G17937" s="406"/>
    </row>
    <row r="17938" spans="7:7">
      <c r="G17938" s="406"/>
    </row>
    <row r="17939" spans="7:7">
      <c r="G17939" s="406"/>
    </row>
    <row r="17940" spans="7:7">
      <c r="G17940" s="406"/>
    </row>
    <row r="17941" spans="7:7">
      <c r="G17941" s="406"/>
    </row>
    <row r="17942" spans="7:7">
      <c r="G17942" s="406"/>
    </row>
    <row r="17943" spans="7:7">
      <c r="G17943" s="406"/>
    </row>
    <row r="17944" spans="7:7">
      <c r="G17944" s="406"/>
    </row>
    <row r="17945" spans="7:7">
      <c r="G17945" s="406"/>
    </row>
    <row r="17946" spans="7:7">
      <c r="G17946" s="406"/>
    </row>
    <row r="17947" spans="7:7">
      <c r="G17947" s="406"/>
    </row>
    <row r="17948" spans="7:7">
      <c r="G17948" s="406"/>
    </row>
    <row r="17949" spans="7:7">
      <c r="G17949" s="406"/>
    </row>
    <row r="17950" spans="7:7">
      <c r="G17950" s="406"/>
    </row>
    <row r="17951" spans="7:7">
      <c r="G17951" s="406"/>
    </row>
    <row r="17952" spans="7:7">
      <c r="G17952" s="406"/>
    </row>
    <row r="17953" spans="7:7">
      <c r="G17953" s="406"/>
    </row>
    <row r="17954" spans="7:7">
      <c r="G17954" s="406"/>
    </row>
    <row r="17955" spans="7:7">
      <c r="G17955" s="406"/>
    </row>
    <row r="17956" spans="7:7">
      <c r="G17956" s="406"/>
    </row>
    <row r="17957" spans="7:7">
      <c r="G17957" s="406"/>
    </row>
    <row r="17958" spans="7:7">
      <c r="G17958" s="406"/>
    </row>
    <row r="17959" spans="7:7">
      <c r="G17959" s="406"/>
    </row>
    <row r="17960" spans="7:7">
      <c r="G17960" s="406"/>
    </row>
    <row r="17961" spans="7:7">
      <c r="G17961" s="406"/>
    </row>
    <row r="17962" spans="7:7">
      <c r="G17962" s="406"/>
    </row>
    <row r="17963" spans="7:7">
      <c r="G17963" s="406"/>
    </row>
    <row r="17964" spans="7:7">
      <c r="G17964" s="406"/>
    </row>
    <row r="17965" spans="7:7">
      <c r="G17965" s="406"/>
    </row>
    <row r="17966" spans="7:7">
      <c r="G17966" s="406"/>
    </row>
    <row r="17967" spans="7:7">
      <c r="G17967" s="406"/>
    </row>
    <row r="17968" spans="7:7">
      <c r="G17968" s="406"/>
    </row>
    <row r="17969" spans="7:7">
      <c r="G17969" s="406"/>
    </row>
    <row r="17970" spans="7:7">
      <c r="G17970" s="406"/>
    </row>
    <row r="17971" spans="7:7">
      <c r="G17971" s="406"/>
    </row>
    <row r="17972" spans="7:7">
      <c r="G17972" s="406"/>
    </row>
    <row r="17973" spans="7:7">
      <c r="G17973" s="406"/>
    </row>
    <row r="17974" spans="7:7">
      <c r="G17974" s="406"/>
    </row>
    <row r="17975" spans="7:7">
      <c r="G17975" s="406"/>
    </row>
    <row r="17976" spans="7:7">
      <c r="G17976" s="406"/>
    </row>
    <row r="17977" spans="7:7">
      <c r="G17977" s="406"/>
    </row>
    <row r="17978" spans="7:7">
      <c r="G17978" s="406"/>
    </row>
    <row r="17979" spans="7:7">
      <c r="G17979" s="406"/>
    </row>
    <row r="17980" spans="7:7">
      <c r="G17980" s="406"/>
    </row>
    <row r="17981" spans="7:7">
      <c r="G17981" s="406"/>
    </row>
    <row r="17982" spans="7:7">
      <c r="G17982" s="406"/>
    </row>
    <row r="17983" spans="7:7">
      <c r="G17983" s="406"/>
    </row>
    <row r="17984" spans="7:7">
      <c r="G17984" s="406"/>
    </row>
    <row r="17985" spans="7:7">
      <c r="G17985" s="406"/>
    </row>
    <row r="17986" spans="7:7">
      <c r="G17986" s="406"/>
    </row>
    <row r="17987" spans="7:7">
      <c r="G17987" s="406"/>
    </row>
    <row r="17988" spans="7:7">
      <c r="G17988" s="406"/>
    </row>
    <row r="17989" spans="7:7">
      <c r="G17989" s="406"/>
    </row>
    <row r="17990" spans="7:7">
      <c r="G17990" s="406"/>
    </row>
    <row r="17991" spans="7:7">
      <c r="G17991" s="406"/>
    </row>
    <row r="17992" spans="7:7">
      <c r="G17992" s="406"/>
    </row>
    <row r="17993" spans="7:7">
      <c r="G17993" s="406"/>
    </row>
    <row r="17994" spans="7:7">
      <c r="G17994" s="406"/>
    </row>
    <row r="17995" spans="7:7">
      <c r="G17995" s="406"/>
    </row>
    <row r="17996" spans="7:7">
      <c r="G17996" s="406"/>
    </row>
    <row r="17997" spans="7:7">
      <c r="G17997" s="406"/>
    </row>
    <row r="17998" spans="7:7">
      <c r="G17998" s="406"/>
    </row>
    <row r="17999" spans="7:7">
      <c r="G17999" s="406"/>
    </row>
    <row r="18000" spans="7:7">
      <c r="G18000" s="406"/>
    </row>
    <row r="18001" spans="7:7">
      <c r="G18001" s="406"/>
    </row>
    <row r="18002" spans="7:7">
      <c r="G18002" s="406"/>
    </row>
    <row r="18003" spans="7:7">
      <c r="G18003" s="406"/>
    </row>
    <row r="18004" spans="7:7">
      <c r="G18004" s="406"/>
    </row>
    <row r="18005" spans="7:7">
      <c r="G18005" s="406"/>
    </row>
    <row r="18006" spans="7:7">
      <c r="G18006" s="406"/>
    </row>
    <row r="18007" spans="7:7">
      <c r="G18007" s="406"/>
    </row>
    <row r="18008" spans="7:7">
      <c r="G18008" s="406"/>
    </row>
    <row r="18009" spans="7:7">
      <c r="G18009" s="406"/>
    </row>
    <row r="18010" spans="7:7">
      <c r="G18010" s="406"/>
    </row>
    <row r="18011" spans="7:7">
      <c r="G18011" s="406"/>
    </row>
    <row r="18012" spans="7:7">
      <c r="G18012" s="406"/>
    </row>
    <row r="18013" spans="7:7">
      <c r="G18013" s="406"/>
    </row>
    <row r="18014" spans="7:7">
      <c r="G18014" s="406"/>
    </row>
    <row r="18015" spans="7:7">
      <c r="G18015" s="406"/>
    </row>
    <row r="18016" spans="7:7">
      <c r="G18016" s="406"/>
    </row>
    <row r="18017" spans="7:7">
      <c r="G18017" s="406"/>
    </row>
    <row r="18018" spans="7:7">
      <c r="G18018" s="406"/>
    </row>
    <row r="18019" spans="7:7">
      <c r="G18019" s="406"/>
    </row>
    <row r="18020" spans="7:7">
      <c r="G18020" s="406"/>
    </row>
    <row r="18021" spans="7:7">
      <c r="G18021" s="406"/>
    </row>
    <row r="18022" spans="7:7">
      <c r="G18022" s="406"/>
    </row>
    <row r="18023" spans="7:7">
      <c r="G18023" s="406"/>
    </row>
    <row r="18024" spans="7:7">
      <c r="G18024" s="406"/>
    </row>
    <row r="18025" spans="7:7">
      <c r="G18025" s="406"/>
    </row>
    <row r="18026" spans="7:7">
      <c r="G18026" s="406"/>
    </row>
    <row r="18027" spans="7:7">
      <c r="G18027" s="406"/>
    </row>
    <row r="18028" spans="7:7">
      <c r="G18028" s="406"/>
    </row>
    <row r="18029" spans="7:7">
      <c r="G18029" s="406"/>
    </row>
    <row r="18030" spans="7:7">
      <c r="G18030" s="406"/>
    </row>
    <row r="18031" spans="7:7">
      <c r="G18031" s="406"/>
    </row>
    <row r="18032" spans="7:7">
      <c r="G18032" s="406"/>
    </row>
    <row r="18033" spans="7:7">
      <c r="G18033" s="406"/>
    </row>
    <row r="18034" spans="7:7">
      <c r="G18034" s="406"/>
    </row>
    <row r="18035" spans="7:7">
      <c r="G18035" s="406"/>
    </row>
    <row r="18036" spans="7:7">
      <c r="G18036" s="406"/>
    </row>
    <row r="18037" spans="7:7">
      <c r="G18037" s="406"/>
    </row>
    <row r="18038" spans="7:7">
      <c r="G18038" s="406"/>
    </row>
    <row r="18039" spans="7:7">
      <c r="G18039" s="406"/>
    </row>
    <row r="18040" spans="7:7">
      <c r="G18040" s="406"/>
    </row>
    <row r="18041" spans="7:7">
      <c r="G18041" s="406"/>
    </row>
    <row r="18042" spans="7:7">
      <c r="G18042" s="406"/>
    </row>
    <row r="18043" spans="7:7">
      <c r="G18043" s="406"/>
    </row>
    <row r="18044" spans="7:7">
      <c r="G18044" s="406"/>
    </row>
    <row r="18045" spans="7:7">
      <c r="G18045" s="406"/>
    </row>
    <row r="18046" spans="7:7">
      <c r="G18046" s="406"/>
    </row>
    <row r="18047" spans="7:7">
      <c r="G18047" s="406"/>
    </row>
    <row r="18048" spans="7:7">
      <c r="G18048" s="406"/>
    </row>
    <row r="18049" spans="7:7">
      <c r="G18049" s="406"/>
    </row>
    <row r="18050" spans="7:7">
      <c r="G18050" s="406"/>
    </row>
    <row r="18051" spans="7:7">
      <c r="G18051" s="406"/>
    </row>
    <row r="18052" spans="7:7">
      <c r="G18052" s="406"/>
    </row>
    <row r="18053" spans="7:7">
      <c r="G18053" s="406"/>
    </row>
    <row r="18054" spans="7:7">
      <c r="G18054" s="406"/>
    </row>
    <row r="18055" spans="7:7">
      <c r="G18055" s="406"/>
    </row>
    <row r="18056" spans="7:7">
      <c r="G18056" s="406"/>
    </row>
    <row r="18057" spans="7:7">
      <c r="G18057" s="406"/>
    </row>
    <row r="18058" spans="7:7">
      <c r="G18058" s="406"/>
    </row>
    <row r="18059" spans="7:7">
      <c r="G18059" s="406"/>
    </row>
    <row r="18060" spans="7:7">
      <c r="G18060" s="406"/>
    </row>
    <row r="18061" spans="7:7">
      <c r="G18061" s="406"/>
    </row>
    <row r="18062" spans="7:7">
      <c r="G18062" s="406"/>
    </row>
    <row r="18063" spans="7:7">
      <c r="G18063" s="406"/>
    </row>
    <row r="18064" spans="7:7">
      <c r="G18064" s="406"/>
    </row>
    <row r="18065" spans="7:7">
      <c r="G18065" s="406"/>
    </row>
    <row r="18066" spans="7:7">
      <c r="G18066" s="406"/>
    </row>
    <row r="18067" spans="7:7">
      <c r="G18067" s="406"/>
    </row>
    <row r="18068" spans="7:7">
      <c r="G18068" s="406"/>
    </row>
    <row r="18069" spans="7:7">
      <c r="G18069" s="406"/>
    </row>
    <row r="18070" spans="7:7">
      <c r="G18070" s="406"/>
    </row>
    <row r="18071" spans="7:7">
      <c r="G18071" s="406"/>
    </row>
    <row r="18072" spans="7:7">
      <c r="G18072" s="406"/>
    </row>
    <row r="18073" spans="7:7">
      <c r="G18073" s="406"/>
    </row>
    <row r="18074" spans="7:7">
      <c r="G18074" s="406"/>
    </row>
    <row r="18075" spans="7:7">
      <c r="G18075" s="406"/>
    </row>
    <row r="18076" spans="7:7">
      <c r="G18076" s="406"/>
    </row>
    <row r="18077" spans="7:7">
      <c r="G18077" s="406"/>
    </row>
    <row r="18078" spans="7:7">
      <c r="G18078" s="406"/>
    </row>
    <row r="18079" spans="7:7">
      <c r="G18079" s="406"/>
    </row>
    <row r="18080" spans="7:7">
      <c r="G18080" s="406"/>
    </row>
    <row r="18081" spans="7:7">
      <c r="G18081" s="406"/>
    </row>
    <row r="18082" spans="7:7">
      <c r="G18082" s="406"/>
    </row>
    <row r="18083" spans="7:7">
      <c r="G18083" s="406"/>
    </row>
    <row r="18084" spans="7:7">
      <c r="G18084" s="406"/>
    </row>
    <row r="18085" spans="7:7">
      <c r="G18085" s="406"/>
    </row>
    <row r="18086" spans="7:7">
      <c r="G18086" s="406"/>
    </row>
    <row r="18087" spans="7:7">
      <c r="G18087" s="406"/>
    </row>
    <row r="18088" spans="7:7">
      <c r="G18088" s="406"/>
    </row>
    <row r="18089" spans="7:7">
      <c r="G18089" s="406"/>
    </row>
    <row r="18090" spans="7:7">
      <c r="G18090" s="406"/>
    </row>
    <row r="18091" spans="7:7">
      <c r="G18091" s="406"/>
    </row>
    <row r="18092" spans="7:7">
      <c r="G18092" s="406"/>
    </row>
    <row r="18093" spans="7:7">
      <c r="G18093" s="406"/>
    </row>
    <row r="18094" spans="7:7">
      <c r="G18094" s="406"/>
    </row>
    <row r="18095" spans="7:7">
      <c r="G18095" s="406"/>
    </row>
    <row r="18096" spans="7:7">
      <c r="G18096" s="406"/>
    </row>
    <row r="18097" spans="7:7">
      <c r="G18097" s="406"/>
    </row>
    <row r="18098" spans="7:7">
      <c r="G18098" s="406"/>
    </row>
    <row r="18099" spans="7:7">
      <c r="G18099" s="406"/>
    </row>
    <row r="18100" spans="7:7">
      <c r="G18100" s="406"/>
    </row>
    <row r="18101" spans="7:7">
      <c r="G18101" s="406"/>
    </row>
    <row r="18102" spans="7:7">
      <c r="G18102" s="406"/>
    </row>
    <row r="18103" spans="7:7">
      <c r="G18103" s="406"/>
    </row>
    <row r="18104" spans="7:7">
      <c r="G18104" s="406"/>
    </row>
    <row r="18105" spans="7:7">
      <c r="G18105" s="406"/>
    </row>
    <row r="18106" spans="7:7">
      <c r="G18106" s="406"/>
    </row>
    <row r="18107" spans="7:7">
      <c r="G18107" s="406"/>
    </row>
    <row r="18108" spans="7:7">
      <c r="G18108" s="406"/>
    </row>
    <row r="18109" spans="7:7">
      <c r="G18109" s="406"/>
    </row>
    <row r="18110" spans="7:7">
      <c r="G18110" s="406"/>
    </row>
    <row r="18111" spans="7:7">
      <c r="G18111" s="406"/>
    </row>
    <row r="18112" spans="7:7">
      <c r="G18112" s="406"/>
    </row>
    <row r="18113" spans="7:7">
      <c r="G18113" s="406"/>
    </row>
    <row r="18114" spans="7:7">
      <c r="G18114" s="406"/>
    </row>
    <row r="18115" spans="7:7">
      <c r="G18115" s="406"/>
    </row>
    <row r="18116" spans="7:7">
      <c r="G18116" s="406"/>
    </row>
    <row r="18117" spans="7:7">
      <c r="G18117" s="406"/>
    </row>
    <row r="18118" spans="7:7">
      <c r="G18118" s="406"/>
    </row>
    <row r="18119" spans="7:7">
      <c r="G18119" s="406"/>
    </row>
    <row r="18120" spans="7:7">
      <c r="G18120" s="406"/>
    </row>
    <row r="18121" spans="7:7">
      <c r="G18121" s="406"/>
    </row>
    <row r="18122" spans="7:7">
      <c r="G18122" s="406"/>
    </row>
    <row r="18123" spans="7:7">
      <c r="G18123" s="406"/>
    </row>
    <row r="18124" spans="7:7">
      <c r="G18124" s="406"/>
    </row>
    <row r="18125" spans="7:7">
      <c r="G18125" s="406"/>
    </row>
    <row r="18126" spans="7:7">
      <c r="G18126" s="406"/>
    </row>
    <row r="18127" spans="7:7">
      <c r="G18127" s="406"/>
    </row>
    <row r="18128" spans="7:7">
      <c r="G18128" s="406"/>
    </row>
    <row r="18129" spans="7:7">
      <c r="G18129" s="406"/>
    </row>
    <row r="18130" spans="7:7">
      <c r="G18130" s="406"/>
    </row>
    <row r="18131" spans="7:7">
      <c r="G18131" s="406"/>
    </row>
    <row r="18132" spans="7:7">
      <c r="G18132" s="406"/>
    </row>
    <row r="18133" spans="7:7">
      <c r="G18133" s="406"/>
    </row>
    <row r="18134" spans="7:7">
      <c r="G18134" s="406"/>
    </row>
    <row r="18135" spans="7:7">
      <c r="G18135" s="406"/>
    </row>
    <row r="18136" spans="7:7">
      <c r="G18136" s="406"/>
    </row>
    <row r="18137" spans="7:7">
      <c r="G18137" s="406"/>
    </row>
    <row r="18138" spans="7:7">
      <c r="G18138" s="406"/>
    </row>
    <row r="18139" spans="7:7">
      <c r="G18139" s="406"/>
    </row>
    <row r="18140" spans="7:7">
      <c r="G18140" s="406"/>
    </row>
    <row r="18141" spans="7:7">
      <c r="G18141" s="406"/>
    </row>
    <row r="18142" spans="7:7">
      <c r="G18142" s="406"/>
    </row>
    <row r="18143" spans="7:7">
      <c r="G18143" s="406"/>
    </row>
    <row r="18144" spans="7:7">
      <c r="G18144" s="406"/>
    </row>
    <row r="18145" spans="7:7">
      <c r="G18145" s="406"/>
    </row>
    <row r="18146" spans="7:7">
      <c r="G18146" s="406"/>
    </row>
    <row r="18147" spans="7:7">
      <c r="G18147" s="406"/>
    </row>
    <row r="18148" spans="7:7">
      <c r="G18148" s="406"/>
    </row>
    <row r="18149" spans="7:7">
      <c r="G18149" s="406"/>
    </row>
    <row r="18150" spans="7:7">
      <c r="G18150" s="406"/>
    </row>
    <row r="18151" spans="7:7">
      <c r="G18151" s="406"/>
    </row>
    <row r="18152" spans="7:7">
      <c r="G18152" s="406"/>
    </row>
    <row r="18153" spans="7:7">
      <c r="G18153" s="406"/>
    </row>
    <row r="18154" spans="7:7">
      <c r="G18154" s="406"/>
    </row>
    <row r="18155" spans="7:7">
      <c r="G18155" s="406"/>
    </row>
    <row r="18156" spans="7:7">
      <c r="G18156" s="406"/>
    </row>
    <row r="18157" spans="7:7">
      <c r="G18157" s="406"/>
    </row>
    <row r="18158" spans="7:7">
      <c r="G18158" s="406"/>
    </row>
    <row r="18159" spans="7:7">
      <c r="G18159" s="406"/>
    </row>
    <row r="18160" spans="7:7">
      <c r="G18160" s="406"/>
    </row>
    <row r="18161" spans="7:7">
      <c r="G18161" s="406"/>
    </row>
    <row r="18162" spans="7:7">
      <c r="G18162" s="406"/>
    </row>
    <row r="18163" spans="7:7">
      <c r="G18163" s="406"/>
    </row>
    <row r="18164" spans="7:7">
      <c r="G18164" s="406"/>
    </row>
    <row r="18165" spans="7:7">
      <c r="G18165" s="406"/>
    </row>
    <row r="18166" spans="7:7">
      <c r="G18166" s="406"/>
    </row>
    <row r="18167" spans="7:7">
      <c r="G18167" s="406"/>
    </row>
    <row r="18168" spans="7:7">
      <c r="G18168" s="406"/>
    </row>
    <row r="18169" spans="7:7">
      <c r="G18169" s="406"/>
    </row>
    <row r="18170" spans="7:7">
      <c r="G18170" s="406"/>
    </row>
    <row r="18171" spans="7:7">
      <c r="G18171" s="406"/>
    </row>
    <row r="18172" spans="7:7">
      <c r="G18172" s="406"/>
    </row>
    <row r="18173" spans="7:7">
      <c r="G18173" s="406"/>
    </row>
    <row r="18174" spans="7:7">
      <c r="G18174" s="406"/>
    </row>
    <row r="18175" spans="7:7">
      <c r="G18175" s="406"/>
    </row>
    <row r="18176" spans="7:7">
      <c r="G18176" s="406"/>
    </row>
    <row r="18177" spans="7:7">
      <c r="G18177" s="406"/>
    </row>
    <row r="18178" spans="7:7">
      <c r="G18178" s="406"/>
    </row>
    <row r="18179" spans="7:7">
      <c r="G18179" s="406"/>
    </row>
    <row r="18180" spans="7:7">
      <c r="G18180" s="406"/>
    </row>
    <row r="18181" spans="7:7">
      <c r="G18181" s="406"/>
    </row>
    <row r="18182" spans="7:7">
      <c r="G18182" s="406"/>
    </row>
    <row r="18183" spans="7:7">
      <c r="G18183" s="406"/>
    </row>
    <row r="18184" spans="7:7">
      <c r="G18184" s="406"/>
    </row>
    <row r="18185" spans="7:7">
      <c r="G18185" s="406"/>
    </row>
    <row r="18186" spans="7:7">
      <c r="G18186" s="406"/>
    </row>
    <row r="18187" spans="7:7">
      <c r="G18187" s="406"/>
    </row>
    <row r="18188" spans="7:7">
      <c r="G18188" s="406"/>
    </row>
    <row r="18189" spans="7:7">
      <c r="G18189" s="406"/>
    </row>
    <row r="18190" spans="7:7">
      <c r="G18190" s="406"/>
    </row>
    <row r="18191" spans="7:7">
      <c r="G18191" s="406"/>
    </row>
    <row r="18192" spans="7:7">
      <c r="G18192" s="406"/>
    </row>
    <row r="18193" spans="7:7">
      <c r="G18193" s="406"/>
    </row>
    <row r="18194" spans="7:7">
      <c r="G18194" s="406"/>
    </row>
    <row r="18195" spans="7:7">
      <c r="G18195" s="406"/>
    </row>
    <row r="18196" spans="7:7">
      <c r="G18196" s="406"/>
    </row>
    <row r="18197" spans="7:7">
      <c r="G18197" s="406"/>
    </row>
    <row r="18198" spans="7:7">
      <c r="G18198" s="406"/>
    </row>
    <row r="18199" spans="7:7">
      <c r="G18199" s="406"/>
    </row>
    <row r="18200" spans="7:7">
      <c r="G18200" s="406"/>
    </row>
    <row r="18201" spans="7:7">
      <c r="G18201" s="406"/>
    </row>
    <row r="18202" spans="7:7">
      <c r="G18202" s="406"/>
    </row>
    <row r="18203" spans="7:7">
      <c r="G18203" s="406"/>
    </row>
    <row r="18204" spans="7:7">
      <c r="G18204" s="406"/>
    </row>
    <row r="18205" spans="7:7">
      <c r="G18205" s="406"/>
    </row>
    <row r="18206" spans="7:7">
      <c r="G18206" s="406"/>
    </row>
    <row r="18207" spans="7:7">
      <c r="G18207" s="406"/>
    </row>
    <row r="18208" spans="7:7">
      <c r="G18208" s="406"/>
    </row>
    <row r="18209" spans="7:7">
      <c r="G18209" s="406"/>
    </row>
    <row r="18210" spans="7:7">
      <c r="G18210" s="406"/>
    </row>
    <row r="18211" spans="7:7">
      <c r="G18211" s="406"/>
    </row>
    <row r="18212" spans="7:7">
      <c r="G18212" s="406"/>
    </row>
    <row r="18213" spans="7:7">
      <c r="G18213" s="406"/>
    </row>
    <row r="18214" spans="7:7">
      <c r="G18214" s="406"/>
    </row>
    <row r="18215" spans="7:7">
      <c r="G18215" s="406"/>
    </row>
    <row r="18216" spans="7:7">
      <c r="G18216" s="406"/>
    </row>
    <row r="18217" spans="7:7">
      <c r="G18217" s="406"/>
    </row>
    <row r="18218" spans="7:7">
      <c r="G18218" s="406"/>
    </row>
    <row r="18219" spans="7:7">
      <c r="G18219" s="406"/>
    </row>
    <row r="18220" spans="7:7">
      <c r="G18220" s="406"/>
    </row>
    <row r="18221" spans="7:7">
      <c r="G18221" s="406"/>
    </row>
    <row r="18222" spans="7:7">
      <c r="G18222" s="406"/>
    </row>
    <row r="18223" spans="7:7">
      <c r="G18223" s="406"/>
    </row>
    <row r="18224" spans="7:7">
      <c r="G18224" s="406"/>
    </row>
    <row r="18225" spans="7:7">
      <c r="G18225" s="406"/>
    </row>
    <row r="18226" spans="7:7">
      <c r="G18226" s="406"/>
    </row>
    <row r="18227" spans="7:7">
      <c r="G18227" s="406"/>
    </row>
    <row r="18228" spans="7:7">
      <c r="G18228" s="406"/>
    </row>
    <row r="18229" spans="7:7">
      <c r="G18229" s="406"/>
    </row>
    <row r="18230" spans="7:7">
      <c r="G18230" s="406"/>
    </row>
    <row r="18231" spans="7:7">
      <c r="G18231" s="406"/>
    </row>
    <row r="18232" spans="7:7">
      <c r="G18232" s="406"/>
    </row>
    <row r="18233" spans="7:7">
      <c r="G18233" s="406"/>
    </row>
    <row r="18234" spans="7:7">
      <c r="G18234" s="406"/>
    </row>
    <row r="18235" spans="7:7">
      <c r="G18235" s="406"/>
    </row>
    <row r="18236" spans="7:7">
      <c r="G18236" s="406"/>
    </row>
    <row r="18237" spans="7:7">
      <c r="G18237" s="406"/>
    </row>
    <row r="18238" spans="7:7">
      <c r="G18238" s="406"/>
    </row>
    <row r="18239" spans="7:7">
      <c r="G18239" s="406"/>
    </row>
    <row r="18240" spans="7:7">
      <c r="G18240" s="406"/>
    </row>
    <row r="18241" spans="7:7">
      <c r="G18241" s="406"/>
    </row>
    <row r="18242" spans="7:7">
      <c r="G18242" s="406"/>
    </row>
    <row r="18243" spans="7:7">
      <c r="G18243" s="406"/>
    </row>
    <row r="18244" spans="7:7">
      <c r="G18244" s="406"/>
    </row>
    <row r="18245" spans="7:7">
      <c r="G18245" s="406"/>
    </row>
    <row r="18246" spans="7:7">
      <c r="G18246" s="406"/>
    </row>
    <row r="18247" spans="7:7">
      <c r="G18247" s="406"/>
    </row>
    <row r="18248" spans="7:7">
      <c r="G18248" s="406"/>
    </row>
    <row r="18249" spans="7:7">
      <c r="G18249" s="406"/>
    </row>
    <row r="18250" spans="7:7">
      <c r="G18250" s="406"/>
    </row>
    <row r="18251" spans="7:7">
      <c r="G18251" s="406"/>
    </row>
    <row r="18252" spans="7:7">
      <c r="G18252" s="406"/>
    </row>
    <row r="18253" spans="7:7">
      <c r="G18253" s="406"/>
    </row>
    <row r="18254" spans="7:7">
      <c r="G18254" s="406"/>
    </row>
    <row r="18255" spans="7:7">
      <c r="G18255" s="406"/>
    </row>
    <row r="18256" spans="7:7">
      <c r="G18256" s="406"/>
    </row>
    <row r="18257" spans="7:7">
      <c r="G18257" s="406"/>
    </row>
    <row r="18258" spans="7:7">
      <c r="G18258" s="406"/>
    </row>
    <row r="18259" spans="7:7">
      <c r="G18259" s="406"/>
    </row>
    <row r="18260" spans="7:7">
      <c r="G18260" s="406"/>
    </row>
    <row r="18261" spans="7:7">
      <c r="G18261" s="406"/>
    </row>
    <row r="18262" spans="7:7">
      <c r="G18262" s="406"/>
    </row>
    <row r="18263" spans="7:7">
      <c r="G18263" s="406"/>
    </row>
    <row r="18264" spans="7:7">
      <c r="G18264" s="406"/>
    </row>
    <row r="18265" spans="7:7">
      <c r="G18265" s="406"/>
    </row>
    <row r="18266" spans="7:7">
      <c r="G18266" s="406"/>
    </row>
    <row r="18267" spans="7:7">
      <c r="G18267" s="406"/>
    </row>
    <row r="18268" spans="7:7">
      <c r="G18268" s="406"/>
    </row>
    <row r="18269" spans="7:7">
      <c r="G18269" s="406"/>
    </row>
    <row r="18270" spans="7:7">
      <c r="G18270" s="406"/>
    </row>
    <row r="18271" spans="7:7">
      <c r="G18271" s="406"/>
    </row>
    <row r="18272" spans="7:7">
      <c r="G18272" s="406"/>
    </row>
    <row r="18273" spans="7:7">
      <c r="G18273" s="406"/>
    </row>
    <row r="18274" spans="7:7">
      <c r="G18274" s="406"/>
    </row>
    <row r="18275" spans="7:7">
      <c r="G18275" s="406"/>
    </row>
    <row r="18276" spans="7:7">
      <c r="G18276" s="406"/>
    </row>
    <row r="18277" spans="7:7">
      <c r="G18277" s="406"/>
    </row>
    <row r="18278" spans="7:7">
      <c r="G18278" s="406"/>
    </row>
    <row r="18279" spans="7:7">
      <c r="G18279" s="406"/>
    </row>
    <row r="18280" spans="7:7">
      <c r="G18280" s="406"/>
    </row>
    <row r="18281" spans="7:7">
      <c r="G18281" s="406"/>
    </row>
    <row r="18282" spans="7:7">
      <c r="G18282" s="406"/>
    </row>
    <row r="18283" spans="7:7">
      <c r="G18283" s="406"/>
    </row>
    <row r="18284" spans="7:7">
      <c r="G18284" s="406"/>
    </row>
    <row r="18285" spans="7:7">
      <c r="G18285" s="406"/>
    </row>
    <row r="18286" spans="7:7">
      <c r="G18286" s="406"/>
    </row>
    <row r="18287" spans="7:7">
      <c r="G18287" s="406"/>
    </row>
    <row r="18288" spans="7:7">
      <c r="G18288" s="406"/>
    </row>
    <row r="18289" spans="7:7">
      <c r="G18289" s="406"/>
    </row>
    <row r="18290" spans="7:7">
      <c r="G18290" s="406"/>
    </row>
    <row r="18291" spans="7:7">
      <c r="G18291" s="406"/>
    </row>
    <row r="18292" spans="7:7">
      <c r="G18292" s="406"/>
    </row>
    <row r="18293" spans="7:7">
      <c r="G18293" s="406"/>
    </row>
    <row r="18294" spans="7:7">
      <c r="G18294" s="406"/>
    </row>
    <row r="18295" spans="7:7">
      <c r="G18295" s="406"/>
    </row>
    <row r="18296" spans="7:7">
      <c r="G18296" s="406"/>
    </row>
    <row r="18297" spans="7:7">
      <c r="G18297" s="406"/>
    </row>
    <row r="18298" spans="7:7">
      <c r="G18298" s="406"/>
    </row>
    <row r="18299" spans="7:7">
      <c r="G18299" s="406"/>
    </row>
    <row r="18300" spans="7:7">
      <c r="G18300" s="406"/>
    </row>
    <row r="18301" spans="7:7">
      <c r="G18301" s="406"/>
    </row>
    <row r="18302" spans="7:7">
      <c r="G18302" s="406"/>
    </row>
    <row r="18303" spans="7:7">
      <c r="G18303" s="406"/>
    </row>
    <row r="18304" spans="7:7">
      <c r="G18304" s="406"/>
    </row>
    <row r="18305" spans="7:7">
      <c r="G18305" s="406"/>
    </row>
    <row r="18306" spans="7:7">
      <c r="G18306" s="406"/>
    </row>
    <row r="18307" spans="7:7">
      <c r="G18307" s="406"/>
    </row>
    <row r="18308" spans="7:7">
      <c r="G18308" s="406"/>
    </row>
    <row r="18309" spans="7:7">
      <c r="G18309" s="406"/>
    </row>
    <row r="18310" spans="7:7">
      <c r="G18310" s="406"/>
    </row>
    <row r="18311" spans="7:7">
      <c r="G18311" s="406"/>
    </row>
    <row r="18312" spans="7:7">
      <c r="G18312" s="406"/>
    </row>
    <row r="18313" spans="7:7">
      <c r="G18313" s="406"/>
    </row>
    <row r="18314" spans="7:7">
      <c r="G18314" s="406"/>
    </row>
    <row r="18315" spans="7:7">
      <c r="G18315" s="406"/>
    </row>
    <row r="18316" spans="7:7">
      <c r="G18316" s="406"/>
    </row>
    <row r="18317" spans="7:7">
      <c r="G18317" s="406"/>
    </row>
    <row r="18318" spans="7:7">
      <c r="G18318" s="406"/>
    </row>
    <row r="18319" spans="7:7">
      <c r="G18319" s="406"/>
    </row>
    <row r="18320" spans="7:7">
      <c r="G18320" s="406"/>
    </row>
    <row r="18321" spans="7:7">
      <c r="G18321" s="406"/>
    </row>
    <row r="18322" spans="7:7">
      <c r="G18322" s="406"/>
    </row>
    <row r="18323" spans="7:7">
      <c r="G18323" s="406"/>
    </row>
    <row r="18324" spans="7:7">
      <c r="G18324" s="406"/>
    </row>
    <row r="18325" spans="7:7">
      <c r="G18325" s="406"/>
    </row>
    <row r="18326" spans="7:7">
      <c r="G18326" s="406"/>
    </row>
    <row r="18327" spans="7:7">
      <c r="G18327" s="406"/>
    </row>
    <row r="18328" spans="7:7">
      <c r="G18328" s="406"/>
    </row>
    <row r="18329" spans="7:7">
      <c r="G18329" s="406"/>
    </row>
    <row r="18330" spans="7:7">
      <c r="G18330" s="406"/>
    </row>
    <row r="18331" spans="7:7">
      <c r="G18331" s="406"/>
    </row>
    <row r="18332" spans="7:7">
      <c r="G18332" s="406"/>
    </row>
    <row r="18333" spans="7:7">
      <c r="G18333" s="406"/>
    </row>
    <row r="18334" spans="7:7">
      <c r="G18334" s="406"/>
    </row>
    <row r="18335" spans="7:7">
      <c r="G18335" s="406"/>
    </row>
    <row r="18336" spans="7:7">
      <c r="G18336" s="406"/>
    </row>
    <row r="18337" spans="7:7">
      <c r="G18337" s="406"/>
    </row>
    <row r="18338" spans="7:7">
      <c r="G18338" s="406"/>
    </row>
    <row r="18339" spans="7:7">
      <c r="G18339" s="406"/>
    </row>
    <row r="18340" spans="7:7">
      <c r="G18340" s="406"/>
    </row>
    <row r="18341" spans="7:7">
      <c r="G18341" s="406"/>
    </row>
    <row r="18342" spans="7:7">
      <c r="G18342" s="406"/>
    </row>
    <row r="18343" spans="7:7">
      <c r="G18343" s="406"/>
    </row>
    <row r="18344" spans="7:7">
      <c r="G18344" s="406"/>
    </row>
    <row r="18345" spans="7:7">
      <c r="G18345" s="406"/>
    </row>
    <row r="18346" spans="7:7">
      <c r="G18346" s="406"/>
    </row>
    <row r="18347" spans="7:7">
      <c r="G18347" s="406"/>
    </row>
    <row r="18348" spans="7:7">
      <c r="G18348" s="406"/>
    </row>
    <row r="18349" spans="7:7">
      <c r="G18349" s="406"/>
    </row>
    <row r="18350" spans="7:7">
      <c r="G18350" s="406"/>
    </row>
    <row r="18351" spans="7:7">
      <c r="G18351" s="406"/>
    </row>
    <row r="18352" spans="7:7">
      <c r="G18352" s="406"/>
    </row>
    <row r="18353" spans="7:7">
      <c r="G18353" s="406"/>
    </row>
    <row r="18354" spans="7:7">
      <c r="G18354" s="406"/>
    </row>
    <row r="18355" spans="7:7">
      <c r="G18355" s="406"/>
    </row>
    <row r="18356" spans="7:7">
      <c r="G18356" s="406"/>
    </row>
    <row r="18357" spans="7:7">
      <c r="G18357" s="406"/>
    </row>
    <row r="18358" spans="7:7">
      <c r="G18358" s="406"/>
    </row>
    <row r="18359" spans="7:7">
      <c r="G18359" s="406"/>
    </row>
    <row r="18360" spans="7:7">
      <c r="G18360" s="406"/>
    </row>
    <row r="18361" spans="7:7">
      <c r="G18361" s="406"/>
    </row>
    <row r="18362" spans="7:7">
      <c r="G18362" s="406"/>
    </row>
    <row r="18363" spans="7:7">
      <c r="G18363" s="406"/>
    </row>
    <row r="18364" spans="7:7">
      <c r="G18364" s="406"/>
    </row>
    <row r="18365" spans="7:7">
      <c r="G18365" s="406"/>
    </row>
    <row r="18366" spans="7:7">
      <c r="G18366" s="406"/>
    </row>
    <row r="18367" spans="7:7">
      <c r="G18367" s="406"/>
    </row>
    <row r="18368" spans="7:7">
      <c r="G18368" s="406"/>
    </row>
    <row r="18369" spans="7:7">
      <c r="G18369" s="406"/>
    </row>
    <row r="18370" spans="7:7">
      <c r="G18370" s="406"/>
    </row>
    <row r="18371" spans="7:7">
      <c r="G18371" s="406"/>
    </row>
    <row r="18372" spans="7:7">
      <c r="G18372" s="406"/>
    </row>
    <row r="18373" spans="7:7">
      <c r="G18373" s="406"/>
    </row>
    <row r="18374" spans="7:7">
      <c r="G18374" s="406"/>
    </row>
    <row r="18375" spans="7:7">
      <c r="G18375" s="406"/>
    </row>
    <row r="18376" spans="7:7">
      <c r="G18376" s="406"/>
    </row>
    <row r="18377" spans="7:7">
      <c r="G18377" s="406"/>
    </row>
    <row r="18378" spans="7:7">
      <c r="G18378" s="406"/>
    </row>
    <row r="18379" spans="7:7">
      <c r="G18379" s="406"/>
    </row>
    <row r="18380" spans="7:7">
      <c r="G18380" s="406"/>
    </row>
    <row r="18381" spans="7:7">
      <c r="G18381" s="406"/>
    </row>
    <row r="18382" spans="7:7">
      <c r="G18382" s="406"/>
    </row>
    <row r="18383" spans="7:7">
      <c r="G18383" s="406"/>
    </row>
    <row r="18384" spans="7:7">
      <c r="G18384" s="406"/>
    </row>
    <row r="18385" spans="7:7">
      <c r="G18385" s="406"/>
    </row>
    <row r="18386" spans="7:7">
      <c r="G18386" s="406"/>
    </row>
    <row r="18387" spans="7:7">
      <c r="G18387" s="406"/>
    </row>
    <row r="18388" spans="7:7">
      <c r="G18388" s="406"/>
    </row>
    <row r="18389" spans="7:7">
      <c r="G18389" s="406"/>
    </row>
    <row r="18390" spans="7:7">
      <c r="G18390" s="406"/>
    </row>
    <row r="18391" spans="7:7">
      <c r="G18391" s="406"/>
    </row>
    <row r="18392" spans="7:7">
      <c r="G18392" s="406"/>
    </row>
    <row r="18393" spans="7:7">
      <c r="G18393" s="406"/>
    </row>
    <row r="18394" spans="7:7">
      <c r="G18394" s="406"/>
    </row>
    <row r="18395" spans="7:7">
      <c r="G18395" s="406"/>
    </row>
    <row r="18396" spans="7:7">
      <c r="G18396" s="406"/>
    </row>
    <row r="18397" spans="7:7">
      <c r="G18397" s="406"/>
    </row>
    <row r="18398" spans="7:7">
      <c r="G18398" s="406"/>
    </row>
    <row r="18399" spans="7:7">
      <c r="G18399" s="406"/>
    </row>
    <row r="18400" spans="7:7">
      <c r="G18400" s="406"/>
    </row>
    <row r="18401" spans="7:7">
      <c r="G18401" s="406"/>
    </row>
    <row r="18402" spans="7:7">
      <c r="G18402" s="406"/>
    </row>
    <row r="18403" spans="7:7">
      <c r="G18403" s="406"/>
    </row>
    <row r="18404" spans="7:7">
      <c r="G18404" s="406"/>
    </row>
    <row r="18405" spans="7:7">
      <c r="G18405" s="406"/>
    </row>
    <row r="18406" spans="7:7">
      <c r="G18406" s="406"/>
    </row>
    <row r="18407" spans="7:7">
      <c r="G18407" s="406"/>
    </row>
    <row r="18408" spans="7:7">
      <c r="G18408" s="406"/>
    </row>
    <row r="18409" spans="7:7">
      <c r="G18409" s="406"/>
    </row>
    <row r="18410" spans="7:7">
      <c r="G18410" s="406"/>
    </row>
    <row r="18411" spans="7:7">
      <c r="G18411" s="406"/>
    </row>
    <row r="18412" spans="7:7">
      <c r="G18412" s="406"/>
    </row>
    <row r="18413" spans="7:7">
      <c r="G18413" s="406"/>
    </row>
    <row r="18414" spans="7:7">
      <c r="G18414" s="406"/>
    </row>
    <row r="18415" spans="7:7">
      <c r="G18415" s="406"/>
    </row>
    <row r="18416" spans="7:7">
      <c r="G18416" s="406"/>
    </row>
    <row r="18417" spans="7:7">
      <c r="G18417" s="406"/>
    </row>
    <row r="18418" spans="7:7">
      <c r="G18418" s="406"/>
    </row>
    <row r="18419" spans="7:7">
      <c r="G18419" s="406"/>
    </row>
    <row r="18420" spans="7:7">
      <c r="G18420" s="406"/>
    </row>
    <row r="18421" spans="7:7">
      <c r="G18421" s="406"/>
    </row>
    <row r="18422" spans="7:7">
      <c r="G18422" s="406"/>
    </row>
    <row r="18423" spans="7:7">
      <c r="G18423" s="406"/>
    </row>
    <row r="18424" spans="7:7">
      <c r="G18424" s="406"/>
    </row>
    <row r="18425" spans="7:7">
      <c r="G18425" s="406"/>
    </row>
    <row r="18426" spans="7:7">
      <c r="G18426" s="406"/>
    </row>
    <row r="18427" spans="7:7">
      <c r="G18427" s="406"/>
    </row>
    <row r="18428" spans="7:7">
      <c r="G18428" s="406"/>
    </row>
    <row r="18429" spans="7:7">
      <c r="G18429" s="406"/>
    </row>
    <row r="18430" spans="7:7">
      <c r="G18430" s="406"/>
    </row>
    <row r="18431" spans="7:7">
      <c r="G18431" s="406"/>
    </row>
    <row r="18432" spans="7:7">
      <c r="G18432" s="406"/>
    </row>
    <row r="18433" spans="7:7">
      <c r="G18433" s="406"/>
    </row>
    <row r="18434" spans="7:7">
      <c r="G18434" s="406"/>
    </row>
    <row r="18435" spans="7:7">
      <c r="G18435" s="406"/>
    </row>
    <row r="18436" spans="7:7">
      <c r="G18436" s="406"/>
    </row>
    <row r="18437" spans="7:7">
      <c r="G18437" s="406"/>
    </row>
    <row r="18438" spans="7:7">
      <c r="G18438" s="406"/>
    </row>
    <row r="18439" spans="7:7">
      <c r="G18439" s="406"/>
    </row>
    <row r="18440" spans="7:7">
      <c r="G18440" s="406"/>
    </row>
    <row r="18441" spans="7:7">
      <c r="G18441" s="406"/>
    </row>
    <row r="18442" spans="7:7">
      <c r="G18442" s="406"/>
    </row>
    <row r="18443" spans="7:7">
      <c r="G18443" s="406"/>
    </row>
    <row r="18444" spans="7:7">
      <c r="G18444" s="406"/>
    </row>
    <row r="18445" spans="7:7">
      <c r="G18445" s="406"/>
    </row>
    <row r="18446" spans="7:7">
      <c r="G18446" s="406"/>
    </row>
    <row r="18447" spans="7:7">
      <c r="G18447" s="406"/>
    </row>
    <row r="18448" spans="7:7">
      <c r="G18448" s="406"/>
    </row>
    <row r="18449" spans="7:7">
      <c r="G18449" s="406"/>
    </row>
    <row r="18450" spans="7:7">
      <c r="G18450" s="406"/>
    </row>
    <row r="18451" spans="7:7">
      <c r="G18451" s="406"/>
    </row>
    <row r="18452" spans="7:7">
      <c r="G18452" s="406"/>
    </row>
    <row r="18453" spans="7:7">
      <c r="G18453" s="406"/>
    </row>
    <row r="18454" spans="7:7">
      <c r="G18454" s="406"/>
    </row>
    <row r="18455" spans="7:7">
      <c r="G18455" s="406"/>
    </row>
    <row r="18456" spans="7:7">
      <c r="G18456" s="406"/>
    </row>
    <row r="18457" spans="7:7">
      <c r="G18457" s="406"/>
    </row>
    <row r="18458" spans="7:7">
      <c r="G18458" s="406"/>
    </row>
    <row r="18459" spans="7:7">
      <c r="G18459" s="406"/>
    </row>
    <row r="18460" spans="7:7">
      <c r="G18460" s="406"/>
    </row>
    <row r="18461" spans="7:7">
      <c r="G18461" s="406"/>
    </row>
    <row r="18462" spans="7:7">
      <c r="G18462" s="406"/>
    </row>
    <row r="18463" spans="7:7">
      <c r="G18463" s="406"/>
    </row>
    <row r="18464" spans="7:7">
      <c r="G18464" s="406"/>
    </row>
    <row r="18465" spans="7:7">
      <c r="G18465" s="406"/>
    </row>
    <row r="18466" spans="7:7">
      <c r="G18466" s="406"/>
    </row>
    <row r="18467" spans="7:7">
      <c r="G18467" s="406"/>
    </row>
    <row r="18468" spans="7:7">
      <c r="G18468" s="406"/>
    </row>
    <row r="18469" spans="7:7">
      <c r="G18469" s="406"/>
    </row>
    <row r="18470" spans="7:7">
      <c r="G18470" s="406"/>
    </row>
    <row r="18471" spans="7:7">
      <c r="G18471" s="406"/>
    </row>
    <row r="18472" spans="7:7">
      <c r="G18472" s="406"/>
    </row>
    <row r="18473" spans="7:7">
      <c r="G18473" s="406"/>
    </row>
    <row r="18474" spans="7:7">
      <c r="G18474" s="406"/>
    </row>
    <row r="18475" spans="7:7">
      <c r="G18475" s="406"/>
    </row>
    <row r="18476" spans="7:7">
      <c r="G18476" s="406"/>
    </row>
    <row r="18477" spans="7:7">
      <c r="G18477" s="406"/>
    </row>
    <row r="18478" spans="7:7">
      <c r="G18478" s="406"/>
    </row>
    <row r="18479" spans="7:7">
      <c r="G18479" s="406"/>
    </row>
    <row r="18480" spans="7:7">
      <c r="G18480" s="406"/>
    </row>
    <row r="18481" spans="7:7">
      <c r="G18481" s="406"/>
    </row>
    <row r="18482" spans="7:7">
      <c r="G18482" s="406"/>
    </row>
    <row r="18483" spans="7:7">
      <c r="G18483" s="406"/>
    </row>
    <row r="18484" spans="7:7">
      <c r="G18484" s="406"/>
    </row>
    <row r="18485" spans="7:7">
      <c r="G18485" s="406"/>
    </row>
    <row r="18486" spans="7:7">
      <c r="G18486" s="406"/>
    </row>
    <row r="18487" spans="7:7">
      <c r="G18487" s="406"/>
    </row>
    <row r="18488" spans="7:7">
      <c r="G18488" s="406"/>
    </row>
    <row r="18489" spans="7:7">
      <c r="G18489" s="406"/>
    </row>
    <row r="18490" spans="7:7">
      <c r="G18490" s="406"/>
    </row>
    <row r="18491" spans="7:7">
      <c r="G18491" s="406"/>
    </row>
    <row r="18492" spans="7:7">
      <c r="G18492" s="406"/>
    </row>
    <row r="18493" spans="7:7">
      <c r="G18493" s="406"/>
    </row>
    <row r="18494" spans="7:7">
      <c r="G18494" s="406"/>
    </row>
    <row r="18495" spans="7:7">
      <c r="G18495" s="406"/>
    </row>
    <row r="18496" spans="7:7">
      <c r="G18496" s="406"/>
    </row>
    <row r="18497" spans="7:7">
      <c r="G18497" s="406"/>
    </row>
    <row r="18498" spans="7:7">
      <c r="G18498" s="406"/>
    </row>
    <row r="18499" spans="7:7">
      <c r="G18499" s="406"/>
    </row>
    <row r="18500" spans="7:7">
      <c r="G18500" s="406"/>
    </row>
    <row r="18501" spans="7:7">
      <c r="G18501" s="406"/>
    </row>
    <row r="18502" spans="7:7">
      <c r="G18502" s="406"/>
    </row>
    <row r="18503" spans="7:7">
      <c r="G18503" s="406"/>
    </row>
    <row r="18504" spans="7:7">
      <c r="G18504" s="406"/>
    </row>
    <row r="18505" spans="7:7">
      <c r="G18505" s="406"/>
    </row>
    <row r="18506" spans="7:7">
      <c r="G18506" s="406"/>
    </row>
    <row r="18507" spans="7:7">
      <c r="G18507" s="406"/>
    </row>
    <row r="18508" spans="7:7">
      <c r="G18508" s="406"/>
    </row>
    <row r="18509" spans="7:7">
      <c r="G18509" s="406"/>
    </row>
    <row r="18510" spans="7:7">
      <c r="G18510" s="406"/>
    </row>
    <row r="18511" spans="7:7">
      <c r="G18511" s="406"/>
    </row>
    <row r="18512" spans="7:7">
      <c r="G18512" s="406"/>
    </row>
    <row r="18513" spans="7:7">
      <c r="G18513" s="406"/>
    </row>
    <row r="18514" spans="7:7">
      <c r="G18514" s="406"/>
    </row>
    <row r="18515" spans="7:7">
      <c r="G18515" s="406"/>
    </row>
    <row r="18516" spans="7:7">
      <c r="G18516" s="406"/>
    </row>
    <row r="18517" spans="7:7">
      <c r="G18517" s="406"/>
    </row>
    <row r="18518" spans="7:7">
      <c r="G18518" s="406"/>
    </row>
    <row r="18519" spans="7:7">
      <c r="G18519" s="406"/>
    </row>
    <row r="18520" spans="7:7">
      <c r="G18520" s="406"/>
    </row>
    <row r="18521" spans="7:7">
      <c r="G18521" s="406"/>
    </row>
    <row r="18522" spans="7:7">
      <c r="G18522" s="406"/>
    </row>
    <row r="18523" spans="7:7">
      <c r="G18523" s="406"/>
    </row>
    <row r="18524" spans="7:7">
      <c r="G18524" s="406"/>
    </row>
    <row r="18525" spans="7:7">
      <c r="G18525" s="406"/>
    </row>
    <row r="18526" spans="7:7">
      <c r="G18526" s="406"/>
    </row>
    <row r="18527" spans="7:7">
      <c r="G18527" s="406"/>
    </row>
    <row r="18528" spans="7:7">
      <c r="G18528" s="406"/>
    </row>
    <row r="18529" spans="7:7">
      <c r="G18529" s="406"/>
    </row>
    <row r="18530" spans="7:7">
      <c r="G18530" s="406"/>
    </row>
    <row r="18531" spans="7:7">
      <c r="G18531" s="406"/>
    </row>
    <row r="18532" spans="7:7">
      <c r="G18532" s="406"/>
    </row>
    <row r="18533" spans="7:7">
      <c r="G18533" s="406"/>
    </row>
    <row r="18534" spans="7:7">
      <c r="G18534" s="406"/>
    </row>
    <row r="18535" spans="7:7">
      <c r="G18535" s="406"/>
    </row>
    <row r="18536" spans="7:7">
      <c r="G18536" s="406"/>
    </row>
    <row r="18537" spans="7:7">
      <c r="G18537" s="406"/>
    </row>
    <row r="18538" spans="7:7">
      <c r="G18538" s="406"/>
    </row>
    <row r="18539" spans="7:7">
      <c r="G18539" s="406"/>
    </row>
    <row r="18540" spans="7:7">
      <c r="G18540" s="406"/>
    </row>
    <row r="18541" spans="7:7">
      <c r="G18541" s="406"/>
    </row>
    <row r="18542" spans="7:7">
      <c r="G18542" s="406"/>
    </row>
    <row r="18543" spans="7:7">
      <c r="G18543" s="406"/>
    </row>
    <row r="18544" spans="7:7">
      <c r="G18544" s="406"/>
    </row>
    <row r="18545" spans="7:7">
      <c r="G18545" s="406"/>
    </row>
    <row r="18546" spans="7:7">
      <c r="G18546" s="406"/>
    </row>
    <row r="18547" spans="7:7">
      <c r="G18547" s="406"/>
    </row>
    <row r="18548" spans="7:7">
      <c r="G18548" s="406"/>
    </row>
    <row r="18549" spans="7:7">
      <c r="G18549" s="406"/>
    </row>
    <row r="18550" spans="7:7">
      <c r="G18550" s="406"/>
    </row>
    <row r="18551" spans="7:7">
      <c r="G18551" s="406"/>
    </row>
    <row r="18552" spans="7:7">
      <c r="G18552" s="406"/>
    </row>
    <row r="18553" spans="7:7">
      <c r="G18553" s="406"/>
    </row>
    <row r="18554" spans="7:7">
      <c r="G18554" s="406"/>
    </row>
    <row r="18555" spans="7:7">
      <c r="G18555" s="406"/>
    </row>
    <row r="18556" spans="7:7">
      <c r="G18556" s="406"/>
    </row>
    <row r="18557" spans="7:7">
      <c r="G18557" s="406"/>
    </row>
    <row r="18558" spans="7:7">
      <c r="G18558" s="406"/>
    </row>
    <row r="18559" spans="7:7">
      <c r="G18559" s="406"/>
    </row>
    <row r="18560" spans="7:7">
      <c r="G18560" s="406"/>
    </row>
    <row r="18561" spans="7:7">
      <c r="G18561" s="406"/>
    </row>
    <row r="18562" spans="7:7">
      <c r="G18562" s="406"/>
    </row>
    <row r="18563" spans="7:7">
      <c r="G18563" s="406"/>
    </row>
    <row r="18564" spans="7:7">
      <c r="G18564" s="406"/>
    </row>
    <row r="18565" spans="7:7">
      <c r="G18565" s="406"/>
    </row>
    <row r="18566" spans="7:7">
      <c r="G18566" s="406"/>
    </row>
    <row r="18567" spans="7:7">
      <c r="G18567" s="406"/>
    </row>
    <row r="18568" spans="7:7">
      <c r="G18568" s="406"/>
    </row>
    <row r="18569" spans="7:7">
      <c r="G18569" s="406"/>
    </row>
    <row r="18570" spans="7:7">
      <c r="G18570" s="406"/>
    </row>
    <row r="18571" spans="7:7">
      <c r="G18571" s="406"/>
    </row>
    <row r="18572" spans="7:7">
      <c r="G18572" s="406"/>
    </row>
    <row r="18573" spans="7:7">
      <c r="G18573" s="406"/>
    </row>
    <row r="18574" spans="7:7">
      <c r="G18574" s="406"/>
    </row>
    <row r="18575" spans="7:7">
      <c r="G18575" s="406"/>
    </row>
    <row r="18576" spans="7:7">
      <c r="G18576" s="406"/>
    </row>
    <row r="18577" spans="7:7">
      <c r="G18577" s="406"/>
    </row>
    <row r="18578" spans="7:7">
      <c r="G18578" s="406"/>
    </row>
    <row r="18579" spans="7:7">
      <c r="G18579" s="406"/>
    </row>
    <row r="18580" spans="7:7">
      <c r="G18580" s="406"/>
    </row>
    <row r="18581" spans="7:7">
      <c r="G18581" s="406"/>
    </row>
    <row r="18582" spans="7:7">
      <c r="G18582" s="406"/>
    </row>
    <row r="18583" spans="7:7">
      <c r="G18583" s="406"/>
    </row>
    <row r="18584" spans="7:7">
      <c r="G18584" s="406"/>
    </row>
    <row r="18585" spans="7:7">
      <c r="G18585" s="406"/>
    </row>
    <row r="18586" spans="7:7">
      <c r="G18586" s="406"/>
    </row>
    <row r="18587" spans="7:7">
      <c r="G18587" s="406"/>
    </row>
    <row r="18588" spans="7:7">
      <c r="G18588" s="406"/>
    </row>
    <row r="18589" spans="7:7">
      <c r="G18589" s="406"/>
    </row>
    <row r="18590" spans="7:7">
      <c r="G18590" s="406"/>
    </row>
    <row r="18591" spans="7:7">
      <c r="G18591" s="406"/>
    </row>
    <row r="18592" spans="7:7">
      <c r="G18592" s="406"/>
    </row>
    <row r="18593" spans="7:7">
      <c r="G18593" s="406"/>
    </row>
    <row r="18594" spans="7:7">
      <c r="G18594" s="406"/>
    </row>
    <row r="18595" spans="7:7">
      <c r="G18595" s="406"/>
    </row>
    <row r="18596" spans="7:7">
      <c r="G18596" s="406"/>
    </row>
    <row r="18597" spans="7:7">
      <c r="G18597" s="406"/>
    </row>
    <row r="18598" spans="7:7">
      <c r="G18598" s="406"/>
    </row>
    <row r="18599" spans="7:7">
      <c r="G18599" s="406"/>
    </row>
    <row r="18600" spans="7:7">
      <c r="G18600" s="406"/>
    </row>
    <row r="18601" spans="7:7">
      <c r="G18601" s="406"/>
    </row>
    <row r="18602" spans="7:7">
      <c r="G18602" s="406"/>
    </row>
    <row r="18603" spans="7:7">
      <c r="G18603" s="406"/>
    </row>
    <row r="18604" spans="7:7">
      <c r="G18604" s="406"/>
    </row>
    <row r="18605" spans="7:7">
      <c r="G18605" s="406"/>
    </row>
    <row r="18606" spans="7:7">
      <c r="G18606" s="406"/>
    </row>
    <row r="18607" spans="7:7">
      <c r="G18607" s="406"/>
    </row>
    <row r="18608" spans="7:7">
      <c r="G18608" s="406"/>
    </row>
    <row r="18609" spans="7:7">
      <c r="G18609" s="406"/>
    </row>
    <row r="18610" spans="7:7">
      <c r="G18610" s="406"/>
    </row>
    <row r="18611" spans="7:7">
      <c r="G18611" s="406"/>
    </row>
    <row r="18612" spans="7:7">
      <c r="G18612" s="406"/>
    </row>
    <row r="18613" spans="7:7">
      <c r="G18613" s="406"/>
    </row>
    <row r="18614" spans="7:7">
      <c r="G18614" s="406"/>
    </row>
    <row r="18615" spans="7:7">
      <c r="G18615" s="406"/>
    </row>
    <row r="18616" spans="7:7">
      <c r="G18616" s="406"/>
    </row>
    <row r="18617" spans="7:7">
      <c r="G18617" s="406"/>
    </row>
    <row r="18618" spans="7:7">
      <c r="G18618" s="406"/>
    </row>
    <row r="18619" spans="7:7">
      <c r="G18619" s="406"/>
    </row>
    <row r="18620" spans="7:7">
      <c r="G18620" s="406"/>
    </row>
    <row r="18621" spans="7:7">
      <c r="G18621" s="406"/>
    </row>
    <row r="18622" spans="7:7">
      <c r="G18622" s="406"/>
    </row>
    <row r="18623" spans="7:7">
      <c r="G18623" s="406"/>
    </row>
    <row r="18624" spans="7:7">
      <c r="G18624" s="406"/>
    </row>
    <row r="18625" spans="7:7">
      <c r="G18625" s="406"/>
    </row>
    <row r="18626" spans="7:7">
      <c r="G18626" s="406"/>
    </row>
    <row r="18627" spans="7:7">
      <c r="G18627" s="406"/>
    </row>
    <row r="18628" spans="7:7">
      <c r="G18628" s="406"/>
    </row>
    <row r="18629" spans="7:7">
      <c r="G18629" s="406"/>
    </row>
    <row r="18630" spans="7:7">
      <c r="G18630" s="406"/>
    </row>
    <row r="18631" spans="7:7">
      <c r="G18631" s="406"/>
    </row>
    <row r="18632" spans="7:7">
      <c r="G18632" s="406"/>
    </row>
    <row r="18633" spans="7:7">
      <c r="G18633" s="406"/>
    </row>
    <row r="18634" spans="7:7">
      <c r="G18634" s="406"/>
    </row>
    <row r="18635" spans="7:7">
      <c r="G18635" s="406"/>
    </row>
    <row r="18636" spans="7:7">
      <c r="G18636" s="406"/>
    </row>
    <row r="18637" spans="7:7">
      <c r="G18637" s="406"/>
    </row>
    <row r="18638" spans="7:7">
      <c r="G18638" s="406"/>
    </row>
    <row r="18639" spans="7:7">
      <c r="G18639" s="406"/>
    </row>
    <row r="18640" spans="7:7">
      <c r="G18640" s="406"/>
    </row>
    <row r="18641" spans="7:7">
      <c r="G18641" s="406"/>
    </row>
    <row r="18642" spans="7:7">
      <c r="G18642" s="406"/>
    </row>
    <row r="18643" spans="7:7">
      <c r="G18643" s="406"/>
    </row>
    <row r="18644" spans="7:7">
      <c r="G18644" s="406"/>
    </row>
    <row r="18645" spans="7:7">
      <c r="G18645" s="406"/>
    </row>
    <row r="18646" spans="7:7">
      <c r="G18646" s="406"/>
    </row>
    <row r="18647" spans="7:7">
      <c r="G18647" s="406"/>
    </row>
    <row r="18648" spans="7:7">
      <c r="G18648" s="406"/>
    </row>
    <row r="18649" spans="7:7">
      <c r="G18649" s="406"/>
    </row>
    <row r="18650" spans="7:7">
      <c r="G18650" s="406"/>
    </row>
    <row r="18651" spans="7:7">
      <c r="G18651" s="406"/>
    </row>
    <row r="18652" spans="7:7">
      <c r="G18652" s="406"/>
    </row>
    <row r="18653" spans="7:7">
      <c r="G18653" s="406"/>
    </row>
    <row r="18654" spans="7:7">
      <c r="G18654" s="406"/>
    </row>
    <row r="18655" spans="7:7">
      <c r="G18655" s="406"/>
    </row>
    <row r="18656" spans="7:7">
      <c r="G18656" s="406"/>
    </row>
    <row r="18657" spans="7:7">
      <c r="G18657" s="406"/>
    </row>
    <row r="18658" spans="7:7">
      <c r="G18658" s="406"/>
    </row>
    <row r="18659" spans="7:7">
      <c r="G18659" s="406"/>
    </row>
    <row r="18660" spans="7:7">
      <c r="G18660" s="406"/>
    </row>
    <row r="18661" spans="7:7">
      <c r="G18661" s="406"/>
    </row>
    <row r="18662" spans="7:7">
      <c r="G18662" s="406"/>
    </row>
    <row r="18663" spans="7:7">
      <c r="G18663" s="406"/>
    </row>
    <row r="18664" spans="7:7">
      <c r="G18664" s="406"/>
    </row>
    <row r="18665" spans="7:7">
      <c r="G18665" s="406"/>
    </row>
    <row r="18666" spans="7:7">
      <c r="G18666" s="406"/>
    </row>
    <row r="18667" spans="7:7">
      <c r="G18667" s="406"/>
    </row>
    <row r="18668" spans="7:7">
      <c r="G18668" s="406"/>
    </row>
    <row r="18669" spans="7:7">
      <c r="G18669" s="406"/>
    </row>
    <row r="18670" spans="7:7">
      <c r="G18670" s="406"/>
    </row>
    <row r="18671" spans="7:7">
      <c r="G18671" s="406"/>
    </row>
    <row r="18672" spans="7:7">
      <c r="G18672" s="406"/>
    </row>
    <row r="18673" spans="7:7">
      <c r="G18673" s="406"/>
    </row>
    <row r="18674" spans="7:7">
      <c r="G18674" s="406"/>
    </row>
    <row r="18675" spans="7:7">
      <c r="G18675" s="406"/>
    </row>
    <row r="18676" spans="7:7">
      <c r="G18676" s="406"/>
    </row>
    <row r="18677" spans="7:7">
      <c r="G18677" s="406"/>
    </row>
    <row r="18678" spans="7:7">
      <c r="G18678" s="406"/>
    </row>
    <row r="18679" spans="7:7">
      <c r="G18679" s="406"/>
    </row>
    <row r="18680" spans="7:7">
      <c r="G18680" s="406"/>
    </row>
    <row r="18681" spans="7:7">
      <c r="G18681" s="406"/>
    </row>
    <row r="18682" spans="7:7">
      <c r="G18682" s="406"/>
    </row>
    <row r="18683" spans="7:7">
      <c r="G18683" s="406"/>
    </row>
    <row r="18684" spans="7:7">
      <c r="G18684" s="406"/>
    </row>
    <row r="18685" spans="7:7">
      <c r="G18685" s="406"/>
    </row>
    <row r="18686" spans="7:7">
      <c r="G18686" s="406"/>
    </row>
    <row r="18687" spans="7:7">
      <c r="G18687" s="406"/>
    </row>
    <row r="18688" spans="7:7">
      <c r="G18688" s="406"/>
    </row>
    <row r="18689" spans="7:7">
      <c r="G18689" s="406"/>
    </row>
    <row r="18690" spans="7:7">
      <c r="G18690" s="406"/>
    </row>
    <row r="18691" spans="7:7">
      <c r="G18691" s="406"/>
    </row>
    <row r="18692" spans="7:7">
      <c r="G18692" s="406"/>
    </row>
    <row r="18693" spans="7:7">
      <c r="G18693" s="406"/>
    </row>
    <row r="18694" spans="7:7">
      <c r="G18694" s="406"/>
    </row>
    <row r="18695" spans="7:7">
      <c r="G18695" s="406"/>
    </row>
    <row r="18696" spans="7:7">
      <c r="G18696" s="406"/>
    </row>
    <row r="18697" spans="7:7">
      <c r="G18697" s="406"/>
    </row>
    <row r="18698" spans="7:7">
      <c r="G18698" s="406"/>
    </row>
    <row r="18699" spans="7:7">
      <c r="G18699" s="406"/>
    </row>
    <row r="18700" spans="7:7">
      <c r="G18700" s="406"/>
    </row>
    <row r="18701" spans="7:7">
      <c r="G18701" s="406"/>
    </row>
    <row r="18702" spans="7:7">
      <c r="G18702" s="406"/>
    </row>
    <row r="18703" spans="7:7">
      <c r="G18703" s="406"/>
    </row>
    <row r="18704" spans="7:7">
      <c r="G18704" s="406"/>
    </row>
    <row r="18705" spans="7:7">
      <c r="G18705" s="406"/>
    </row>
    <row r="18706" spans="7:7">
      <c r="G18706" s="406"/>
    </row>
    <row r="18707" spans="7:7">
      <c r="G18707" s="406"/>
    </row>
    <row r="18708" spans="7:7">
      <c r="G18708" s="406"/>
    </row>
    <row r="18709" spans="7:7">
      <c r="G18709" s="406"/>
    </row>
    <row r="18710" spans="7:7">
      <c r="G18710" s="406"/>
    </row>
    <row r="18711" spans="7:7">
      <c r="G18711" s="406"/>
    </row>
    <row r="18712" spans="7:7">
      <c r="G18712" s="406"/>
    </row>
    <row r="18713" spans="7:7">
      <c r="G18713" s="406"/>
    </row>
    <row r="18714" spans="7:7">
      <c r="G18714" s="406"/>
    </row>
    <row r="18715" spans="7:7">
      <c r="G18715" s="406"/>
    </row>
    <row r="18716" spans="7:7">
      <c r="G18716" s="406"/>
    </row>
    <row r="18717" spans="7:7">
      <c r="G18717" s="406"/>
    </row>
    <row r="18718" spans="7:7">
      <c r="G18718" s="406"/>
    </row>
    <row r="18719" spans="7:7">
      <c r="G18719" s="406"/>
    </row>
    <row r="18720" spans="7:7">
      <c r="G18720" s="406"/>
    </row>
    <row r="18721" spans="7:7">
      <c r="G18721" s="406"/>
    </row>
    <row r="18722" spans="7:7">
      <c r="G18722" s="406"/>
    </row>
    <row r="18723" spans="7:7">
      <c r="G18723" s="406"/>
    </row>
    <row r="18724" spans="7:7">
      <c r="G18724" s="406"/>
    </row>
    <row r="18725" spans="7:7">
      <c r="G18725" s="406"/>
    </row>
    <row r="18726" spans="7:7">
      <c r="G18726" s="406"/>
    </row>
    <row r="18727" spans="7:7">
      <c r="G18727" s="406"/>
    </row>
    <row r="18728" spans="7:7">
      <c r="G18728" s="406"/>
    </row>
    <row r="18729" spans="7:7">
      <c r="G18729" s="406"/>
    </row>
    <row r="18730" spans="7:7">
      <c r="G18730" s="406"/>
    </row>
    <row r="18731" spans="7:7">
      <c r="G18731" s="406"/>
    </row>
    <row r="18732" spans="7:7">
      <c r="G18732" s="406"/>
    </row>
    <row r="18733" spans="7:7">
      <c r="G18733" s="406"/>
    </row>
    <row r="18734" spans="7:7">
      <c r="G18734" s="406"/>
    </row>
    <row r="18735" spans="7:7">
      <c r="G18735" s="406"/>
    </row>
    <row r="18736" spans="7:7">
      <c r="G18736" s="406"/>
    </row>
    <row r="18737" spans="7:7">
      <c r="G18737" s="406"/>
    </row>
    <row r="18738" spans="7:7">
      <c r="G18738" s="406"/>
    </row>
    <row r="18739" spans="7:7">
      <c r="G18739" s="406"/>
    </row>
    <row r="18740" spans="7:7">
      <c r="G18740" s="406"/>
    </row>
    <row r="18741" spans="7:7">
      <c r="G18741" s="406"/>
    </row>
    <row r="18742" spans="7:7">
      <c r="G18742" s="406"/>
    </row>
    <row r="18743" spans="7:7">
      <c r="G18743" s="406"/>
    </row>
    <row r="18744" spans="7:7">
      <c r="G18744" s="406"/>
    </row>
    <row r="18745" spans="7:7">
      <c r="G18745" s="406"/>
    </row>
    <row r="18746" spans="7:7">
      <c r="G18746" s="406"/>
    </row>
    <row r="18747" spans="7:7">
      <c r="G18747" s="406"/>
    </row>
    <row r="18748" spans="7:7">
      <c r="G18748" s="406"/>
    </row>
    <row r="18749" spans="7:7">
      <c r="G18749" s="406"/>
    </row>
    <row r="18750" spans="7:7">
      <c r="G18750" s="406"/>
    </row>
    <row r="18751" spans="7:7">
      <c r="G18751" s="406"/>
    </row>
    <row r="18752" spans="7:7">
      <c r="G18752" s="406"/>
    </row>
    <row r="18753" spans="7:7">
      <c r="G18753" s="406"/>
    </row>
    <row r="18754" spans="7:7">
      <c r="G18754" s="406"/>
    </row>
    <row r="18755" spans="7:7">
      <c r="G18755" s="406"/>
    </row>
    <row r="18756" spans="7:7">
      <c r="G18756" s="406"/>
    </row>
    <row r="18757" spans="7:7">
      <c r="G18757" s="406"/>
    </row>
    <row r="18758" spans="7:7">
      <c r="G18758" s="406"/>
    </row>
    <row r="18759" spans="7:7">
      <c r="G18759" s="406"/>
    </row>
    <row r="18760" spans="7:7">
      <c r="G18760" s="406"/>
    </row>
    <row r="18761" spans="7:7">
      <c r="G18761" s="406"/>
    </row>
    <row r="18762" spans="7:7">
      <c r="G18762" s="406"/>
    </row>
    <row r="18763" spans="7:7">
      <c r="G18763" s="406"/>
    </row>
    <row r="18764" spans="7:7">
      <c r="G18764" s="406"/>
    </row>
    <row r="18765" spans="7:7">
      <c r="G18765" s="406"/>
    </row>
    <row r="18766" spans="7:7">
      <c r="G18766" s="406"/>
    </row>
    <row r="18767" spans="7:7">
      <c r="G18767" s="406"/>
    </row>
    <row r="18768" spans="7:7">
      <c r="G18768" s="406"/>
    </row>
    <row r="18769" spans="7:7">
      <c r="G18769" s="406"/>
    </row>
    <row r="18770" spans="7:7">
      <c r="G18770" s="406"/>
    </row>
    <row r="18771" spans="7:7">
      <c r="G18771" s="406"/>
    </row>
    <row r="18772" spans="7:7">
      <c r="G18772" s="406"/>
    </row>
    <row r="18773" spans="7:7">
      <c r="G18773" s="406"/>
    </row>
    <row r="18774" spans="7:7">
      <c r="G18774" s="406"/>
    </row>
    <row r="18775" spans="7:7">
      <c r="G18775" s="406"/>
    </row>
    <row r="18776" spans="7:7">
      <c r="G18776" s="406"/>
    </row>
    <row r="18777" spans="7:7">
      <c r="G18777" s="406"/>
    </row>
    <row r="18778" spans="7:7">
      <c r="G18778" s="406"/>
    </row>
    <row r="18779" spans="7:7">
      <c r="G18779" s="406"/>
    </row>
    <row r="18780" spans="7:7">
      <c r="G18780" s="406"/>
    </row>
    <row r="18781" spans="7:7">
      <c r="G18781" s="406"/>
    </row>
    <row r="18782" spans="7:7">
      <c r="G18782" s="406"/>
    </row>
    <row r="18783" spans="7:7">
      <c r="G18783" s="406"/>
    </row>
    <row r="18784" spans="7:7">
      <c r="G18784" s="406"/>
    </row>
    <row r="18785" spans="7:7">
      <c r="G18785" s="406"/>
    </row>
    <row r="18786" spans="7:7">
      <c r="G18786" s="406"/>
    </row>
    <row r="18787" spans="7:7">
      <c r="G18787" s="406"/>
    </row>
    <row r="18788" spans="7:7">
      <c r="G18788" s="406"/>
    </row>
    <row r="18789" spans="7:7">
      <c r="G18789" s="406"/>
    </row>
    <row r="18790" spans="7:7">
      <c r="G18790" s="406"/>
    </row>
    <row r="18791" spans="7:7">
      <c r="G18791" s="406"/>
    </row>
    <row r="18792" spans="7:7">
      <c r="G18792" s="406"/>
    </row>
    <row r="18793" spans="7:7">
      <c r="G18793" s="406"/>
    </row>
    <row r="18794" spans="7:7">
      <c r="G18794" s="406"/>
    </row>
    <row r="18795" spans="7:7">
      <c r="G18795" s="406"/>
    </row>
    <row r="18796" spans="7:7">
      <c r="G18796" s="406"/>
    </row>
    <row r="18797" spans="7:7">
      <c r="G18797" s="406"/>
    </row>
    <row r="18798" spans="7:7">
      <c r="G18798" s="406"/>
    </row>
    <row r="18799" spans="7:7">
      <c r="G18799" s="406"/>
    </row>
    <row r="18800" spans="7:7">
      <c r="G18800" s="406"/>
    </row>
    <row r="18801" spans="7:7">
      <c r="G18801" s="406"/>
    </row>
    <row r="18802" spans="7:7">
      <c r="G18802" s="406"/>
    </row>
    <row r="18803" spans="7:7">
      <c r="G18803" s="406"/>
    </row>
    <row r="18804" spans="7:7">
      <c r="G18804" s="406"/>
    </row>
    <row r="18805" spans="7:7">
      <c r="G18805" s="406"/>
    </row>
    <row r="18806" spans="7:7">
      <c r="G18806" s="406"/>
    </row>
    <row r="18807" spans="7:7">
      <c r="G18807" s="406"/>
    </row>
    <row r="18808" spans="7:7">
      <c r="G18808" s="406"/>
    </row>
    <row r="18809" spans="7:7">
      <c r="G18809" s="406"/>
    </row>
    <row r="18810" spans="7:7">
      <c r="G18810" s="406"/>
    </row>
    <row r="18811" spans="7:7">
      <c r="G18811" s="406"/>
    </row>
    <row r="18812" spans="7:7">
      <c r="G18812" s="406"/>
    </row>
    <row r="18813" spans="7:7">
      <c r="G18813" s="406"/>
    </row>
    <row r="18814" spans="7:7">
      <c r="G18814" s="406"/>
    </row>
    <row r="18815" spans="7:7">
      <c r="G18815" s="406"/>
    </row>
    <row r="18816" spans="7:7">
      <c r="G18816" s="406"/>
    </row>
    <row r="18817" spans="7:7">
      <c r="G18817" s="406"/>
    </row>
    <row r="18818" spans="7:7">
      <c r="G18818" s="406"/>
    </row>
    <row r="18819" spans="7:7">
      <c r="G18819" s="406"/>
    </row>
    <row r="18820" spans="7:7">
      <c r="G18820" s="406"/>
    </row>
    <row r="18821" spans="7:7">
      <c r="G18821" s="406"/>
    </row>
    <row r="18822" spans="7:7">
      <c r="G18822" s="406"/>
    </row>
    <row r="18823" spans="7:7">
      <c r="G18823" s="406"/>
    </row>
    <row r="18824" spans="7:7">
      <c r="G18824" s="406"/>
    </row>
    <row r="18825" spans="7:7">
      <c r="G18825" s="406"/>
    </row>
    <row r="18826" spans="7:7">
      <c r="G18826" s="406"/>
    </row>
    <row r="18827" spans="7:7">
      <c r="G18827" s="406"/>
    </row>
    <row r="18828" spans="7:7">
      <c r="G18828" s="406"/>
    </row>
    <row r="18829" spans="7:7">
      <c r="G18829" s="406"/>
    </row>
    <row r="18830" spans="7:7">
      <c r="G18830" s="406"/>
    </row>
    <row r="18831" spans="7:7">
      <c r="G18831" s="406"/>
    </row>
    <row r="18832" spans="7:7">
      <c r="G18832" s="406"/>
    </row>
    <row r="18833" spans="7:7">
      <c r="G18833" s="406"/>
    </row>
    <row r="18834" spans="7:7">
      <c r="G18834" s="406"/>
    </row>
    <row r="18835" spans="7:7">
      <c r="G18835" s="406"/>
    </row>
    <row r="18836" spans="7:7">
      <c r="G18836" s="406"/>
    </row>
    <row r="18837" spans="7:7">
      <c r="G18837" s="406"/>
    </row>
    <row r="18838" spans="7:7">
      <c r="G18838" s="406"/>
    </row>
    <row r="18839" spans="7:7">
      <c r="G18839" s="406"/>
    </row>
    <row r="18840" spans="7:7">
      <c r="G18840" s="406"/>
    </row>
    <row r="18841" spans="7:7">
      <c r="G18841" s="406"/>
    </row>
    <row r="18842" spans="7:7">
      <c r="G18842" s="406"/>
    </row>
    <row r="18843" spans="7:7">
      <c r="G18843" s="406"/>
    </row>
    <row r="18844" spans="7:7">
      <c r="G18844" s="406"/>
    </row>
    <row r="18845" spans="7:7">
      <c r="G18845" s="406"/>
    </row>
    <row r="18846" spans="7:7">
      <c r="G18846" s="406"/>
    </row>
    <row r="18847" spans="7:7">
      <c r="G18847" s="406"/>
    </row>
    <row r="18848" spans="7:7">
      <c r="G18848" s="406"/>
    </row>
    <row r="18849" spans="7:7">
      <c r="G18849" s="406"/>
    </row>
    <row r="18850" spans="7:7">
      <c r="G18850" s="406"/>
    </row>
    <row r="18851" spans="7:7">
      <c r="G18851" s="406"/>
    </row>
    <row r="18852" spans="7:7">
      <c r="G18852" s="406"/>
    </row>
    <row r="18853" spans="7:7">
      <c r="G18853" s="406"/>
    </row>
    <row r="18854" spans="7:7">
      <c r="G18854" s="406"/>
    </row>
    <row r="18855" spans="7:7">
      <c r="G18855" s="406"/>
    </row>
    <row r="18856" spans="7:7">
      <c r="G18856" s="406"/>
    </row>
    <row r="18857" spans="7:7">
      <c r="G18857" s="406"/>
    </row>
    <row r="18858" spans="7:7">
      <c r="G18858" s="406"/>
    </row>
    <row r="18859" spans="7:7">
      <c r="G18859" s="406"/>
    </row>
    <row r="18860" spans="7:7">
      <c r="G18860" s="406"/>
    </row>
    <row r="18861" spans="7:7">
      <c r="G18861" s="406"/>
    </row>
    <row r="18862" spans="7:7">
      <c r="G18862" s="406"/>
    </row>
    <row r="18863" spans="7:7">
      <c r="G18863" s="406"/>
    </row>
    <row r="18864" spans="7:7">
      <c r="G18864" s="406"/>
    </row>
    <row r="18865" spans="7:7">
      <c r="G18865" s="406"/>
    </row>
    <row r="18866" spans="7:7">
      <c r="G18866" s="406"/>
    </row>
    <row r="18867" spans="7:7">
      <c r="G18867" s="406"/>
    </row>
    <row r="18868" spans="7:7">
      <c r="G18868" s="406"/>
    </row>
    <row r="18869" spans="7:7">
      <c r="G18869" s="406"/>
    </row>
    <row r="18870" spans="7:7">
      <c r="G18870" s="406"/>
    </row>
    <row r="18871" spans="7:7">
      <c r="G18871" s="406"/>
    </row>
    <row r="18872" spans="7:7">
      <c r="G18872" s="406"/>
    </row>
    <row r="18873" spans="7:7">
      <c r="G18873" s="406"/>
    </row>
    <row r="18874" spans="7:7">
      <c r="G18874" s="406"/>
    </row>
    <row r="18875" spans="7:7">
      <c r="G18875" s="406"/>
    </row>
    <row r="18876" spans="7:7">
      <c r="G18876" s="406"/>
    </row>
    <row r="18877" spans="7:7">
      <c r="G18877" s="406"/>
    </row>
    <row r="18878" spans="7:7">
      <c r="G18878" s="406"/>
    </row>
    <row r="18879" spans="7:7">
      <c r="G18879" s="406"/>
    </row>
    <row r="18880" spans="7:7">
      <c r="G18880" s="406"/>
    </row>
    <row r="18881" spans="7:7">
      <c r="G18881" s="406"/>
    </row>
    <row r="18882" spans="7:7">
      <c r="G18882" s="406"/>
    </row>
    <row r="18883" spans="7:7">
      <c r="G18883" s="406"/>
    </row>
    <row r="18884" spans="7:7">
      <c r="G18884" s="406"/>
    </row>
    <row r="18885" spans="7:7">
      <c r="G18885" s="406"/>
    </row>
    <row r="18886" spans="7:7">
      <c r="G18886" s="406"/>
    </row>
    <row r="18887" spans="7:7">
      <c r="G18887" s="406"/>
    </row>
    <row r="18888" spans="7:7">
      <c r="G18888" s="406"/>
    </row>
    <row r="18889" spans="7:7">
      <c r="G18889" s="406"/>
    </row>
    <row r="18890" spans="7:7">
      <c r="G18890" s="406"/>
    </row>
    <row r="18891" spans="7:7">
      <c r="G18891" s="406"/>
    </row>
    <row r="18892" spans="7:7">
      <c r="G18892" s="406"/>
    </row>
    <row r="18893" spans="7:7">
      <c r="G18893" s="406"/>
    </row>
    <row r="18894" spans="7:7">
      <c r="G18894" s="406"/>
    </row>
    <row r="18895" spans="7:7">
      <c r="G18895" s="406"/>
    </row>
    <row r="18896" spans="7:7">
      <c r="G18896" s="406"/>
    </row>
    <row r="18897" spans="7:7">
      <c r="G18897" s="406"/>
    </row>
    <row r="18898" spans="7:7">
      <c r="G18898" s="406"/>
    </row>
    <row r="18899" spans="7:7">
      <c r="G18899" s="406"/>
    </row>
    <row r="18900" spans="7:7">
      <c r="G18900" s="406"/>
    </row>
    <row r="18901" spans="7:7">
      <c r="G18901" s="406"/>
    </row>
    <row r="18902" spans="7:7">
      <c r="G18902" s="406"/>
    </row>
    <row r="18903" spans="7:7">
      <c r="G18903" s="406"/>
    </row>
    <row r="18904" spans="7:7">
      <c r="G18904" s="406"/>
    </row>
    <row r="18905" spans="7:7">
      <c r="G18905" s="406"/>
    </row>
    <row r="18906" spans="7:7">
      <c r="G18906" s="406"/>
    </row>
    <row r="18907" spans="7:7">
      <c r="G18907" s="406"/>
    </row>
    <row r="18908" spans="7:7">
      <c r="G18908" s="406"/>
    </row>
    <row r="18909" spans="7:7">
      <c r="G18909" s="406"/>
    </row>
    <row r="18910" spans="7:7">
      <c r="G18910" s="406"/>
    </row>
    <row r="18911" spans="7:7">
      <c r="G18911" s="406"/>
    </row>
    <row r="18912" spans="7:7">
      <c r="G18912" s="406"/>
    </row>
    <row r="18913" spans="7:7">
      <c r="G18913" s="406"/>
    </row>
    <row r="18914" spans="7:7">
      <c r="G18914" s="406"/>
    </row>
    <row r="18915" spans="7:7">
      <c r="G18915" s="406"/>
    </row>
    <row r="18916" spans="7:7">
      <c r="G18916" s="406"/>
    </row>
    <row r="18917" spans="7:7">
      <c r="G18917" s="406"/>
    </row>
    <row r="18918" spans="7:7">
      <c r="G18918" s="406"/>
    </row>
    <row r="18919" spans="7:7">
      <c r="G18919" s="406"/>
    </row>
    <row r="18920" spans="7:7">
      <c r="G18920" s="406"/>
    </row>
    <row r="18921" spans="7:7">
      <c r="G18921" s="406"/>
    </row>
    <row r="18922" spans="7:7">
      <c r="G18922" s="406"/>
    </row>
    <row r="18923" spans="7:7">
      <c r="G18923" s="406"/>
    </row>
    <row r="18924" spans="7:7">
      <c r="G18924" s="406"/>
    </row>
    <row r="18925" spans="7:7">
      <c r="G18925" s="406"/>
    </row>
    <row r="18926" spans="7:7">
      <c r="G18926" s="406"/>
    </row>
    <row r="18927" spans="7:7">
      <c r="G18927" s="406"/>
    </row>
    <row r="18928" spans="7:7">
      <c r="G18928" s="406"/>
    </row>
    <row r="18929" spans="7:7">
      <c r="G18929" s="406"/>
    </row>
    <row r="18930" spans="7:7">
      <c r="G18930" s="406"/>
    </row>
    <row r="18931" spans="7:7">
      <c r="G18931" s="406"/>
    </row>
    <row r="18932" spans="7:7">
      <c r="G18932" s="406"/>
    </row>
    <row r="18933" spans="7:7">
      <c r="G18933" s="406"/>
    </row>
    <row r="18934" spans="7:7">
      <c r="G18934" s="406"/>
    </row>
    <row r="18935" spans="7:7">
      <c r="G18935" s="406"/>
    </row>
    <row r="18936" spans="7:7">
      <c r="G18936" s="406"/>
    </row>
    <row r="18937" spans="7:7">
      <c r="G18937" s="406"/>
    </row>
    <row r="18938" spans="7:7">
      <c r="G18938" s="406"/>
    </row>
    <row r="18939" spans="7:7">
      <c r="G18939" s="406"/>
    </row>
    <row r="18940" spans="7:7">
      <c r="G18940" s="406"/>
    </row>
    <row r="18941" spans="7:7">
      <c r="G18941" s="406"/>
    </row>
    <row r="18942" spans="7:7">
      <c r="G18942" s="406"/>
    </row>
    <row r="18943" spans="7:7">
      <c r="G18943" s="406"/>
    </row>
    <row r="18944" spans="7:7">
      <c r="G18944" s="406"/>
    </row>
    <row r="18945" spans="7:7">
      <c r="G18945" s="406"/>
    </row>
    <row r="18946" spans="7:7">
      <c r="G18946" s="406"/>
    </row>
    <row r="18947" spans="7:7">
      <c r="G18947" s="406"/>
    </row>
    <row r="18948" spans="7:7">
      <c r="G18948" s="406"/>
    </row>
    <row r="18949" spans="7:7">
      <c r="G18949" s="406"/>
    </row>
    <row r="18950" spans="7:7">
      <c r="G18950" s="406"/>
    </row>
    <row r="18951" spans="7:7">
      <c r="G18951" s="406"/>
    </row>
    <row r="18952" spans="7:7">
      <c r="G18952" s="406"/>
    </row>
    <row r="18953" spans="7:7">
      <c r="G18953" s="406"/>
    </row>
    <row r="18954" spans="7:7">
      <c r="G18954" s="406"/>
    </row>
    <row r="18955" spans="7:7">
      <c r="G18955" s="406"/>
    </row>
    <row r="18956" spans="7:7">
      <c r="G18956" s="406"/>
    </row>
    <row r="18957" spans="7:7">
      <c r="G18957" s="406"/>
    </row>
    <row r="18958" spans="7:7">
      <c r="G18958" s="406"/>
    </row>
    <row r="18959" spans="7:7">
      <c r="G18959" s="406"/>
    </row>
    <row r="18960" spans="7:7">
      <c r="G18960" s="406"/>
    </row>
    <row r="18961" spans="7:7">
      <c r="G18961" s="406"/>
    </row>
    <row r="18962" spans="7:7">
      <c r="G18962" s="406"/>
    </row>
    <row r="18963" spans="7:7">
      <c r="G18963" s="406"/>
    </row>
    <row r="18964" spans="7:7">
      <c r="G18964" s="406"/>
    </row>
    <row r="18965" spans="7:7">
      <c r="G18965" s="406"/>
    </row>
    <row r="18966" spans="7:7">
      <c r="G18966" s="406"/>
    </row>
    <row r="18967" spans="7:7">
      <c r="G18967" s="406"/>
    </row>
    <row r="18968" spans="7:7">
      <c r="G18968" s="406"/>
    </row>
    <row r="18969" spans="7:7">
      <c r="G18969" s="406"/>
    </row>
    <row r="18970" spans="7:7">
      <c r="G18970" s="406"/>
    </row>
    <row r="18971" spans="7:7">
      <c r="G18971" s="406"/>
    </row>
    <row r="18972" spans="7:7">
      <c r="G18972" s="406"/>
    </row>
    <row r="18973" spans="7:7">
      <c r="G18973" s="406"/>
    </row>
    <row r="18974" spans="7:7">
      <c r="G18974" s="406"/>
    </row>
    <row r="18975" spans="7:7">
      <c r="G18975" s="406"/>
    </row>
    <row r="18976" spans="7:7">
      <c r="G18976" s="406"/>
    </row>
    <row r="18977" spans="7:7">
      <c r="G18977" s="406"/>
    </row>
    <row r="18978" spans="7:7">
      <c r="G18978" s="406"/>
    </row>
    <row r="18979" spans="7:7">
      <c r="G18979" s="406"/>
    </row>
    <row r="18980" spans="7:7">
      <c r="G18980" s="406"/>
    </row>
    <row r="18981" spans="7:7">
      <c r="G18981" s="406"/>
    </row>
    <row r="18982" spans="7:7">
      <c r="G18982" s="406"/>
    </row>
    <row r="18983" spans="7:7">
      <c r="G18983" s="406"/>
    </row>
    <row r="18984" spans="7:7">
      <c r="G18984" s="406"/>
    </row>
    <row r="18985" spans="7:7">
      <c r="G18985" s="406"/>
    </row>
    <row r="18986" spans="7:7">
      <c r="G18986" s="406"/>
    </row>
    <row r="18987" spans="7:7">
      <c r="G18987" s="406"/>
    </row>
    <row r="18988" spans="7:7">
      <c r="G18988" s="406"/>
    </row>
    <row r="18989" spans="7:7">
      <c r="G18989" s="406"/>
    </row>
    <row r="18990" spans="7:7">
      <c r="G18990" s="406"/>
    </row>
    <row r="18991" spans="7:7">
      <c r="G18991" s="406"/>
    </row>
    <row r="18992" spans="7:7">
      <c r="G18992" s="406"/>
    </row>
    <row r="18993" spans="7:7">
      <c r="G18993" s="406"/>
    </row>
    <row r="18994" spans="7:7">
      <c r="G18994" s="406"/>
    </row>
    <row r="18995" spans="7:7">
      <c r="G18995" s="406"/>
    </row>
    <row r="18996" spans="7:7">
      <c r="G18996" s="406"/>
    </row>
    <row r="18997" spans="7:7">
      <c r="G18997" s="406"/>
    </row>
    <row r="18998" spans="7:7">
      <c r="G18998" s="406"/>
    </row>
    <row r="18999" spans="7:7">
      <c r="G18999" s="406"/>
    </row>
    <row r="19000" spans="7:7">
      <c r="G19000" s="406"/>
    </row>
    <row r="19001" spans="7:7">
      <c r="G19001" s="406"/>
    </row>
    <row r="19002" spans="7:7">
      <c r="G19002" s="406"/>
    </row>
    <row r="19003" spans="7:7">
      <c r="G19003" s="406"/>
    </row>
    <row r="19004" spans="7:7">
      <c r="G19004" s="406"/>
    </row>
    <row r="19005" spans="7:7">
      <c r="G19005" s="406"/>
    </row>
    <row r="19006" spans="7:7">
      <c r="G19006" s="406"/>
    </row>
    <row r="19007" spans="7:7">
      <c r="G19007" s="406"/>
    </row>
    <row r="19008" spans="7:7">
      <c r="G19008" s="406"/>
    </row>
    <row r="19009" spans="7:7">
      <c r="G19009" s="406"/>
    </row>
    <row r="19010" spans="7:7">
      <c r="G19010" s="406"/>
    </row>
    <row r="19011" spans="7:7">
      <c r="G19011" s="406"/>
    </row>
    <row r="19012" spans="7:7">
      <c r="G19012" s="406"/>
    </row>
    <row r="19013" spans="7:7">
      <c r="G19013" s="406"/>
    </row>
    <row r="19014" spans="7:7">
      <c r="G19014" s="406"/>
    </row>
    <row r="19015" spans="7:7">
      <c r="G19015" s="406"/>
    </row>
    <row r="19016" spans="7:7">
      <c r="G19016" s="406"/>
    </row>
    <row r="19017" spans="7:7">
      <c r="G19017" s="406"/>
    </row>
    <row r="19018" spans="7:7">
      <c r="G19018" s="406"/>
    </row>
    <row r="19019" spans="7:7">
      <c r="G19019" s="406"/>
    </row>
    <row r="19020" spans="7:7">
      <c r="G19020" s="406"/>
    </row>
    <row r="19021" spans="7:7">
      <c r="G19021" s="406"/>
    </row>
    <row r="19022" spans="7:7">
      <c r="G19022" s="406"/>
    </row>
    <row r="19023" spans="7:7">
      <c r="G19023" s="406"/>
    </row>
    <row r="19024" spans="7:7">
      <c r="G19024" s="406"/>
    </row>
    <row r="19025" spans="7:7">
      <c r="G19025" s="406"/>
    </row>
    <row r="19026" spans="7:7">
      <c r="G19026" s="406"/>
    </row>
    <row r="19027" spans="7:7">
      <c r="G19027" s="406"/>
    </row>
    <row r="19028" spans="7:7">
      <c r="G19028" s="406"/>
    </row>
    <row r="19029" spans="7:7">
      <c r="G19029" s="406"/>
    </row>
    <row r="19030" spans="7:7">
      <c r="G19030" s="406"/>
    </row>
    <row r="19031" spans="7:7">
      <c r="G19031" s="406"/>
    </row>
    <row r="19032" spans="7:7">
      <c r="G19032" s="406"/>
    </row>
    <row r="19033" spans="7:7">
      <c r="G19033" s="406"/>
    </row>
    <row r="19034" spans="7:7">
      <c r="G19034" s="406"/>
    </row>
    <row r="19035" spans="7:7">
      <c r="G19035" s="406"/>
    </row>
    <row r="19036" spans="7:7">
      <c r="G19036" s="406"/>
    </row>
    <row r="19037" spans="7:7">
      <c r="G19037" s="406"/>
    </row>
    <row r="19038" spans="7:7">
      <c r="G19038" s="406"/>
    </row>
    <row r="19039" spans="7:7">
      <c r="G19039" s="406"/>
    </row>
    <row r="19040" spans="7:7">
      <c r="G19040" s="406"/>
    </row>
    <row r="19041" spans="7:7">
      <c r="G19041" s="406"/>
    </row>
    <row r="19042" spans="7:7">
      <c r="G19042" s="406"/>
    </row>
    <row r="19043" spans="7:7">
      <c r="G19043" s="406"/>
    </row>
    <row r="19044" spans="7:7">
      <c r="G19044" s="406"/>
    </row>
    <row r="19045" spans="7:7">
      <c r="G19045" s="406"/>
    </row>
    <row r="19046" spans="7:7">
      <c r="G19046" s="406"/>
    </row>
    <row r="19047" spans="7:7">
      <c r="G19047" s="406"/>
    </row>
    <row r="19048" spans="7:7">
      <c r="G19048" s="406"/>
    </row>
    <row r="19049" spans="7:7">
      <c r="G19049" s="406"/>
    </row>
    <row r="19050" spans="7:7">
      <c r="G19050" s="406"/>
    </row>
    <row r="19051" spans="7:7">
      <c r="G19051" s="406"/>
    </row>
    <row r="19052" spans="7:7">
      <c r="G19052" s="406"/>
    </row>
    <row r="19053" spans="7:7">
      <c r="G19053" s="406"/>
    </row>
    <row r="19054" spans="7:7">
      <c r="G19054" s="406"/>
    </row>
    <row r="19055" spans="7:7">
      <c r="G19055" s="406"/>
    </row>
    <row r="19056" spans="7:7">
      <c r="G19056" s="406"/>
    </row>
    <row r="19057" spans="7:7">
      <c r="G19057" s="406"/>
    </row>
    <row r="19058" spans="7:7">
      <c r="G19058" s="406"/>
    </row>
    <row r="19059" spans="7:7">
      <c r="G19059" s="406"/>
    </row>
    <row r="19060" spans="7:7">
      <c r="G19060" s="406"/>
    </row>
    <row r="19061" spans="7:7">
      <c r="G19061" s="406"/>
    </row>
    <row r="19062" spans="7:7">
      <c r="G19062" s="406"/>
    </row>
    <row r="19063" spans="7:7">
      <c r="G19063" s="406"/>
    </row>
    <row r="19064" spans="7:7">
      <c r="G19064" s="406"/>
    </row>
    <row r="19065" spans="7:7">
      <c r="G19065" s="406"/>
    </row>
    <row r="19066" spans="7:7">
      <c r="G19066" s="406"/>
    </row>
    <row r="19067" spans="7:7">
      <c r="G19067" s="406"/>
    </row>
    <row r="19068" spans="7:7">
      <c r="G19068" s="406"/>
    </row>
    <row r="19069" spans="7:7">
      <c r="G19069" s="406"/>
    </row>
    <row r="19070" spans="7:7">
      <c r="G19070" s="406"/>
    </row>
    <row r="19071" spans="7:7">
      <c r="G19071" s="406"/>
    </row>
    <row r="19072" spans="7:7">
      <c r="G19072" s="406"/>
    </row>
    <row r="19073" spans="7:7">
      <c r="G19073" s="406"/>
    </row>
    <row r="19074" spans="7:7">
      <c r="G19074" s="406"/>
    </row>
    <row r="19075" spans="7:7">
      <c r="G19075" s="406"/>
    </row>
    <row r="19076" spans="7:7">
      <c r="G19076" s="406"/>
    </row>
    <row r="19077" spans="7:7">
      <c r="G19077" s="406"/>
    </row>
    <row r="19078" spans="7:7">
      <c r="G19078" s="406"/>
    </row>
    <row r="19079" spans="7:7">
      <c r="G19079" s="406"/>
    </row>
    <row r="19080" spans="7:7">
      <c r="G19080" s="406"/>
    </row>
    <row r="19081" spans="7:7">
      <c r="G19081" s="406"/>
    </row>
    <row r="19082" spans="7:7">
      <c r="G19082" s="406"/>
    </row>
    <row r="19083" spans="7:7">
      <c r="G19083" s="406"/>
    </row>
    <row r="19084" spans="7:7">
      <c r="G19084" s="406"/>
    </row>
    <row r="19085" spans="7:7">
      <c r="G19085" s="406"/>
    </row>
    <row r="19086" spans="7:7">
      <c r="G19086" s="406"/>
    </row>
    <row r="19087" spans="7:7">
      <c r="G19087" s="406"/>
    </row>
    <row r="19088" spans="7:7">
      <c r="G19088" s="406"/>
    </row>
    <row r="19089" spans="7:7">
      <c r="G19089" s="406"/>
    </row>
    <row r="19090" spans="7:7">
      <c r="G19090" s="406"/>
    </row>
    <row r="19091" spans="7:7">
      <c r="G19091" s="406"/>
    </row>
    <row r="19092" spans="7:7">
      <c r="G19092" s="406"/>
    </row>
    <row r="19093" spans="7:7">
      <c r="G19093" s="406"/>
    </row>
    <row r="19094" spans="7:7">
      <c r="G19094" s="406"/>
    </row>
    <row r="19095" spans="7:7">
      <c r="G19095" s="406"/>
    </row>
    <row r="19096" spans="7:7">
      <c r="G19096" s="406"/>
    </row>
    <row r="19097" spans="7:7">
      <c r="G19097" s="406"/>
    </row>
    <row r="19098" spans="7:7">
      <c r="G19098" s="406"/>
    </row>
    <row r="19099" spans="7:7">
      <c r="G19099" s="406"/>
    </row>
    <row r="19100" spans="7:7">
      <c r="G19100" s="406"/>
    </row>
    <row r="19101" spans="7:7">
      <c r="G19101" s="406"/>
    </row>
    <row r="19102" spans="7:7">
      <c r="G19102" s="406"/>
    </row>
    <row r="19103" spans="7:7">
      <c r="G19103" s="406"/>
    </row>
    <row r="19104" spans="7:7">
      <c r="G19104" s="406"/>
    </row>
    <row r="19105" spans="7:7">
      <c r="G19105" s="406"/>
    </row>
    <row r="19106" spans="7:7">
      <c r="G19106" s="406"/>
    </row>
    <row r="19107" spans="7:7">
      <c r="G19107" s="406"/>
    </row>
    <row r="19108" spans="7:7">
      <c r="G19108" s="406"/>
    </row>
    <row r="19109" spans="7:7">
      <c r="G19109" s="406"/>
    </row>
    <row r="19110" spans="7:7">
      <c r="G19110" s="406"/>
    </row>
    <row r="19111" spans="7:7">
      <c r="G19111" s="406"/>
    </row>
    <row r="19112" spans="7:7">
      <c r="G19112" s="406"/>
    </row>
    <row r="19113" spans="7:7">
      <c r="G19113" s="406"/>
    </row>
    <row r="19114" spans="7:7">
      <c r="G19114" s="406"/>
    </row>
    <row r="19115" spans="7:7">
      <c r="G19115" s="406"/>
    </row>
    <row r="19116" spans="7:7">
      <c r="G19116" s="406"/>
    </row>
    <row r="19117" spans="7:7">
      <c r="G19117" s="406"/>
    </row>
    <row r="19118" spans="7:7">
      <c r="G19118" s="406"/>
    </row>
    <row r="19119" spans="7:7">
      <c r="G19119" s="406"/>
    </row>
    <row r="19120" spans="7:7">
      <c r="G19120" s="406"/>
    </row>
    <row r="19121" spans="7:7">
      <c r="G19121" s="406"/>
    </row>
    <row r="19122" spans="7:7">
      <c r="G19122" s="406"/>
    </row>
    <row r="19123" spans="7:7">
      <c r="G19123" s="406"/>
    </row>
    <row r="19124" spans="7:7">
      <c r="G19124" s="406"/>
    </row>
    <row r="19125" spans="7:7">
      <c r="G19125" s="406"/>
    </row>
    <row r="19126" spans="7:7">
      <c r="G19126" s="406"/>
    </row>
    <row r="19127" spans="7:7">
      <c r="G19127" s="406"/>
    </row>
    <row r="19128" spans="7:7">
      <c r="G19128" s="406"/>
    </row>
    <row r="19129" spans="7:7">
      <c r="G19129" s="406"/>
    </row>
    <row r="19130" spans="7:7">
      <c r="G19130" s="406"/>
    </row>
    <row r="19131" spans="7:7">
      <c r="G19131" s="406"/>
    </row>
    <row r="19132" spans="7:7">
      <c r="G19132" s="406"/>
    </row>
    <row r="19133" spans="7:7">
      <c r="G19133" s="406"/>
    </row>
    <row r="19134" spans="7:7">
      <c r="G19134" s="406"/>
    </row>
    <row r="19135" spans="7:7">
      <c r="G19135" s="406"/>
    </row>
    <row r="19136" spans="7:7">
      <c r="G19136" s="406"/>
    </row>
    <row r="19137" spans="7:7">
      <c r="G19137" s="406"/>
    </row>
    <row r="19138" spans="7:7">
      <c r="G19138" s="406"/>
    </row>
    <row r="19139" spans="7:7">
      <c r="G19139" s="406"/>
    </row>
    <row r="19140" spans="7:7">
      <c r="G19140" s="406"/>
    </row>
    <row r="19141" spans="7:7">
      <c r="G19141" s="406"/>
    </row>
    <row r="19142" spans="7:7">
      <c r="G19142" s="406"/>
    </row>
    <row r="19143" spans="7:7">
      <c r="G19143" s="406"/>
    </row>
    <row r="19144" spans="7:7">
      <c r="G19144" s="406"/>
    </row>
    <row r="19145" spans="7:7">
      <c r="G19145" s="406"/>
    </row>
    <row r="19146" spans="7:7">
      <c r="G19146" s="406"/>
    </row>
    <row r="19147" spans="7:7">
      <c r="G19147" s="406"/>
    </row>
    <row r="19148" spans="7:7">
      <c r="G19148" s="406"/>
    </row>
    <row r="19149" spans="7:7">
      <c r="G19149" s="406"/>
    </row>
    <row r="19150" spans="7:7">
      <c r="G19150" s="406"/>
    </row>
    <row r="19151" spans="7:7">
      <c r="G19151" s="406"/>
    </row>
    <row r="19152" spans="7:7">
      <c r="G19152" s="406"/>
    </row>
    <row r="19153" spans="7:7">
      <c r="G19153" s="406"/>
    </row>
    <row r="19154" spans="7:7">
      <c r="G19154" s="406"/>
    </row>
    <row r="19155" spans="7:7">
      <c r="G19155" s="406"/>
    </row>
    <row r="19156" spans="7:7">
      <c r="G19156" s="406"/>
    </row>
    <row r="19157" spans="7:7">
      <c r="G19157" s="406"/>
    </row>
    <row r="19158" spans="7:7">
      <c r="G19158" s="406"/>
    </row>
    <row r="19159" spans="7:7">
      <c r="G19159" s="406"/>
    </row>
    <row r="19160" spans="7:7">
      <c r="G19160" s="406"/>
    </row>
    <row r="19161" spans="7:7">
      <c r="G19161" s="406"/>
    </row>
    <row r="19162" spans="7:7">
      <c r="G19162" s="406"/>
    </row>
    <row r="19163" spans="7:7">
      <c r="G19163" s="406"/>
    </row>
    <row r="19164" spans="7:7">
      <c r="G19164" s="406"/>
    </row>
    <row r="19165" spans="7:7">
      <c r="G19165" s="406"/>
    </row>
    <row r="19166" spans="7:7">
      <c r="G19166" s="406"/>
    </row>
    <row r="19167" spans="7:7">
      <c r="G19167" s="406"/>
    </row>
    <row r="19168" spans="7:7">
      <c r="G19168" s="406"/>
    </row>
    <row r="19169" spans="7:7">
      <c r="G19169" s="406"/>
    </row>
    <row r="19170" spans="7:7">
      <c r="G19170" s="406"/>
    </row>
    <row r="19171" spans="7:7">
      <c r="G19171" s="406"/>
    </row>
    <row r="19172" spans="7:7">
      <c r="G19172" s="406"/>
    </row>
    <row r="19173" spans="7:7">
      <c r="G19173" s="406"/>
    </row>
    <row r="19174" spans="7:7">
      <c r="G19174" s="406"/>
    </row>
    <row r="19175" spans="7:7">
      <c r="G19175" s="406"/>
    </row>
    <row r="19176" spans="7:7">
      <c r="G19176" s="406"/>
    </row>
    <row r="19177" spans="7:7">
      <c r="G19177" s="406"/>
    </row>
    <row r="19178" spans="7:7">
      <c r="G19178" s="406"/>
    </row>
    <row r="19179" spans="7:7">
      <c r="G19179" s="406"/>
    </row>
    <row r="19180" spans="7:7">
      <c r="G19180" s="406"/>
    </row>
    <row r="19181" spans="7:7">
      <c r="G19181" s="406"/>
    </row>
    <row r="19182" spans="7:7">
      <c r="G19182" s="406"/>
    </row>
    <row r="19183" spans="7:7">
      <c r="G19183" s="406"/>
    </row>
    <row r="19184" spans="7:7">
      <c r="G19184" s="406"/>
    </row>
    <row r="19185" spans="7:7">
      <c r="G19185" s="406"/>
    </row>
    <row r="19186" spans="7:7">
      <c r="G19186" s="406"/>
    </row>
    <row r="19187" spans="7:7">
      <c r="G19187" s="406"/>
    </row>
    <row r="19188" spans="7:7">
      <c r="G19188" s="406"/>
    </row>
    <row r="19189" spans="7:7">
      <c r="G19189" s="406"/>
    </row>
    <row r="19190" spans="7:7">
      <c r="G19190" s="406"/>
    </row>
    <row r="19191" spans="7:7">
      <c r="G19191" s="406"/>
    </row>
    <row r="19192" spans="7:7">
      <c r="G19192" s="406"/>
    </row>
    <row r="19193" spans="7:7">
      <c r="G19193" s="406"/>
    </row>
    <row r="19194" spans="7:7">
      <c r="G19194" s="406"/>
    </row>
    <row r="19195" spans="7:7">
      <c r="G19195" s="406"/>
    </row>
    <row r="19196" spans="7:7">
      <c r="G19196" s="406"/>
    </row>
    <row r="19197" spans="7:7">
      <c r="G19197" s="406"/>
    </row>
    <row r="19198" spans="7:7">
      <c r="G19198" s="406"/>
    </row>
    <row r="19199" spans="7:7">
      <c r="G19199" s="406"/>
    </row>
    <row r="19200" spans="7:7">
      <c r="G19200" s="406"/>
    </row>
    <row r="19201" spans="7:7">
      <c r="G19201" s="406"/>
    </row>
    <row r="19202" spans="7:7">
      <c r="G19202" s="406"/>
    </row>
    <row r="19203" spans="7:7">
      <c r="G19203" s="406"/>
    </row>
    <row r="19204" spans="7:7">
      <c r="G19204" s="406"/>
    </row>
    <row r="19205" spans="7:7">
      <c r="G19205" s="406"/>
    </row>
    <row r="19206" spans="7:7">
      <c r="G19206" s="406"/>
    </row>
    <row r="19207" spans="7:7">
      <c r="G19207" s="406"/>
    </row>
    <row r="19208" spans="7:7">
      <c r="G19208" s="406"/>
    </row>
    <row r="19209" spans="7:7">
      <c r="G19209" s="406"/>
    </row>
    <row r="19210" spans="7:7">
      <c r="G19210" s="406"/>
    </row>
    <row r="19211" spans="7:7">
      <c r="G19211" s="406"/>
    </row>
    <row r="19212" spans="7:7">
      <c r="G19212" s="406"/>
    </row>
    <row r="19213" spans="7:7">
      <c r="G19213" s="406"/>
    </row>
    <row r="19214" spans="7:7">
      <c r="G19214" s="406"/>
    </row>
    <row r="19215" spans="7:7">
      <c r="G19215" s="406"/>
    </row>
    <row r="19216" spans="7:7">
      <c r="G19216" s="406"/>
    </row>
    <row r="19217" spans="7:7">
      <c r="G19217" s="406"/>
    </row>
    <row r="19218" spans="7:7">
      <c r="G19218" s="406"/>
    </row>
    <row r="19219" spans="7:7">
      <c r="G19219" s="406"/>
    </row>
    <row r="19220" spans="7:7">
      <c r="G19220" s="406"/>
    </row>
    <row r="19221" spans="7:7">
      <c r="G19221" s="406"/>
    </row>
    <row r="19222" spans="7:7">
      <c r="G19222" s="406"/>
    </row>
    <row r="19223" spans="7:7">
      <c r="G19223" s="406"/>
    </row>
    <row r="19224" spans="7:7">
      <c r="G19224" s="406"/>
    </row>
    <row r="19225" spans="7:7">
      <c r="G19225" s="406"/>
    </row>
    <row r="19226" spans="7:7">
      <c r="G19226" s="406"/>
    </row>
    <row r="19227" spans="7:7">
      <c r="G19227" s="406"/>
    </row>
    <row r="19228" spans="7:7">
      <c r="G19228" s="406"/>
    </row>
    <row r="19229" spans="7:7">
      <c r="G19229" s="406"/>
    </row>
    <row r="19230" spans="7:7">
      <c r="G19230" s="406"/>
    </row>
    <row r="19231" spans="7:7">
      <c r="G19231" s="406"/>
    </row>
    <row r="19232" spans="7:7">
      <c r="G19232" s="406"/>
    </row>
    <row r="19233" spans="7:7">
      <c r="G19233" s="406"/>
    </row>
    <row r="19234" spans="7:7">
      <c r="G19234" s="406"/>
    </row>
    <row r="19235" spans="7:7">
      <c r="G19235" s="406"/>
    </row>
    <row r="19236" spans="7:7">
      <c r="G19236" s="406"/>
    </row>
    <row r="19237" spans="7:7">
      <c r="G19237" s="406"/>
    </row>
    <row r="19238" spans="7:7">
      <c r="G19238" s="406"/>
    </row>
    <row r="19239" spans="7:7">
      <c r="G19239" s="406"/>
    </row>
    <row r="19240" spans="7:7">
      <c r="G19240" s="406"/>
    </row>
    <row r="19241" spans="7:7">
      <c r="G19241" s="406"/>
    </row>
    <row r="19242" spans="7:7">
      <c r="G19242" s="406"/>
    </row>
    <row r="19243" spans="7:7">
      <c r="G19243" s="406"/>
    </row>
    <row r="19244" spans="7:7">
      <c r="G19244" s="406"/>
    </row>
    <row r="19245" spans="7:7">
      <c r="G19245" s="406"/>
    </row>
    <row r="19246" spans="7:7">
      <c r="G19246" s="406"/>
    </row>
    <row r="19247" spans="7:7">
      <c r="G19247" s="406"/>
    </row>
    <row r="19248" spans="7:7">
      <c r="G19248" s="406"/>
    </row>
    <row r="19249" spans="7:7">
      <c r="G19249" s="406"/>
    </row>
    <row r="19250" spans="7:7">
      <c r="G19250" s="406"/>
    </row>
    <row r="19251" spans="7:7">
      <c r="G19251" s="406"/>
    </row>
    <row r="19252" spans="7:7">
      <c r="G19252" s="406"/>
    </row>
    <row r="19253" spans="7:7">
      <c r="G19253" s="406"/>
    </row>
    <row r="19254" spans="7:7">
      <c r="G19254" s="406"/>
    </row>
    <row r="19255" spans="7:7">
      <c r="G19255" s="406"/>
    </row>
    <row r="19256" spans="7:7">
      <c r="G19256" s="406"/>
    </row>
    <row r="19257" spans="7:7">
      <c r="G19257" s="406"/>
    </row>
    <row r="19258" spans="7:7">
      <c r="G19258" s="406"/>
    </row>
    <row r="19259" spans="7:7">
      <c r="G19259" s="406"/>
    </row>
    <row r="19260" spans="7:7">
      <c r="G19260" s="406"/>
    </row>
    <row r="19261" spans="7:7">
      <c r="G19261" s="406"/>
    </row>
    <row r="19262" spans="7:7">
      <c r="G19262" s="406"/>
    </row>
    <row r="19263" spans="7:7">
      <c r="G19263" s="406"/>
    </row>
    <row r="19264" spans="7:7">
      <c r="G19264" s="406"/>
    </row>
    <row r="19265" spans="7:7">
      <c r="G19265" s="406"/>
    </row>
    <row r="19266" spans="7:7">
      <c r="G19266" s="406"/>
    </row>
    <row r="19267" spans="7:7">
      <c r="G19267" s="406"/>
    </row>
    <row r="19268" spans="7:7">
      <c r="G19268" s="406"/>
    </row>
    <row r="19269" spans="7:7">
      <c r="G19269" s="406"/>
    </row>
    <row r="19270" spans="7:7">
      <c r="G19270" s="406"/>
    </row>
    <row r="19271" spans="7:7">
      <c r="G19271" s="406"/>
    </row>
    <row r="19272" spans="7:7">
      <c r="G19272" s="406"/>
    </row>
    <row r="19273" spans="7:7">
      <c r="G19273" s="406"/>
    </row>
    <row r="19274" spans="7:7">
      <c r="G19274" s="406"/>
    </row>
    <row r="19275" spans="7:7">
      <c r="G19275" s="406"/>
    </row>
    <row r="19276" spans="7:7">
      <c r="G19276" s="406"/>
    </row>
    <row r="19277" spans="7:7">
      <c r="G19277" s="406"/>
    </row>
    <row r="19278" spans="7:7">
      <c r="G19278" s="406"/>
    </row>
    <row r="19279" spans="7:7">
      <c r="G19279" s="406"/>
    </row>
    <row r="19280" spans="7:7">
      <c r="G19280" s="406"/>
    </row>
    <row r="19281" spans="7:7">
      <c r="G19281" s="406"/>
    </row>
    <row r="19282" spans="7:7">
      <c r="G19282" s="406"/>
    </row>
    <row r="19283" spans="7:7">
      <c r="G19283" s="406"/>
    </row>
    <row r="19284" spans="7:7">
      <c r="G19284" s="406"/>
    </row>
    <row r="19285" spans="7:7">
      <c r="G19285" s="406"/>
    </row>
    <row r="19286" spans="7:7">
      <c r="G19286" s="406"/>
    </row>
    <row r="19287" spans="7:7">
      <c r="G19287" s="406"/>
    </row>
    <row r="19288" spans="7:7">
      <c r="G19288" s="406"/>
    </row>
    <row r="19289" spans="7:7">
      <c r="G19289" s="406"/>
    </row>
    <row r="19290" spans="7:7">
      <c r="G19290" s="406"/>
    </row>
    <row r="19291" spans="7:7">
      <c r="G19291" s="406"/>
    </row>
    <row r="19292" spans="7:7">
      <c r="G19292" s="406"/>
    </row>
    <row r="19293" spans="7:7">
      <c r="G19293" s="406"/>
    </row>
    <row r="19294" spans="7:7">
      <c r="G19294" s="406"/>
    </row>
    <row r="19295" spans="7:7">
      <c r="G19295" s="406"/>
    </row>
    <row r="19296" spans="7:7">
      <c r="G19296" s="406"/>
    </row>
    <row r="19297" spans="7:7">
      <c r="G19297" s="406"/>
    </row>
    <row r="19298" spans="7:7">
      <c r="G19298" s="406"/>
    </row>
    <row r="19299" spans="7:7">
      <c r="G19299" s="406"/>
    </row>
    <row r="19300" spans="7:7">
      <c r="G19300" s="406"/>
    </row>
    <row r="19301" spans="7:7">
      <c r="G19301" s="406"/>
    </row>
    <row r="19302" spans="7:7">
      <c r="G19302" s="406"/>
    </row>
    <row r="19303" spans="7:7">
      <c r="G19303" s="406"/>
    </row>
    <row r="19304" spans="7:7">
      <c r="G19304" s="406"/>
    </row>
    <row r="19305" spans="7:7">
      <c r="G19305" s="406"/>
    </row>
    <row r="19306" spans="7:7">
      <c r="G19306" s="406"/>
    </row>
    <row r="19307" spans="7:7">
      <c r="G19307" s="406"/>
    </row>
    <row r="19308" spans="7:7">
      <c r="G19308" s="406"/>
    </row>
    <row r="19309" spans="7:7">
      <c r="G19309" s="406"/>
    </row>
    <row r="19310" spans="7:7">
      <c r="G19310" s="406"/>
    </row>
    <row r="19311" spans="7:7">
      <c r="G19311" s="406"/>
    </row>
    <row r="19312" spans="7:7">
      <c r="G19312" s="406"/>
    </row>
    <row r="19313" spans="7:7">
      <c r="G19313" s="406"/>
    </row>
    <row r="19314" spans="7:7">
      <c r="G19314" s="406"/>
    </row>
    <row r="19315" spans="7:7">
      <c r="G19315" s="406"/>
    </row>
    <row r="19316" spans="7:7">
      <c r="G19316" s="406"/>
    </row>
    <row r="19317" spans="7:7">
      <c r="G19317" s="406"/>
    </row>
    <row r="19318" spans="7:7">
      <c r="G19318" s="406"/>
    </row>
    <row r="19319" spans="7:7">
      <c r="G19319" s="406"/>
    </row>
    <row r="19320" spans="7:7">
      <c r="G19320" s="406"/>
    </row>
    <row r="19321" spans="7:7">
      <c r="G19321" s="406"/>
    </row>
    <row r="19322" spans="7:7">
      <c r="G19322" s="406"/>
    </row>
    <row r="19323" spans="7:7">
      <c r="G19323" s="406"/>
    </row>
    <row r="19324" spans="7:7">
      <c r="G19324" s="406"/>
    </row>
    <row r="19325" spans="7:7">
      <c r="G19325" s="406"/>
    </row>
    <row r="19326" spans="7:7">
      <c r="G19326" s="406"/>
    </row>
    <row r="19327" spans="7:7">
      <c r="G19327" s="406"/>
    </row>
    <row r="19328" spans="7:7">
      <c r="G19328" s="406"/>
    </row>
    <row r="19329" spans="7:7">
      <c r="G19329" s="406"/>
    </row>
    <row r="19330" spans="7:7">
      <c r="G19330" s="406"/>
    </row>
    <row r="19331" spans="7:7">
      <c r="G19331" s="406"/>
    </row>
    <row r="19332" spans="7:7">
      <c r="G19332" s="406"/>
    </row>
    <row r="19333" spans="7:7">
      <c r="G19333" s="406"/>
    </row>
    <row r="19334" spans="7:7">
      <c r="G19334" s="406"/>
    </row>
    <row r="19335" spans="7:7">
      <c r="G19335" s="406"/>
    </row>
    <row r="19336" spans="7:7">
      <c r="G19336" s="406"/>
    </row>
    <row r="19337" spans="7:7">
      <c r="G19337" s="406"/>
    </row>
    <row r="19338" spans="7:7">
      <c r="G19338" s="406"/>
    </row>
    <row r="19339" spans="7:7">
      <c r="G19339" s="406"/>
    </row>
    <row r="19340" spans="7:7">
      <c r="G19340" s="406"/>
    </row>
    <row r="19341" spans="7:7">
      <c r="G19341" s="406"/>
    </row>
    <row r="19342" spans="7:7">
      <c r="G19342" s="406"/>
    </row>
    <row r="19343" spans="7:7">
      <c r="G19343" s="406"/>
    </row>
    <row r="19344" spans="7:7">
      <c r="G19344" s="406"/>
    </row>
    <row r="19345" spans="7:7">
      <c r="G19345" s="406"/>
    </row>
    <row r="19346" spans="7:7">
      <c r="G19346" s="406"/>
    </row>
    <row r="19347" spans="7:7">
      <c r="G19347" s="406"/>
    </row>
    <row r="19348" spans="7:7">
      <c r="G19348" s="406"/>
    </row>
    <row r="19349" spans="7:7">
      <c r="G19349" s="406"/>
    </row>
    <row r="19350" spans="7:7">
      <c r="G19350" s="406"/>
    </row>
    <row r="19351" spans="7:7">
      <c r="G19351" s="406"/>
    </row>
    <row r="19352" spans="7:7">
      <c r="G19352" s="406"/>
    </row>
    <row r="19353" spans="7:7">
      <c r="G19353" s="406"/>
    </row>
    <row r="19354" spans="7:7">
      <c r="G19354" s="406"/>
    </row>
    <row r="19355" spans="7:7">
      <c r="G19355" s="406"/>
    </row>
    <row r="19356" spans="7:7">
      <c r="G19356" s="406"/>
    </row>
    <row r="19357" spans="7:7">
      <c r="G19357" s="406"/>
    </row>
    <row r="19358" spans="7:7">
      <c r="G19358" s="406"/>
    </row>
    <row r="19359" spans="7:7">
      <c r="G19359" s="406"/>
    </row>
    <row r="19360" spans="7:7">
      <c r="G19360" s="406"/>
    </row>
    <row r="19361" spans="7:7">
      <c r="G19361" s="406"/>
    </row>
    <row r="19362" spans="7:7">
      <c r="G19362" s="406"/>
    </row>
    <row r="19363" spans="7:7">
      <c r="G19363" s="406"/>
    </row>
    <row r="19364" spans="7:7">
      <c r="G19364" s="406"/>
    </row>
    <row r="19365" spans="7:7">
      <c r="G19365" s="406"/>
    </row>
    <row r="19366" spans="7:7">
      <c r="G19366" s="406"/>
    </row>
    <row r="19367" spans="7:7">
      <c r="G19367" s="406"/>
    </row>
    <row r="19368" spans="7:7">
      <c r="G19368" s="406"/>
    </row>
    <row r="19369" spans="7:7">
      <c r="G19369" s="406"/>
    </row>
    <row r="19370" spans="7:7">
      <c r="G19370" s="406"/>
    </row>
    <row r="19371" spans="7:7">
      <c r="G19371" s="406"/>
    </row>
    <row r="19372" spans="7:7">
      <c r="G19372" s="406"/>
    </row>
    <row r="19373" spans="7:7">
      <c r="G19373" s="406"/>
    </row>
    <row r="19374" spans="7:7">
      <c r="G19374" s="406"/>
    </row>
    <row r="19375" spans="7:7">
      <c r="G19375" s="406"/>
    </row>
    <row r="19376" spans="7:7">
      <c r="G19376" s="406"/>
    </row>
    <row r="19377" spans="7:7">
      <c r="G19377" s="406"/>
    </row>
    <row r="19378" spans="7:7">
      <c r="G19378" s="406"/>
    </row>
    <row r="19379" spans="7:7">
      <c r="G19379" s="406"/>
    </row>
    <row r="19380" spans="7:7">
      <c r="G19380" s="406"/>
    </row>
    <row r="19381" spans="7:7">
      <c r="G19381" s="406"/>
    </row>
    <row r="19382" spans="7:7">
      <c r="G19382" s="406"/>
    </row>
    <row r="19383" spans="7:7">
      <c r="G19383" s="406"/>
    </row>
    <row r="19384" spans="7:7">
      <c r="G19384" s="406"/>
    </row>
    <row r="19385" spans="7:7">
      <c r="G19385" s="406"/>
    </row>
    <row r="19386" spans="7:7">
      <c r="G19386" s="406"/>
    </row>
    <row r="19387" spans="7:7">
      <c r="G19387" s="406"/>
    </row>
    <row r="19388" spans="7:7">
      <c r="G19388" s="406"/>
    </row>
    <row r="19389" spans="7:7">
      <c r="G19389" s="406"/>
    </row>
    <row r="19390" spans="7:7">
      <c r="G19390" s="406"/>
    </row>
    <row r="19391" spans="7:7">
      <c r="G19391" s="406"/>
    </row>
    <row r="19392" spans="7:7">
      <c r="G19392" s="406"/>
    </row>
    <row r="19393" spans="7:7">
      <c r="G19393" s="406"/>
    </row>
    <row r="19394" spans="7:7">
      <c r="G19394" s="406"/>
    </row>
    <row r="19395" spans="7:7">
      <c r="G19395" s="406"/>
    </row>
    <row r="19396" spans="7:7">
      <c r="G19396" s="406"/>
    </row>
    <row r="19397" spans="7:7">
      <c r="G19397" s="406"/>
    </row>
    <row r="19398" spans="7:7">
      <c r="G19398" s="406"/>
    </row>
    <row r="19399" spans="7:7">
      <c r="G19399" s="406"/>
    </row>
    <row r="19400" spans="7:7">
      <c r="G19400" s="406"/>
    </row>
    <row r="19401" spans="7:7">
      <c r="G19401" s="406"/>
    </row>
    <row r="19402" spans="7:7">
      <c r="G19402" s="406"/>
    </row>
    <row r="19403" spans="7:7">
      <c r="G19403" s="406"/>
    </row>
    <row r="19404" spans="7:7">
      <c r="G19404" s="406"/>
    </row>
    <row r="19405" spans="7:7">
      <c r="G19405" s="406"/>
    </row>
    <row r="19406" spans="7:7">
      <c r="G19406" s="406"/>
    </row>
    <row r="19407" spans="7:7">
      <c r="G19407" s="406"/>
    </row>
    <row r="19408" spans="7:7">
      <c r="G19408" s="406"/>
    </row>
    <row r="19409" spans="7:7">
      <c r="G19409" s="406"/>
    </row>
    <row r="19410" spans="7:7">
      <c r="G19410" s="406"/>
    </row>
    <row r="19411" spans="7:7">
      <c r="G19411" s="406"/>
    </row>
    <row r="19412" spans="7:7">
      <c r="G19412" s="406"/>
    </row>
    <row r="19413" spans="7:7">
      <c r="G19413" s="406"/>
    </row>
    <row r="19414" spans="7:7">
      <c r="G19414" s="406"/>
    </row>
    <row r="19415" spans="7:7">
      <c r="G19415" s="406"/>
    </row>
    <row r="19416" spans="7:7">
      <c r="G19416" s="406"/>
    </row>
    <row r="19417" spans="7:7">
      <c r="G19417" s="406"/>
    </row>
    <row r="19418" spans="7:7">
      <c r="G19418" s="406"/>
    </row>
    <row r="19419" spans="7:7">
      <c r="G19419" s="406"/>
    </row>
    <row r="19420" spans="7:7">
      <c r="G19420" s="406"/>
    </row>
    <row r="19421" spans="7:7">
      <c r="G19421" s="406"/>
    </row>
    <row r="19422" spans="7:7">
      <c r="G19422" s="406"/>
    </row>
    <row r="19423" spans="7:7">
      <c r="G19423" s="406"/>
    </row>
    <row r="19424" spans="7:7">
      <c r="G19424" s="406"/>
    </row>
    <row r="19425" spans="7:7">
      <c r="G19425" s="406"/>
    </row>
    <row r="19426" spans="7:7">
      <c r="G19426" s="406"/>
    </row>
    <row r="19427" spans="7:7">
      <c r="G19427" s="406"/>
    </row>
    <row r="19428" spans="7:7">
      <c r="G19428" s="406"/>
    </row>
    <row r="19429" spans="7:7">
      <c r="G19429" s="406"/>
    </row>
    <row r="19430" spans="7:7">
      <c r="G19430" s="406"/>
    </row>
    <row r="19431" spans="7:7">
      <c r="G19431" s="406"/>
    </row>
    <row r="19432" spans="7:7">
      <c r="G19432" s="406"/>
    </row>
    <row r="19433" spans="7:7">
      <c r="G19433" s="406"/>
    </row>
    <row r="19434" spans="7:7">
      <c r="G19434" s="406"/>
    </row>
    <row r="19435" spans="7:7">
      <c r="G19435" s="406"/>
    </row>
    <row r="19436" spans="7:7">
      <c r="G19436" s="406"/>
    </row>
    <row r="19437" spans="7:7">
      <c r="G19437" s="406"/>
    </row>
    <row r="19438" spans="7:7">
      <c r="G19438" s="406"/>
    </row>
    <row r="19439" spans="7:7">
      <c r="G19439" s="406"/>
    </row>
    <row r="19440" spans="7:7">
      <c r="G19440" s="406"/>
    </row>
    <row r="19441" spans="7:7">
      <c r="G19441" s="406"/>
    </row>
    <row r="19442" spans="7:7">
      <c r="G19442" s="406"/>
    </row>
    <row r="19443" spans="7:7">
      <c r="G19443" s="406"/>
    </row>
    <row r="19444" spans="7:7">
      <c r="G19444" s="406"/>
    </row>
    <row r="19445" spans="7:7">
      <c r="G19445" s="406"/>
    </row>
    <row r="19446" spans="7:7">
      <c r="G19446" s="406"/>
    </row>
    <row r="19447" spans="7:7">
      <c r="G19447" s="406"/>
    </row>
    <row r="19448" spans="7:7">
      <c r="G19448" s="406"/>
    </row>
    <row r="19449" spans="7:7">
      <c r="G19449" s="406"/>
    </row>
    <row r="19450" spans="7:7">
      <c r="G19450" s="406"/>
    </row>
    <row r="19451" spans="7:7">
      <c r="G19451" s="406"/>
    </row>
    <row r="19452" spans="7:7">
      <c r="G19452" s="406"/>
    </row>
    <row r="19453" spans="7:7">
      <c r="G19453" s="406"/>
    </row>
    <row r="19454" spans="7:7">
      <c r="G19454" s="406"/>
    </row>
    <row r="19455" spans="7:7">
      <c r="G19455" s="406"/>
    </row>
    <row r="19456" spans="7:7">
      <c r="G19456" s="406"/>
    </row>
    <row r="19457" spans="7:7">
      <c r="G19457" s="406"/>
    </row>
    <row r="19458" spans="7:7">
      <c r="G19458" s="406"/>
    </row>
    <row r="19459" spans="7:7">
      <c r="G19459" s="406"/>
    </row>
    <row r="19460" spans="7:7">
      <c r="G19460" s="406"/>
    </row>
    <row r="19461" spans="7:7">
      <c r="G19461" s="406"/>
    </row>
    <row r="19462" spans="7:7">
      <c r="G19462" s="406"/>
    </row>
    <row r="19463" spans="7:7">
      <c r="G19463" s="406"/>
    </row>
    <row r="19464" spans="7:7">
      <c r="G19464" s="406"/>
    </row>
    <row r="19465" spans="7:7">
      <c r="G19465" s="406"/>
    </row>
    <row r="19466" spans="7:7">
      <c r="G19466" s="406"/>
    </row>
    <row r="19467" spans="7:7">
      <c r="G19467" s="406"/>
    </row>
    <row r="19468" spans="7:7">
      <c r="G19468" s="406"/>
    </row>
    <row r="19469" spans="7:7">
      <c r="G19469" s="406"/>
    </row>
    <row r="19470" spans="7:7">
      <c r="G19470" s="406"/>
    </row>
    <row r="19471" spans="7:7">
      <c r="G19471" s="406"/>
    </row>
    <row r="19472" spans="7:7">
      <c r="G19472" s="406"/>
    </row>
    <row r="19473" spans="7:7">
      <c r="G19473" s="406"/>
    </row>
    <row r="19474" spans="7:7">
      <c r="G19474" s="406"/>
    </row>
    <row r="19475" spans="7:7">
      <c r="G19475" s="406"/>
    </row>
    <row r="19476" spans="7:7">
      <c r="G19476" s="406"/>
    </row>
    <row r="19477" spans="7:7">
      <c r="G19477" s="406"/>
    </row>
    <row r="19478" spans="7:7">
      <c r="G19478" s="406"/>
    </row>
    <row r="19479" spans="7:7">
      <c r="G19479" s="406"/>
    </row>
    <row r="19480" spans="7:7">
      <c r="G19480" s="406"/>
    </row>
    <row r="19481" spans="7:7">
      <c r="G19481" s="406"/>
    </row>
    <row r="19482" spans="7:7">
      <c r="G19482" s="406"/>
    </row>
    <row r="19483" spans="7:7">
      <c r="G19483" s="406"/>
    </row>
    <row r="19484" spans="7:7">
      <c r="G19484" s="406"/>
    </row>
    <row r="19485" spans="7:7">
      <c r="G19485" s="406"/>
    </row>
    <row r="19486" spans="7:7">
      <c r="G19486" s="406"/>
    </row>
    <row r="19487" spans="7:7">
      <c r="G19487" s="406"/>
    </row>
    <row r="19488" spans="7:7">
      <c r="G19488" s="406"/>
    </row>
    <row r="19489" spans="7:7">
      <c r="G19489" s="406"/>
    </row>
    <row r="19490" spans="7:7">
      <c r="G19490" s="406"/>
    </row>
    <row r="19491" spans="7:7">
      <c r="G19491" s="406"/>
    </row>
    <row r="19492" spans="7:7">
      <c r="G19492" s="406"/>
    </row>
    <row r="19493" spans="7:7">
      <c r="G19493" s="406"/>
    </row>
    <row r="19494" spans="7:7">
      <c r="G19494" s="406"/>
    </row>
    <row r="19495" spans="7:7">
      <c r="G19495" s="406"/>
    </row>
    <row r="19496" spans="7:7">
      <c r="G19496" s="406"/>
    </row>
    <row r="19497" spans="7:7">
      <c r="G19497" s="406"/>
    </row>
    <row r="19498" spans="7:7">
      <c r="G19498" s="406"/>
    </row>
    <row r="19499" spans="7:7">
      <c r="G19499" s="406"/>
    </row>
    <row r="19500" spans="7:7">
      <c r="G19500" s="406"/>
    </row>
    <row r="19501" spans="7:7">
      <c r="G19501" s="406"/>
    </row>
    <row r="19502" spans="7:7">
      <c r="G19502" s="406"/>
    </row>
    <row r="19503" spans="7:7">
      <c r="G19503" s="406"/>
    </row>
    <row r="19504" spans="7:7">
      <c r="G19504" s="406"/>
    </row>
    <row r="19505" spans="7:7">
      <c r="G19505" s="406"/>
    </row>
    <row r="19506" spans="7:7">
      <c r="G19506" s="406"/>
    </row>
    <row r="19507" spans="7:7">
      <c r="G19507" s="406"/>
    </row>
    <row r="19508" spans="7:7">
      <c r="G19508" s="406"/>
    </row>
    <row r="19509" spans="7:7">
      <c r="G19509" s="406"/>
    </row>
    <row r="19510" spans="7:7">
      <c r="G19510" s="406"/>
    </row>
    <row r="19511" spans="7:7">
      <c r="G19511" s="406"/>
    </row>
    <row r="19512" spans="7:7">
      <c r="G19512" s="406"/>
    </row>
    <row r="19513" spans="7:7">
      <c r="G19513" s="406"/>
    </row>
    <row r="19514" spans="7:7">
      <c r="G19514" s="406"/>
    </row>
    <row r="19515" spans="7:7">
      <c r="G19515" s="406"/>
    </row>
    <row r="19516" spans="7:7">
      <c r="G19516" s="406"/>
    </row>
    <row r="19517" spans="7:7">
      <c r="G19517" s="406"/>
    </row>
    <row r="19518" spans="7:7">
      <c r="G19518" s="406"/>
    </row>
    <row r="19519" spans="7:7">
      <c r="G19519" s="406"/>
    </row>
    <row r="19520" spans="7:7">
      <c r="G19520" s="406"/>
    </row>
    <row r="19521" spans="7:7">
      <c r="G19521" s="406"/>
    </row>
    <row r="19522" spans="7:7">
      <c r="G19522" s="406"/>
    </row>
    <row r="19523" spans="7:7">
      <c r="G19523" s="406"/>
    </row>
    <row r="19524" spans="7:7">
      <c r="G19524" s="406"/>
    </row>
    <row r="19525" spans="7:7">
      <c r="G19525" s="406"/>
    </row>
    <row r="19526" spans="7:7">
      <c r="G19526" s="406"/>
    </row>
    <row r="19527" spans="7:7">
      <c r="G19527" s="406"/>
    </row>
    <row r="19528" spans="7:7">
      <c r="G19528" s="406"/>
    </row>
    <row r="19529" spans="7:7">
      <c r="G19529" s="406"/>
    </row>
    <row r="19530" spans="7:7">
      <c r="G19530" s="406"/>
    </row>
    <row r="19531" spans="7:7">
      <c r="G19531" s="406"/>
    </row>
    <row r="19532" spans="7:7">
      <c r="G19532" s="406"/>
    </row>
    <row r="19533" spans="7:7">
      <c r="G19533" s="406"/>
    </row>
    <row r="19534" spans="7:7">
      <c r="G19534" s="406"/>
    </row>
    <row r="19535" spans="7:7">
      <c r="G19535" s="406"/>
    </row>
    <row r="19536" spans="7:7">
      <c r="G19536" s="406"/>
    </row>
    <row r="19537" spans="7:7">
      <c r="G19537" s="406"/>
    </row>
    <row r="19538" spans="7:7">
      <c r="G19538" s="406"/>
    </row>
    <row r="19539" spans="7:7">
      <c r="G19539" s="406"/>
    </row>
    <row r="19540" spans="7:7">
      <c r="G19540" s="406"/>
    </row>
    <row r="19541" spans="7:7">
      <c r="G19541" s="406"/>
    </row>
    <row r="19542" spans="7:7">
      <c r="G19542" s="406"/>
    </row>
    <row r="19543" spans="7:7">
      <c r="G19543" s="406"/>
    </row>
    <row r="19544" spans="7:7">
      <c r="G19544" s="406"/>
    </row>
    <row r="19545" spans="7:7">
      <c r="G19545" s="406"/>
    </row>
    <row r="19546" spans="7:7">
      <c r="G19546" s="406"/>
    </row>
    <row r="19547" spans="7:7">
      <c r="G19547" s="406"/>
    </row>
    <row r="19548" spans="7:7">
      <c r="G19548" s="406"/>
    </row>
    <row r="19549" spans="7:7">
      <c r="G19549" s="406"/>
    </row>
    <row r="19550" spans="7:7">
      <c r="G19550" s="406"/>
    </row>
    <row r="19551" spans="7:7">
      <c r="G19551" s="406"/>
    </row>
    <row r="19552" spans="7:7">
      <c r="G19552" s="406"/>
    </row>
    <row r="19553" spans="7:7">
      <c r="G19553" s="406"/>
    </row>
    <row r="19554" spans="7:7">
      <c r="G19554" s="406"/>
    </row>
    <row r="19555" spans="7:7">
      <c r="G19555" s="406"/>
    </row>
    <row r="19556" spans="7:7">
      <c r="G19556" s="406"/>
    </row>
    <row r="19557" spans="7:7">
      <c r="G19557" s="406"/>
    </row>
    <row r="19558" spans="7:7">
      <c r="G19558" s="406"/>
    </row>
    <row r="19559" spans="7:7">
      <c r="G19559" s="406"/>
    </row>
    <row r="19560" spans="7:7">
      <c r="G19560" s="406"/>
    </row>
    <row r="19561" spans="7:7">
      <c r="G19561" s="406"/>
    </row>
    <row r="19562" spans="7:7">
      <c r="G19562" s="406"/>
    </row>
    <row r="19563" spans="7:7">
      <c r="G19563" s="406"/>
    </row>
    <row r="19564" spans="7:7">
      <c r="G19564" s="406"/>
    </row>
    <row r="19565" spans="7:7">
      <c r="G19565" s="406"/>
    </row>
    <row r="19566" spans="7:7">
      <c r="G19566" s="406"/>
    </row>
    <row r="19567" spans="7:7">
      <c r="G19567" s="406"/>
    </row>
    <row r="19568" spans="7:7">
      <c r="G19568" s="406"/>
    </row>
    <row r="19569" spans="7:7">
      <c r="G19569" s="406"/>
    </row>
    <row r="19570" spans="7:7">
      <c r="G19570" s="406"/>
    </row>
    <row r="19571" spans="7:7">
      <c r="G19571" s="406"/>
    </row>
    <row r="19572" spans="7:7">
      <c r="G19572" s="406"/>
    </row>
    <row r="19573" spans="7:7">
      <c r="G19573" s="406"/>
    </row>
    <row r="19574" spans="7:7">
      <c r="G19574" s="406"/>
    </row>
    <row r="19575" spans="7:7">
      <c r="G19575" s="406"/>
    </row>
    <row r="19576" spans="7:7">
      <c r="G19576" s="406"/>
    </row>
    <row r="19577" spans="7:7">
      <c r="G19577" s="406"/>
    </row>
    <row r="19578" spans="7:7">
      <c r="G19578" s="406"/>
    </row>
    <row r="19579" spans="7:7">
      <c r="G19579" s="406"/>
    </row>
    <row r="19580" spans="7:7">
      <c r="G19580" s="406"/>
    </row>
    <row r="19581" spans="7:7">
      <c r="G19581" s="406"/>
    </row>
    <row r="19582" spans="7:7">
      <c r="G19582" s="406"/>
    </row>
    <row r="19583" spans="7:7">
      <c r="G19583" s="406"/>
    </row>
    <row r="19584" spans="7:7">
      <c r="G19584" s="406"/>
    </row>
    <row r="19585" spans="7:7">
      <c r="G19585" s="406"/>
    </row>
    <row r="19586" spans="7:7">
      <c r="G19586" s="406"/>
    </row>
    <row r="19587" spans="7:7">
      <c r="G19587" s="406"/>
    </row>
    <row r="19588" spans="7:7">
      <c r="G19588" s="406"/>
    </row>
    <row r="19589" spans="7:7">
      <c r="G19589" s="406"/>
    </row>
    <row r="19590" spans="7:7">
      <c r="G19590" s="406"/>
    </row>
    <row r="19591" spans="7:7">
      <c r="G19591" s="406"/>
    </row>
    <row r="19592" spans="7:7">
      <c r="G19592" s="406"/>
    </row>
    <row r="19593" spans="7:7">
      <c r="G19593" s="406"/>
    </row>
    <row r="19594" spans="7:7">
      <c r="G19594" s="406"/>
    </row>
    <row r="19595" spans="7:7">
      <c r="G19595" s="406"/>
    </row>
    <row r="19596" spans="7:7">
      <c r="G19596" s="406"/>
    </row>
    <row r="19597" spans="7:7">
      <c r="G19597" s="406"/>
    </row>
    <row r="19598" spans="7:7">
      <c r="G19598" s="406"/>
    </row>
    <row r="19599" spans="7:7">
      <c r="G19599" s="406"/>
    </row>
    <row r="19600" spans="7:7">
      <c r="G19600" s="406"/>
    </row>
    <row r="19601" spans="7:7">
      <c r="G19601" s="406"/>
    </row>
    <row r="19602" spans="7:7">
      <c r="G19602" s="406"/>
    </row>
    <row r="19603" spans="7:7">
      <c r="G19603" s="406"/>
    </row>
    <row r="19604" spans="7:7">
      <c r="G19604" s="406"/>
    </row>
    <row r="19605" spans="7:7">
      <c r="G19605" s="406"/>
    </row>
    <row r="19606" spans="7:7">
      <c r="G19606" s="406"/>
    </row>
    <row r="19607" spans="7:7">
      <c r="G19607" s="406"/>
    </row>
    <row r="19608" spans="7:7">
      <c r="G19608" s="406"/>
    </row>
    <row r="19609" spans="7:7">
      <c r="G19609" s="406"/>
    </row>
    <row r="19610" spans="7:7">
      <c r="G19610" s="406"/>
    </row>
    <row r="19611" spans="7:7">
      <c r="G19611" s="406"/>
    </row>
    <row r="19612" spans="7:7">
      <c r="G19612" s="406"/>
    </row>
    <row r="19613" spans="7:7">
      <c r="G19613" s="406"/>
    </row>
    <row r="19614" spans="7:7">
      <c r="G19614" s="406"/>
    </row>
    <row r="19615" spans="7:7">
      <c r="G19615" s="406"/>
    </row>
    <row r="19616" spans="7:7">
      <c r="G19616" s="406"/>
    </row>
    <row r="19617" spans="7:7">
      <c r="G19617" s="406"/>
    </row>
    <row r="19618" spans="7:7">
      <c r="G19618" s="406"/>
    </row>
    <row r="19619" spans="7:7">
      <c r="G19619" s="406"/>
    </row>
    <row r="19620" spans="7:7">
      <c r="G19620" s="406"/>
    </row>
    <row r="19621" spans="7:7">
      <c r="G19621" s="406"/>
    </row>
    <row r="19622" spans="7:7">
      <c r="G19622" s="406"/>
    </row>
    <row r="19623" spans="7:7">
      <c r="G19623" s="406"/>
    </row>
    <row r="19624" spans="7:7">
      <c r="G19624" s="406"/>
    </row>
    <row r="19625" spans="7:7">
      <c r="G19625" s="406"/>
    </row>
    <row r="19626" spans="7:7">
      <c r="G19626" s="406"/>
    </row>
    <row r="19627" spans="7:7">
      <c r="G19627" s="406"/>
    </row>
    <row r="19628" spans="7:7">
      <c r="G19628" s="406"/>
    </row>
    <row r="19629" spans="7:7">
      <c r="G19629" s="406"/>
    </row>
    <row r="19630" spans="7:7">
      <c r="G19630" s="406"/>
    </row>
    <row r="19631" spans="7:7">
      <c r="G19631" s="406"/>
    </row>
    <row r="19632" spans="7:7">
      <c r="G19632" s="406"/>
    </row>
    <row r="19633" spans="7:7">
      <c r="G19633" s="406"/>
    </row>
    <row r="19634" spans="7:7">
      <c r="G19634" s="406"/>
    </row>
    <row r="19635" spans="7:7">
      <c r="G19635" s="406"/>
    </row>
    <row r="19636" spans="7:7">
      <c r="G19636" s="406"/>
    </row>
    <row r="19637" spans="7:7">
      <c r="G19637" s="406"/>
    </row>
    <row r="19638" spans="7:7">
      <c r="G19638" s="406"/>
    </row>
    <row r="19639" spans="7:7">
      <c r="G19639" s="406"/>
    </row>
    <row r="19640" spans="7:7">
      <c r="G19640" s="406"/>
    </row>
    <row r="19641" spans="7:7">
      <c r="G19641" s="406"/>
    </row>
    <row r="19642" spans="7:7">
      <c r="G19642" s="406"/>
    </row>
    <row r="19643" spans="7:7">
      <c r="G19643" s="406"/>
    </row>
    <row r="19644" spans="7:7">
      <c r="G19644" s="406"/>
    </row>
    <row r="19645" spans="7:7">
      <c r="G19645" s="406"/>
    </row>
    <row r="19646" spans="7:7">
      <c r="G19646" s="406"/>
    </row>
    <row r="19647" spans="7:7">
      <c r="G19647" s="406"/>
    </row>
    <row r="19648" spans="7:7">
      <c r="G19648" s="406"/>
    </row>
    <row r="19649" spans="7:7">
      <c r="G19649" s="406"/>
    </row>
    <row r="19650" spans="7:7">
      <c r="G19650" s="406"/>
    </row>
    <row r="19651" spans="7:7">
      <c r="G19651" s="406"/>
    </row>
    <row r="19652" spans="7:7">
      <c r="G19652" s="406"/>
    </row>
    <row r="19653" spans="7:7">
      <c r="G19653" s="406"/>
    </row>
    <row r="19654" spans="7:7">
      <c r="G19654" s="406"/>
    </row>
    <row r="19655" spans="7:7">
      <c r="G19655" s="406"/>
    </row>
    <row r="19656" spans="7:7">
      <c r="G19656" s="406"/>
    </row>
    <row r="19657" spans="7:7">
      <c r="G19657" s="406"/>
    </row>
    <row r="19658" spans="7:7">
      <c r="G19658" s="406"/>
    </row>
    <row r="19659" spans="7:7">
      <c r="G19659" s="406"/>
    </row>
    <row r="19660" spans="7:7">
      <c r="G19660" s="406"/>
    </row>
    <row r="19661" spans="7:7">
      <c r="G19661" s="406"/>
    </row>
    <row r="19662" spans="7:7">
      <c r="G19662" s="406"/>
    </row>
    <row r="19663" spans="7:7">
      <c r="G19663" s="406"/>
    </row>
    <row r="19664" spans="7:7">
      <c r="G19664" s="406"/>
    </row>
    <row r="19665" spans="7:7">
      <c r="G19665" s="406"/>
    </row>
    <row r="19666" spans="7:7">
      <c r="G19666" s="406"/>
    </row>
    <row r="19667" spans="7:7">
      <c r="G19667" s="406"/>
    </row>
    <row r="19668" spans="7:7">
      <c r="G19668" s="406"/>
    </row>
    <row r="19669" spans="7:7">
      <c r="G19669" s="406"/>
    </row>
    <row r="19670" spans="7:7">
      <c r="G19670" s="406"/>
    </row>
    <row r="19671" spans="7:7">
      <c r="G19671" s="406"/>
    </row>
    <row r="19672" spans="7:7">
      <c r="G19672" s="406"/>
    </row>
    <row r="19673" spans="7:7">
      <c r="G19673" s="406"/>
    </row>
    <row r="19674" spans="7:7">
      <c r="G19674" s="406"/>
    </row>
    <row r="19675" spans="7:7">
      <c r="G19675" s="406"/>
    </row>
    <row r="19676" spans="7:7">
      <c r="G19676" s="406"/>
    </row>
    <row r="19677" spans="7:7">
      <c r="G19677" s="406"/>
    </row>
    <row r="19678" spans="7:7">
      <c r="G19678" s="406"/>
    </row>
    <row r="19679" spans="7:7">
      <c r="G19679" s="406"/>
    </row>
    <row r="19680" spans="7:7">
      <c r="G19680" s="406"/>
    </row>
    <row r="19681" spans="7:7">
      <c r="G19681" s="406"/>
    </row>
    <row r="19682" spans="7:7">
      <c r="G19682" s="406"/>
    </row>
    <row r="19683" spans="7:7">
      <c r="G19683" s="406"/>
    </row>
    <row r="19684" spans="7:7">
      <c r="G19684" s="406"/>
    </row>
    <row r="19685" spans="7:7">
      <c r="G19685" s="406"/>
    </row>
    <row r="19686" spans="7:7">
      <c r="G19686" s="406"/>
    </row>
    <row r="19687" spans="7:7">
      <c r="G19687" s="406"/>
    </row>
    <row r="19688" spans="7:7">
      <c r="G19688" s="406"/>
    </row>
    <row r="19689" spans="7:7">
      <c r="G19689" s="406"/>
    </row>
    <row r="19690" spans="7:7">
      <c r="G19690" s="406"/>
    </row>
    <row r="19691" spans="7:7">
      <c r="G19691" s="406"/>
    </row>
    <row r="19692" spans="7:7">
      <c r="G19692" s="406"/>
    </row>
    <row r="19693" spans="7:7">
      <c r="G19693" s="406"/>
    </row>
    <row r="19694" spans="7:7">
      <c r="G19694" s="406"/>
    </row>
    <row r="19695" spans="7:7">
      <c r="G19695" s="406"/>
    </row>
    <row r="19696" spans="7:7">
      <c r="G19696" s="406"/>
    </row>
    <row r="19697" spans="7:7">
      <c r="G19697" s="406"/>
    </row>
    <row r="19698" spans="7:7">
      <c r="G19698" s="406"/>
    </row>
    <row r="19699" spans="7:7">
      <c r="G19699" s="406"/>
    </row>
    <row r="19700" spans="7:7">
      <c r="G19700" s="406"/>
    </row>
    <row r="19701" spans="7:7">
      <c r="G19701" s="406"/>
    </row>
    <row r="19702" spans="7:7">
      <c r="G19702" s="406"/>
    </row>
    <row r="19703" spans="7:7">
      <c r="G19703" s="406"/>
    </row>
    <row r="19704" spans="7:7">
      <c r="G19704" s="406"/>
    </row>
    <row r="19705" spans="7:7">
      <c r="G19705" s="406"/>
    </row>
    <row r="19706" spans="7:7">
      <c r="G19706" s="406"/>
    </row>
    <row r="19707" spans="7:7">
      <c r="G19707" s="406"/>
    </row>
    <row r="19708" spans="7:7">
      <c r="G19708" s="406"/>
    </row>
    <row r="19709" spans="7:7">
      <c r="G19709" s="406"/>
    </row>
    <row r="19710" spans="7:7">
      <c r="G19710" s="406"/>
    </row>
    <row r="19711" spans="7:7">
      <c r="G19711" s="406"/>
    </row>
    <row r="19712" spans="7:7">
      <c r="G19712" s="406"/>
    </row>
    <row r="19713" spans="7:7">
      <c r="G19713" s="406"/>
    </row>
    <row r="19714" spans="7:7">
      <c r="G19714" s="406"/>
    </row>
    <row r="19715" spans="7:7">
      <c r="G19715" s="406"/>
    </row>
    <row r="19716" spans="7:7">
      <c r="G19716" s="406"/>
    </row>
    <row r="19717" spans="7:7">
      <c r="G19717" s="406"/>
    </row>
    <row r="19718" spans="7:7">
      <c r="G19718" s="406"/>
    </row>
    <row r="19719" spans="7:7">
      <c r="G19719" s="406"/>
    </row>
    <row r="19720" spans="7:7">
      <c r="G19720" s="406"/>
    </row>
    <row r="19721" spans="7:7">
      <c r="G19721" s="406"/>
    </row>
    <row r="19722" spans="7:7">
      <c r="G19722" s="406"/>
    </row>
    <row r="19723" spans="7:7">
      <c r="G19723" s="406"/>
    </row>
    <row r="19724" spans="7:7">
      <c r="G19724" s="406"/>
    </row>
    <row r="19725" spans="7:7">
      <c r="G19725" s="406"/>
    </row>
    <row r="19726" spans="7:7">
      <c r="G19726" s="406"/>
    </row>
    <row r="19727" spans="7:7">
      <c r="G19727" s="406"/>
    </row>
    <row r="19728" spans="7:7">
      <c r="G19728" s="406"/>
    </row>
    <row r="19729" spans="7:7">
      <c r="G19729" s="406"/>
    </row>
    <row r="19730" spans="7:7">
      <c r="G19730" s="406"/>
    </row>
    <row r="19731" spans="7:7">
      <c r="G19731" s="406"/>
    </row>
    <row r="19732" spans="7:7">
      <c r="G19732" s="406"/>
    </row>
    <row r="19733" spans="7:7">
      <c r="G19733" s="406"/>
    </row>
    <row r="19734" spans="7:7">
      <c r="G19734" s="406"/>
    </row>
    <row r="19735" spans="7:7">
      <c r="G19735" s="406"/>
    </row>
    <row r="19736" spans="7:7">
      <c r="G19736" s="406"/>
    </row>
    <row r="19737" spans="7:7">
      <c r="G19737" s="406"/>
    </row>
    <row r="19738" spans="7:7">
      <c r="G19738" s="406"/>
    </row>
    <row r="19739" spans="7:7">
      <c r="G19739" s="406"/>
    </row>
    <row r="19740" spans="7:7">
      <c r="G19740" s="406"/>
    </row>
    <row r="19741" spans="7:7">
      <c r="G19741" s="406"/>
    </row>
    <row r="19742" spans="7:7">
      <c r="G19742" s="406"/>
    </row>
    <row r="19743" spans="7:7">
      <c r="G19743" s="406"/>
    </row>
    <row r="19744" spans="7:7">
      <c r="G19744" s="406"/>
    </row>
    <row r="19745" spans="7:7">
      <c r="G19745" s="406"/>
    </row>
    <row r="19746" spans="7:7">
      <c r="G19746" s="406"/>
    </row>
    <row r="19747" spans="7:7">
      <c r="G19747" s="406"/>
    </row>
    <row r="19748" spans="7:7">
      <c r="G19748" s="406"/>
    </row>
    <row r="19749" spans="7:7">
      <c r="G19749" s="406"/>
    </row>
    <row r="19750" spans="7:7">
      <c r="G19750" s="406"/>
    </row>
    <row r="19751" spans="7:7">
      <c r="G19751" s="406"/>
    </row>
    <row r="19752" spans="7:7">
      <c r="G19752" s="406"/>
    </row>
    <row r="19753" spans="7:7">
      <c r="G19753" s="406"/>
    </row>
    <row r="19754" spans="7:7">
      <c r="G19754" s="406"/>
    </row>
    <row r="19755" spans="7:7">
      <c r="G19755" s="406"/>
    </row>
    <row r="19756" spans="7:7">
      <c r="G19756" s="406"/>
    </row>
    <row r="19757" spans="7:7">
      <c r="G19757" s="406"/>
    </row>
    <row r="19758" spans="7:7">
      <c r="G19758" s="406"/>
    </row>
    <row r="19759" spans="7:7">
      <c r="G19759" s="406"/>
    </row>
    <row r="19760" spans="7:7">
      <c r="G19760" s="406"/>
    </row>
    <row r="19761" spans="7:7">
      <c r="G19761" s="406"/>
    </row>
    <row r="19762" spans="7:7">
      <c r="G19762" s="406"/>
    </row>
    <row r="19763" spans="7:7">
      <c r="G19763" s="406"/>
    </row>
    <row r="19764" spans="7:7">
      <c r="G19764" s="406"/>
    </row>
    <row r="19765" spans="7:7">
      <c r="G19765" s="406"/>
    </row>
    <row r="19766" spans="7:7">
      <c r="G19766" s="406"/>
    </row>
    <row r="19767" spans="7:7">
      <c r="G19767" s="406"/>
    </row>
    <row r="19768" spans="7:7">
      <c r="G19768" s="406"/>
    </row>
    <row r="19769" spans="7:7">
      <c r="G19769" s="406"/>
    </row>
    <row r="19770" spans="7:7">
      <c r="G19770" s="406"/>
    </row>
    <row r="19771" spans="7:7">
      <c r="G19771" s="406"/>
    </row>
    <row r="19772" spans="7:7">
      <c r="G19772" s="406"/>
    </row>
    <row r="19773" spans="7:7">
      <c r="G19773" s="406"/>
    </row>
    <row r="19774" spans="7:7">
      <c r="G19774" s="406"/>
    </row>
    <row r="19775" spans="7:7">
      <c r="G19775" s="406"/>
    </row>
    <row r="19776" spans="7:7">
      <c r="G19776" s="406"/>
    </row>
    <row r="19777" spans="7:7">
      <c r="G19777" s="406"/>
    </row>
    <row r="19778" spans="7:7">
      <c r="G19778" s="406"/>
    </row>
    <row r="19779" spans="7:7">
      <c r="G19779" s="406"/>
    </row>
    <row r="19780" spans="7:7">
      <c r="G19780" s="406"/>
    </row>
    <row r="19781" spans="7:7">
      <c r="G19781" s="406"/>
    </row>
    <row r="19782" spans="7:7">
      <c r="G19782" s="406"/>
    </row>
    <row r="19783" spans="7:7">
      <c r="G19783" s="406"/>
    </row>
    <row r="19784" spans="7:7">
      <c r="G19784" s="406"/>
    </row>
    <row r="19785" spans="7:7">
      <c r="G19785" s="406"/>
    </row>
    <row r="19786" spans="7:7">
      <c r="G19786" s="406"/>
    </row>
    <row r="19787" spans="7:7">
      <c r="G19787" s="406"/>
    </row>
    <row r="19788" spans="7:7">
      <c r="G19788" s="406"/>
    </row>
    <row r="19789" spans="7:7">
      <c r="G19789" s="406"/>
    </row>
    <row r="19790" spans="7:7">
      <c r="G19790" s="406"/>
    </row>
    <row r="19791" spans="7:7">
      <c r="G19791" s="406"/>
    </row>
    <row r="19792" spans="7:7">
      <c r="G19792" s="406"/>
    </row>
    <row r="19793" spans="7:7">
      <c r="G19793" s="406"/>
    </row>
    <row r="19794" spans="7:7">
      <c r="G19794" s="406"/>
    </row>
    <row r="19795" spans="7:7">
      <c r="G19795" s="406"/>
    </row>
    <row r="19796" spans="7:7">
      <c r="G19796" s="406"/>
    </row>
    <row r="19797" spans="7:7">
      <c r="G19797" s="406"/>
    </row>
    <row r="19798" spans="7:7">
      <c r="G19798" s="406"/>
    </row>
    <row r="19799" spans="7:7">
      <c r="G19799" s="406"/>
    </row>
    <row r="19800" spans="7:7">
      <c r="G19800" s="406"/>
    </row>
    <row r="19801" spans="7:7">
      <c r="G19801" s="406"/>
    </row>
    <row r="19802" spans="7:7">
      <c r="G19802" s="406"/>
    </row>
    <row r="19803" spans="7:7">
      <c r="G19803" s="406"/>
    </row>
    <row r="19804" spans="7:7">
      <c r="G19804" s="406"/>
    </row>
    <row r="19805" spans="7:7">
      <c r="G19805" s="406"/>
    </row>
    <row r="19806" spans="7:7">
      <c r="G19806" s="406"/>
    </row>
    <row r="19807" spans="7:7">
      <c r="G19807" s="406"/>
    </row>
    <row r="19808" spans="7:7">
      <c r="G19808" s="406"/>
    </row>
    <row r="19809" spans="7:7">
      <c r="G19809" s="406"/>
    </row>
    <row r="19810" spans="7:7">
      <c r="G19810" s="406"/>
    </row>
    <row r="19811" spans="7:7">
      <c r="G19811" s="406"/>
    </row>
    <row r="19812" spans="7:7">
      <c r="G19812" s="406"/>
    </row>
    <row r="19813" spans="7:7">
      <c r="G19813" s="406"/>
    </row>
    <row r="19814" spans="7:7">
      <c r="G19814" s="406"/>
    </row>
    <row r="19815" spans="7:7">
      <c r="G19815" s="406"/>
    </row>
    <row r="19816" spans="7:7">
      <c r="G19816" s="406"/>
    </row>
    <row r="19817" spans="7:7">
      <c r="G19817" s="406"/>
    </row>
    <row r="19818" spans="7:7">
      <c r="G19818" s="406"/>
    </row>
    <row r="19819" spans="7:7">
      <c r="G19819" s="406"/>
    </row>
    <row r="19820" spans="7:7">
      <c r="G19820" s="406"/>
    </row>
    <row r="19821" spans="7:7">
      <c r="G19821" s="406"/>
    </row>
    <row r="19822" spans="7:7">
      <c r="G19822" s="406"/>
    </row>
    <row r="19823" spans="7:7">
      <c r="G19823" s="406"/>
    </row>
    <row r="19824" spans="7:7">
      <c r="G19824" s="406"/>
    </row>
    <row r="19825" spans="7:7">
      <c r="G19825" s="406"/>
    </row>
    <row r="19826" spans="7:7">
      <c r="G19826" s="406"/>
    </row>
    <row r="19827" spans="7:7">
      <c r="G19827" s="406"/>
    </row>
    <row r="19828" spans="7:7">
      <c r="G19828" s="406"/>
    </row>
    <row r="19829" spans="7:7">
      <c r="G19829" s="406"/>
    </row>
    <row r="19830" spans="7:7">
      <c r="G19830" s="406"/>
    </row>
    <row r="19831" spans="7:7">
      <c r="G19831" s="406"/>
    </row>
    <row r="19832" spans="7:7">
      <c r="G19832" s="406"/>
    </row>
    <row r="19833" spans="7:7">
      <c r="G19833" s="406"/>
    </row>
    <row r="19834" spans="7:7">
      <c r="G19834" s="406"/>
    </row>
    <row r="19835" spans="7:7">
      <c r="G19835" s="406"/>
    </row>
    <row r="19836" spans="7:7">
      <c r="G19836" s="406"/>
    </row>
    <row r="19837" spans="7:7">
      <c r="G19837" s="406"/>
    </row>
    <row r="19838" spans="7:7">
      <c r="G19838" s="406"/>
    </row>
    <row r="19839" spans="7:7">
      <c r="G19839" s="406"/>
    </row>
    <row r="19840" spans="7:7">
      <c r="G19840" s="406"/>
    </row>
    <row r="19841" spans="7:7">
      <c r="G19841" s="406"/>
    </row>
    <row r="19842" spans="7:7">
      <c r="G19842" s="406"/>
    </row>
    <row r="19843" spans="7:7">
      <c r="G19843" s="406"/>
    </row>
    <row r="19844" spans="7:7">
      <c r="G19844" s="406"/>
    </row>
    <row r="19845" spans="7:7">
      <c r="G19845" s="406"/>
    </row>
    <row r="19846" spans="7:7">
      <c r="G19846" s="406"/>
    </row>
    <row r="19847" spans="7:7">
      <c r="G19847" s="406"/>
    </row>
    <row r="19848" spans="7:7">
      <c r="G19848" s="406"/>
    </row>
    <row r="19849" spans="7:7">
      <c r="G19849" s="406"/>
    </row>
    <row r="19850" spans="7:7">
      <c r="G19850" s="406"/>
    </row>
    <row r="19851" spans="7:7">
      <c r="G19851" s="406"/>
    </row>
    <row r="19852" spans="7:7">
      <c r="G19852" s="406"/>
    </row>
    <row r="19853" spans="7:7">
      <c r="G19853" s="406"/>
    </row>
    <row r="19854" spans="7:7">
      <c r="G19854" s="406"/>
    </row>
    <row r="19855" spans="7:7">
      <c r="G19855" s="406"/>
    </row>
    <row r="19856" spans="7:7">
      <c r="G19856" s="406"/>
    </row>
    <row r="19857" spans="7:7">
      <c r="G19857" s="406"/>
    </row>
    <row r="19858" spans="7:7">
      <c r="G19858" s="406"/>
    </row>
    <row r="19859" spans="7:7">
      <c r="G19859" s="406"/>
    </row>
    <row r="19860" spans="7:7">
      <c r="G19860" s="406"/>
    </row>
    <row r="19861" spans="7:7">
      <c r="G19861" s="406"/>
    </row>
    <row r="19862" spans="7:7">
      <c r="G19862" s="406"/>
    </row>
    <row r="19863" spans="7:7">
      <c r="G19863" s="406"/>
    </row>
    <row r="19864" spans="7:7">
      <c r="G19864" s="406"/>
    </row>
    <row r="19865" spans="7:7">
      <c r="G19865" s="406"/>
    </row>
    <row r="19866" spans="7:7">
      <c r="G19866" s="406"/>
    </row>
    <row r="19867" spans="7:7">
      <c r="G19867" s="406"/>
    </row>
    <row r="19868" spans="7:7">
      <c r="G19868" s="406"/>
    </row>
    <row r="19869" spans="7:7">
      <c r="G19869" s="406"/>
    </row>
    <row r="19870" spans="7:7">
      <c r="G19870" s="406"/>
    </row>
    <row r="19871" spans="7:7">
      <c r="G19871" s="406"/>
    </row>
    <row r="19872" spans="7:7">
      <c r="G19872" s="406"/>
    </row>
    <row r="19873" spans="7:7">
      <c r="G19873" s="406"/>
    </row>
    <row r="19874" spans="7:7">
      <c r="G19874" s="406"/>
    </row>
    <row r="19875" spans="7:7">
      <c r="G19875" s="406"/>
    </row>
    <row r="19876" spans="7:7">
      <c r="G19876" s="406"/>
    </row>
    <row r="19877" spans="7:7">
      <c r="G19877" s="406"/>
    </row>
    <row r="19878" spans="7:7">
      <c r="G19878" s="406"/>
    </row>
    <row r="19879" spans="7:7">
      <c r="G19879" s="406"/>
    </row>
    <row r="19880" spans="7:7">
      <c r="G19880" s="406"/>
    </row>
    <row r="19881" spans="7:7">
      <c r="G19881" s="406"/>
    </row>
    <row r="19882" spans="7:7">
      <c r="G19882" s="406"/>
    </row>
    <row r="19883" spans="7:7">
      <c r="G19883" s="406"/>
    </row>
    <row r="19884" spans="7:7">
      <c r="G19884" s="406"/>
    </row>
    <row r="19885" spans="7:7">
      <c r="G19885" s="406"/>
    </row>
    <row r="19886" spans="7:7">
      <c r="G19886" s="406"/>
    </row>
    <row r="19887" spans="7:7">
      <c r="G19887" s="406"/>
    </row>
    <row r="19888" spans="7:7">
      <c r="G19888" s="406"/>
    </row>
    <row r="19889" spans="7:7">
      <c r="G19889" s="406"/>
    </row>
    <row r="19890" spans="7:7">
      <c r="G19890" s="406"/>
    </row>
    <row r="19891" spans="7:7">
      <c r="G19891" s="406"/>
    </row>
    <row r="19892" spans="7:7">
      <c r="G19892" s="406"/>
    </row>
    <row r="19893" spans="7:7">
      <c r="G19893" s="406"/>
    </row>
    <row r="19894" spans="7:7">
      <c r="G19894" s="406"/>
    </row>
    <row r="19895" spans="7:7">
      <c r="G19895" s="406"/>
    </row>
    <row r="19896" spans="7:7">
      <c r="G19896" s="406"/>
    </row>
    <row r="19897" spans="7:7">
      <c r="G19897" s="406"/>
    </row>
    <row r="19898" spans="7:7">
      <c r="G19898" s="406"/>
    </row>
    <row r="19899" spans="7:7">
      <c r="G19899" s="406"/>
    </row>
    <row r="19900" spans="7:7">
      <c r="G19900" s="406"/>
    </row>
    <row r="19901" spans="7:7">
      <c r="G19901" s="406"/>
    </row>
    <row r="19902" spans="7:7">
      <c r="G19902" s="406"/>
    </row>
    <row r="19903" spans="7:7">
      <c r="G19903" s="406"/>
    </row>
    <row r="19904" spans="7:7">
      <c r="G19904" s="406"/>
    </row>
    <row r="19905" spans="7:7">
      <c r="G19905" s="406"/>
    </row>
    <row r="19906" spans="7:7">
      <c r="G19906" s="406"/>
    </row>
    <row r="19907" spans="7:7">
      <c r="G19907" s="406"/>
    </row>
    <row r="19908" spans="7:7">
      <c r="G19908" s="406"/>
    </row>
    <row r="19909" spans="7:7">
      <c r="G19909" s="406"/>
    </row>
    <row r="19910" spans="7:7">
      <c r="G19910" s="406"/>
    </row>
    <row r="19911" spans="7:7">
      <c r="G19911" s="406"/>
    </row>
    <row r="19912" spans="7:7">
      <c r="G19912" s="406"/>
    </row>
    <row r="19913" spans="7:7">
      <c r="G19913" s="406"/>
    </row>
    <row r="19914" spans="7:7">
      <c r="G19914" s="406"/>
    </row>
    <row r="19915" spans="7:7">
      <c r="G19915" s="406"/>
    </row>
    <row r="19916" spans="7:7">
      <c r="G19916" s="406"/>
    </row>
    <row r="19917" spans="7:7">
      <c r="G19917" s="406"/>
    </row>
    <row r="19918" spans="7:7">
      <c r="G19918" s="406"/>
    </row>
    <row r="19919" spans="7:7">
      <c r="G19919" s="406"/>
    </row>
    <row r="19920" spans="7:7">
      <c r="G19920" s="406"/>
    </row>
    <row r="19921" spans="7:7">
      <c r="G19921" s="406"/>
    </row>
    <row r="19922" spans="7:7">
      <c r="G19922" s="406"/>
    </row>
    <row r="19923" spans="7:7">
      <c r="G19923" s="406"/>
    </row>
    <row r="19924" spans="7:7">
      <c r="G19924" s="406"/>
    </row>
    <row r="19925" spans="7:7">
      <c r="G19925" s="406"/>
    </row>
    <row r="19926" spans="7:7">
      <c r="G19926" s="406"/>
    </row>
    <row r="19927" spans="7:7">
      <c r="G19927" s="406"/>
    </row>
    <row r="19928" spans="7:7">
      <c r="G19928" s="406"/>
    </row>
    <row r="19929" spans="7:7">
      <c r="G19929" s="406"/>
    </row>
    <row r="19930" spans="7:7">
      <c r="G19930" s="406"/>
    </row>
    <row r="19931" spans="7:7">
      <c r="G19931" s="406"/>
    </row>
    <row r="19932" spans="7:7">
      <c r="G19932" s="406"/>
    </row>
    <row r="19933" spans="7:7">
      <c r="G19933" s="406"/>
    </row>
    <row r="19934" spans="7:7">
      <c r="G19934" s="406"/>
    </row>
    <row r="19935" spans="7:7">
      <c r="G19935" s="406"/>
    </row>
    <row r="19936" spans="7:7">
      <c r="G19936" s="406"/>
    </row>
    <row r="19937" spans="7:7">
      <c r="G19937" s="406"/>
    </row>
    <row r="19938" spans="7:7">
      <c r="G19938" s="406"/>
    </row>
    <row r="19939" spans="7:7">
      <c r="G19939" s="406"/>
    </row>
    <row r="19940" spans="7:7">
      <c r="G19940" s="406"/>
    </row>
    <row r="19941" spans="7:7">
      <c r="G19941" s="406"/>
    </row>
    <row r="19942" spans="7:7">
      <c r="G19942" s="406"/>
    </row>
    <row r="19943" spans="7:7">
      <c r="G19943" s="406"/>
    </row>
    <row r="19944" spans="7:7">
      <c r="G19944" s="406"/>
    </row>
    <row r="19945" spans="7:7">
      <c r="G19945" s="406"/>
    </row>
    <row r="19946" spans="7:7">
      <c r="G19946" s="406"/>
    </row>
    <row r="19947" spans="7:7">
      <c r="G19947" s="406"/>
    </row>
    <row r="19948" spans="7:7">
      <c r="G19948" s="406"/>
    </row>
    <row r="19949" spans="7:7">
      <c r="G19949" s="406"/>
    </row>
    <row r="19950" spans="7:7">
      <c r="G19950" s="406"/>
    </row>
    <row r="19951" spans="7:7">
      <c r="G19951" s="406"/>
    </row>
    <row r="19952" spans="7:7">
      <c r="G19952" s="406"/>
    </row>
    <row r="19953" spans="7:7">
      <c r="G19953" s="406"/>
    </row>
    <row r="19954" spans="7:7">
      <c r="G19954" s="406"/>
    </row>
    <row r="19955" spans="7:7">
      <c r="G19955" s="406"/>
    </row>
    <row r="19956" spans="7:7">
      <c r="G19956" s="406"/>
    </row>
    <row r="19957" spans="7:7">
      <c r="G19957" s="406"/>
    </row>
    <row r="19958" spans="7:7">
      <c r="G19958" s="406"/>
    </row>
    <row r="19959" spans="7:7">
      <c r="G19959" s="406"/>
    </row>
    <row r="19960" spans="7:7">
      <c r="G19960" s="406"/>
    </row>
    <row r="19961" spans="7:7">
      <c r="G19961" s="406"/>
    </row>
    <row r="19962" spans="7:7">
      <c r="G19962" s="406"/>
    </row>
    <row r="19963" spans="7:7">
      <c r="G19963" s="406"/>
    </row>
    <row r="19964" spans="7:7">
      <c r="G19964" s="406"/>
    </row>
    <row r="19965" spans="7:7">
      <c r="G19965" s="406"/>
    </row>
    <row r="19966" spans="7:7">
      <c r="G19966" s="406"/>
    </row>
    <row r="19967" spans="7:7">
      <c r="G19967" s="406"/>
    </row>
    <row r="19968" spans="7:7">
      <c r="G19968" s="406"/>
    </row>
    <row r="19969" spans="7:7">
      <c r="G19969" s="406"/>
    </row>
    <row r="19970" spans="7:7">
      <c r="G19970" s="406"/>
    </row>
    <row r="19971" spans="7:7">
      <c r="G19971" s="406"/>
    </row>
    <row r="19972" spans="7:7">
      <c r="G19972" s="406"/>
    </row>
    <row r="19973" spans="7:7">
      <c r="G19973" s="406"/>
    </row>
    <row r="19974" spans="7:7">
      <c r="G19974" s="406"/>
    </row>
    <row r="19975" spans="7:7">
      <c r="G19975" s="406"/>
    </row>
    <row r="19976" spans="7:7">
      <c r="G19976" s="406"/>
    </row>
    <row r="19977" spans="7:7">
      <c r="G19977" s="406"/>
    </row>
    <row r="19978" spans="7:7">
      <c r="G19978" s="406"/>
    </row>
    <row r="19979" spans="7:7">
      <c r="G19979" s="406"/>
    </row>
    <row r="19980" spans="7:7">
      <c r="G19980" s="406"/>
    </row>
    <row r="19981" spans="7:7">
      <c r="G19981" s="406"/>
    </row>
    <row r="19982" spans="7:7">
      <c r="G19982" s="406"/>
    </row>
    <row r="19983" spans="7:7">
      <c r="G19983" s="406"/>
    </row>
    <row r="19984" spans="7:7">
      <c r="G19984" s="406"/>
    </row>
    <row r="19985" spans="7:7">
      <c r="G19985" s="406"/>
    </row>
    <row r="19986" spans="7:7">
      <c r="G19986" s="406"/>
    </row>
    <row r="19987" spans="7:7">
      <c r="G19987" s="406"/>
    </row>
    <row r="19988" spans="7:7">
      <c r="G19988" s="406"/>
    </row>
    <row r="19989" spans="7:7">
      <c r="G19989" s="406"/>
    </row>
    <row r="19990" spans="7:7">
      <c r="G19990" s="406"/>
    </row>
    <row r="19991" spans="7:7">
      <c r="G19991" s="406"/>
    </row>
    <row r="19992" spans="7:7">
      <c r="G19992" s="406"/>
    </row>
    <row r="19993" spans="7:7">
      <c r="G19993" s="406"/>
    </row>
    <row r="19994" spans="7:7">
      <c r="G19994" s="406"/>
    </row>
    <row r="19995" spans="7:7">
      <c r="G19995" s="406"/>
    </row>
    <row r="19996" spans="7:7">
      <c r="G19996" s="406"/>
    </row>
    <row r="19997" spans="7:7">
      <c r="G19997" s="406"/>
    </row>
    <row r="19998" spans="7:7">
      <c r="G19998" s="406"/>
    </row>
    <row r="19999" spans="7:7">
      <c r="G19999" s="406"/>
    </row>
    <row r="20000" spans="7:7">
      <c r="G20000" s="406"/>
    </row>
    <row r="20001" spans="7:7">
      <c r="G20001" s="406"/>
    </row>
    <row r="20002" spans="7:7">
      <c r="G20002" s="406"/>
    </row>
    <row r="20003" spans="7:7">
      <c r="G20003" s="406"/>
    </row>
    <row r="20004" spans="7:7">
      <c r="G20004" s="406"/>
    </row>
    <row r="20005" spans="7:7">
      <c r="G20005" s="406"/>
    </row>
    <row r="20006" spans="7:7">
      <c r="G20006" s="406"/>
    </row>
    <row r="20007" spans="7:7">
      <c r="G20007" s="406"/>
    </row>
    <row r="20008" spans="7:7">
      <c r="G20008" s="406"/>
    </row>
    <row r="20009" spans="7:7">
      <c r="G20009" s="406"/>
    </row>
    <row r="20010" spans="7:7">
      <c r="G20010" s="406"/>
    </row>
    <row r="20011" spans="7:7">
      <c r="G20011" s="406"/>
    </row>
    <row r="20012" spans="7:7">
      <c r="G20012" s="406"/>
    </row>
    <row r="20013" spans="7:7">
      <c r="G20013" s="406"/>
    </row>
    <row r="20014" spans="7:7">
      <c r="G20014" s="406"/>
    </row>
    <row r="20015" spans="7:7">
      <c r="G20015" s="406"/>
    </row>
    <row r="20016" spans="7:7">
      <c r="G20016" s="406"/>
    </row>
    <row r="20017" spans="7:7">
      <c r="G20017" s="406"/>
    </row>
    <row r="20018" spans="7:7">
      <c r="G20018" s="406"/>
    </row>
    <row r="20019" spans="7:7">
      <c r="G20019" s="406"/>
    </row>
    <row r="20020" spans="7:7">
      <c r="G20020" s="406"/>
    </row>
    <row r="20021" spans="7:7">
      <c r="G20021" s="406"/>
    </row>
    <row r="20022" spans="7:7">
      <c r="G20022" s="406"/>
    </row>
    <row r="20023" spans="7:7">
      <c r="G20023" s="406"/>
    </row>
    <row r="20024" spans="7:7">
      <c r="G20024" s="406"/>
    </row>
    <row r="20025" spans="7:7">
      <c r="G20025" s="406"/>
    </row>
    <row r="20026" spans="7:7">
      <c r="G20026" s="406"/>
    </row>
    <row r="20027" spans="7:7">
      <c r="G20027" s="406"/>
    </row>
    <row r="20028" spans="7:7">
      <c r="G20028" s="406"/>
    </row>
    <row r="20029" spans="7:7">
      <c r="G20029" s="406"/>
    </row>
    <row r="20030" spans="7:7">
      <c r="G20030" s="406"/>
    </row>
    <row r="20031" spans="7:7">
      <c r="G20031" s="406"/>
    </row>
    <row r="20032" spans="7:7">
      <c r="G20032" s="406"/>
    </row>
    <row r="20033" spans="7:7">
      <c r="G20033" s="406"/>
    </row>
    <row r="20034" spans="7:7">
      <c r="G20034" s="406"/>
    </row>
    <row r="20035" spans="7:7">
      <c r="G20035" s="406"/>
    </row>
    <row r="20036" spans="7:7">
      <c r="G20036" s="406"/>
    </row>
    <row r="20037" spans="7:7">
      <c r="G20037" s="406"/>
    </row>
    <row r="20038" spans="7:7">
      <c r="G20038" s="406"/>
    </row>
    <row r="20039" spans="7:7">
      <c r="G20039" s="406"/>
    </row>
    <row r="20040" spans="7:7">
      <c r="G20040" s="406"/>
    </row>
    <row r="20041" spans="7:7">
      <c r="G20041" s="406"/>
    </row>
    <row r="20042" spans="7:7">
      <c r="G20042" s="406"/>
    </row>
    <row r="20043" spans="7:7">
      <c r="G20043" s="406"/>
    </row>
    <row r="20044" spans="7:7">
      <c r="G20044" s="406"/>
    </row>
    <row r="20045" spans="7:7">
      <c r="G20045" s="406"/>
    </row>
    <row r="20046" spans="7:7">
      <c r="G20046" s="406"/>
    </row>
    <row r="20047" spans="7:7">
      <c r="G20047" s="406"/>
    </row>
    <row r="20048" spans="7:7">
      <c r="G20048" s="406"/>
    </row>
    <row r="20049" spans="7:7">
      <c r="G20049" s="406"/>
    </row>
    <row r="20050" spans="7:7">
      <c r="G20050" s="406"/>
    </row>
    <row r="20051" spans="7:7">
      <c r="G20051" s="406"/>
    </row>
    <row r="20052" spans="7:7">
      <c r="G20052" s="406"/>
    </row>
    <row r="20053" spans="7:7">
      <c r="G20053" s="406"/>
    </row>
    <row r="20054" spans="7:7">
      <c r="G20054" s="406"/>
    </row>
    <row r="20055" spans="7:7">
      <c r="G20055" s="406"/>
    </row>
    <row r="20056" spans="7:7">
      <c r="G20056" s="406"/>
    </row>
    <row r="20057" spans="7:7">
      <c r="G20057" s="406"/>
    </row>
    <row r="20058" spans="7:7">
      <c r="G20058" s="406"/>
    </row>
    <row r="20059" spans="7:7">
      <c r="G20059" s="406"/>
    </row>
    <row r="20060" spans="7:7">
      <c r="G20060" s="406"/>
    </row>
    <row r="20061" spans="7:7">
      <c r="G20061" s="406"/>
    </row>
    <row r="20062" spans="7:7">
      <c r="G20062" s="406"/>
    </row>
    <row r="20063" spans="7:7">
      <c r="G20063" s="406"/>
    </row>
    <row r="20064" spans="7:7">
      <c r="G20064" s="406"/>
    </row>
    <row r="20065" spans="7:7">
      <c r="G20065" s="406"/>
    </row>
    <row r="20066" spans="7:7">
      <c r="G20066" s="406"/>
    </row>
    <row r="20067" spans="7:7">
      <c r="G20067" s="406"/>
    </row>
    <row r="20068" spans="7:7">
      <c r="G20068" s="406"/>
    </row>
    <row r="20069" spans="7:7">
      <c r="G20069" s="406"/>
    </row>
    <row r="20070" spans="7:7">
      <c r="G20070" s="406"/>
    </row>
    <row r="20071" spans="7:7">
      <c r="G20071" s="406"/>
    </row>
    <row r="20072" spans="7:7">
      <c r="G20072" s="406"/>
    </row>
    <row r="20073" spans="7:7">
      <c r="G20073" s="406"/>
    </row>
    <row r="20074" spans="7:7">
      <c r="G20074" s="406"/>
    </row>
    <row r="20075" spans="7:7">
      <c r="G20075" s="406"/>
    </row>
    <row r="20076" spans="7:7">
      <c r="G20076" s="406"/>
    </row>
    <row r="20077" spans="7:7">
      <c r="G20077" s="406"/>
    </row>
    <row r="20078" spans="7:7">
      <c r="G20078" s="406"/>
    </row>
    <row r="20079" spans="7:7">
      <c r="G20079" s="406"/>
    </row>
    <row r="20080" spans="7:7">
      <c r="G20080" s="406"/>
    </row>
    <row r="20081" spans="7:7">
      <c r="G20081" s="406"/>
    </row>
    <row r="20082" spans="7:7">
      <c r="G20082" s="406"/>
    </row>
    <row r="20083" spans="7:7">
      <c r="G20083" s="406"/>
    </row>
    <row r="20084" spans="7:7">
      <c r="G20084" s="406"/>
    </row>
    <row r="20085" spans="7:7">
      <c r="G20085" s="406"/>
    </row>
    <row r="20086" spans="7:7">
      <c r="G20086" s="406"/>
    </row>
    <row r="20087" spans="7:7">
      <c r="G20087" s="406"/>
    </row>
    <row r="20088" spans="7:7">
      <c r="G20088" s="406"/>
    </row>
    <row r="20089" spans="7:7">
      <c r="G20089" s="406"/>
    </row>
    <row r="20090" spans="7:7">
      <c r="G20090" s="406"/>
    </row>
    <row r="20091" spans="7:7">
      <c r="G20091" s="406"/>
    </row>
    <row r="20092" spans="7:7">
      <c r="G20092" s="406"/>
    </row>
    <row r="20093" spans="7:7">
      <c r="G20093" s="406"/>
    </row>
    <row r="20094" spans="7:7">
      <c r="G20094" s="406"/>
    </row>
    <row r="20095" spans="7:7">
      <c r="G20095" s="406"/>
    </row>
    <row r="20096" spans="7:7">
      <c r="G20096" s="406"/>
    </row>
    <row r="20097" spans="7:7">
      <c r="G20097" s="406"/>
    </row>
    <row r="20098" spans="7:7">
      <c r="G20098" s="406"/>
    </row>
    <row r="20099" spans="7:7">
      <c r="G20099" s="406"/>
    </row>
    <row r="20100" spans="7:7">
      <c r="G20100" s="406"/>
    </row>
    <row r="20101" spans="7:7">
      <c r="G20101" s="406"/>
    </row>
    <row r="20102" spans="7:7">
      <c r="G20102" s="406"/>
    </row>
    <row r="20103" spans="7:7">
      <c r="G20103" s="406"/>
    </row>
    <row r="20104" spans="7:7">
      <c r="G20104" s="406"/>
    </row>
    <row r="20105" spans="7:7">
      <c r="G20105" s="406"/>
    </row>
    <row r="20106" spans="7:7">
      <c r="G20106" s="406"/>
    </row>
    <row r="20107" spans="7:7">
      <c r="G20107" s="406"/>
    </row>
    <row r="20108" spans="7:7">
      <c r="G20108" s="406"/>
    </row>
    <row r="20109" spans="7:7">
      <c r="G20109" s="406"/>
    </row>
    <row r="20110" spans="7:7">
      <c r="G20110" s="406"/>
    </row>
    <row r="20111" spans="7:7">
      <c r="G20111" s="406"/>
    </row>
    <row r="20112" spans="7:7">
      <c r="G20112" s="406"/>
    </row>
    <row r="20113" spans="7:7">
      <c r="G20113" s="406"/>
    </row>
    <row r="20114" spans="7:7">
      <c r="G20114" s="406"/>
    </row>
    <row r="20115" spans="7:7">
      <c r="G20115" s="406"/>
    </row>
    <row r="20116" spans="7:7">
      <c r="G20116" s="406"/>
    </row>
    <row r="20117" spans="7:7">
      <c r="G20117" s="406"/>
    </row>
    <row r="20118" spans="7:7">
      <c r="G20118" s="406"/>
    </row>
    <row r="20119" spans="7:7">
      <c r="G20119" s="406"/>
    </row>
    <row r="20120" spans="7:7">
      <c r="G20120" s="406"/>
    </row>
    <row r="20121" spans="7:7">
      <c r="G20121" s="406"/>
    </row>
    <row r="20122" spans="7:7">
      <c r="G20122" s="406"/>
    </row>
    <row r="20123" spans="7:7">
      <c r="G20123" s="406"/>
    </row>
    <row r="20124" spans="7:7">
      <c r="G20124" s="406"/>
    </row>
    <row r="20125" spans="7:7">
      <c r="G20125" s="406"/>
    </row>
    <row r="20126" spans="7:7">
      <c r="G20126" s="406"/>
    </row>
    <row r="20127" spans="7:7">
      <c r="G20127" s="406"/>
    </row>
    <row r="20128" spans="7:7">
      <c r="G20128" s="406"/>
    </row>
    <row r="20129" spans="7:7">
      <c r="G20129" s="406"/>
    </row>
    <row r="20130" spans="7:7">
      <c r="G20130" s="406"/>
    </row>
    <row r="20131" spans="7:7">
      <c r="G20131" s="406"/>
    </row>
    <row r="20132" spans="7:7">
      <c r="G20132" s="406"/>
    </row>
    <row r="20133" spans="7:7">
      <c r="G20133" s="406"/>
    </row>
    <row r="20134" spans="7:7">
      <c r="G20134" s="406"/>
    </row>
    <row r="20135" spans="7:7">
      <c r="G20135" s="406"/>
    </row>
    <row r="20136" spans="7:7">
      <c r="G20136" s="406"/>
    </row>
    <row r="20137" spans="7:7">
      <c r="G20137" s="406"/>
    </row>
    <row r="20138" spans="7:7">
      <c r="G20138" s="406"/>
    </row>
    <row r="20139" spans="7:7">
      <c r="G20139" s="406"/>
    </row>
    <row r="20140" spans="7:7">
      <c r="G20140" s="406"/>
    </row>
    <row r="20141" spans="7:7">
      <c r="G20141" s="406"/>
    </row>
    <row r="20142" spans="7:7">
      <c r="G20142" s="406"/>
    </row>
    <row r="20143" spans="7:7">
      <c r="G20143" s="406"/>
    </row>
    <row r="20144" spans="7:7">
      <c r="G20144" s="406"/>
    </row>
    <row r="20145" spans="7:7">
      <c r="G20145" s="406"/>
    </row>
    <row r="20146" spans="7:7">
      <c r="G20146" s="406"/>
    </row>
    <row r="20147" spans="7:7">
      <c r="G20147" s="406"/>
    </row>
    <row r="20148" spans="7:7">
      <c r="G20148" s="406"/>
    </row>
    <row r="20149" spans="7:7">
      <c r="G20149" s="406"/>
    </row>
    <row r="20150" spans="7:7">
      <c r="G20150" s="406"/>
    </row>
    <row r="20151" spans="7:7">
      <c r="G20151" s="406"/>
    </row>
    <row r="20152" spans="7:7">
      <c r="G20152" s="406"/>
    </row>
    <row r="20153" spans="7:7">
      <c r="G20153" s="406"/>
    </row>
    <row r="20154" spans="7:7">
      <c r="G20154" s="406"/>
    </row>
    <row r="20155" spans="7:7">
      <c r="G20155" s="406"/>
    </row>
    <row r="20156" spans="7:7">
      <c r="G20156" s="406"/>
    </row>
    <row r="20157" spans="7:7">
      <c r="G20157" s="406"/>
    </row>
    <row r="20158" spans="7:7">
      <c r="G20158" s="406"/>
    </row>
    <row r="20159" spans="7:7">
      <c r="G20159" s="406"/>
    </row>
    <row r="20160" spans="7:7">
      <c r="G20160" s="406"/>
    </row>
    <row r="20161" spans="7:7">
      <c r="G20161" s="406"/>
    </row>
    <row r="20162" spans="7:7">
      <c r="G20162" s="406"/>
    </row>
    <row r="20163" spans="7:7">
      <c r="G20163" s="406"/>
    </row>
    <row r="20164" spans="7:7">
      <c r="G20164" s="406"/>
    </row>
    <row r="20165" spans="7:7">
      <c r="G20165" s="406"/>
    </row>
    <row r="20166" spans="7:7">
      <c r="G20166" s="406"/>
    </row>
    <row r="20167" spans="7:7">
      <c r="G20167" s="406"/>
    </row>
    <row r="20168" spans="7:7">
      <c r="G20168" s="406"/>
    </row>
    <row r="20169" spans="7:7">
      <c r="G20169" s="406"/>
    </row>
    <row r="20170" spans="7:7">
      <c r="G20170" s="406"/>
    </row>
    <row r="20171" spans="7:7">
      <c r="G20171" s="406"/>
    </row>
    <row r="20172" spans="7:7">
      <c r="G20172" s="406"/>
    </row>
    <row r="20173" spans="7:7">
      <c r="G20173" s="406"/>
    </row>
    <row r="20174" spans="7:7">
      <c r="G20174" s="406"/>
    </row>
    <row r="20175" spans="7:7">
      <c r="G20175" s="406"/>
    </row>
    <row r="20176" spans="7:7">
      <c r="G20176" s="406"/>
    </row>
    <row r="20177" spans="7:7">
      <c r="G20177" s="406"/>
    </row>
    <row r="20178" spans="7:7">
      <c r="G20178" s="406"/>
    </row>
    <row r="20179" spans="7:7">
      <c r="G20179" s="406"/>
    </row>
    <row r="20180" spans="7:7">
      <c r="G20180" s="406"/>
    </row>
    <row r="20181" spans="7:7">
      <c r="G20181" s="406"/>
    </row>
    <row r="20182" spans="7:7">
      <c r="G20182" s="406"/>
    </row>
    <row r="20183" spans="7:7">
      <c r="G20183" s="406"/>
    </row>
    <row r="20184" spans="7:7">
      <c r="G20184" s="406"/>
    </row>
    <row r="20185" spans="7:7">
      <c r="G20185" s="406"/>
    </row>
    <row r="20186" spans="7:7">
      <c r="G20186" s="406"/>
    </row>
    <row r="20187" spans="7:7">
      <c r="G20187" s="406"/>
    </row>
    <row r="20188" spans="7:7">
      <c r="G20188" s="406"/>
    </row>
    <row r="20189" spans="7:7">
      <c r="G20189" s="406"/>
    </row>
    <row r="20190" spans="7:7">
      <c r="G20190" s="406"/>
    </row>
    <row r="20191" spans="7:7">
      <c r="G20191" s="406"/>
    </row>
    <row r="20192" spans="7:7">
      <c r="G20192" s="406"/>
    </row>
    <row r="20193" spans="7:7">
      <c r="G20193" s="406"/>
    </row>
    <row r="20194" spans="7:7">
      <c r="G20194" s="406"/>
    </row>
    <row r="20195" spans="7:7">
      <c r="G20195" s="406"/>
    </row>
    <row r="20196" spans="7:7">
      <c r="G20196" s="406"/>
    </row>
    <row r="20197" spans="7:7">
      <c r="G20197" s="406"/>
    </row>
    <row r="20198" spans="7:7">
      <c r="G20198" s="406"/>
    </row>
    <row r="20199" spans="7:7">
      <c r="G20199" s="406"/>
    </row>
    <row r="20200" spans="7:7">
      <c r="G20200" s="406"/>
    </row>
    <row r="20201" spans="7:7">
      <c r="G20201" s="406"/>
    </row>
    <row r="20202" spans="7:7">
      <c r="G20202" s="406"/>
    </row>
    <row r="20203" spans="7:7">
      <c r="G20203" s="406"/>
    </row>
    <row r="20204" spans="7:7">
      <c r="G20204" s="406"/>
    </row>
    <row r="20205" spans="7:7">
      <c r="G20205" s="406"/>
    </row>
    <row r="20206" spans="7:7">
      <c r="G20206" s="406"/>
    </row>
    <row r="20207" spans="7:7">
      <c r="G20207" s="406"/>
    </row>
    <row r="20208" spans="7:7">
      <c r="G20208" s="406"/>
    </row>
    <row r="20209" spans="7:7">
      <c r="G20209" s="406"/>
    </row>
    <row r="20210" spans="7:7">
      <c r="G20210" s="406"/>
    </row>
    <row r="20211" spans="7:7">
      <c r="G20211" s="406"/>
    </row>
    <row r="20212" spans="7:7">
      <c r="G20212" s="406"/>
    </row>
    <row r="20213" spans="7:7">
      <c r="G20213" s="406"/>
    </row>
    <row r="20214" spans="7:7">
      <c r="G20214" s="406"/>
    </row>
    <row r="20215" spans="7:7">
      <c r="G20215" s="406"/>
    </row>
    <row r="20216" spans="7:7">
      <c r="G20216" s="406"/>
    </row>
    <row r="20217" spans="7:7">
      <c r="G20217" s="406"/>
    </row>
    <row r="20218" spans="7:7">
      <c r="G20218" s="406"/>
    </row>
    <row r="20219" spans="7:7">
      <c r="G20219" s="406"/>
    </row>
    <row r="20220" spans="7:7">
      <c r="G20220" s="406"/>
    </row>
    <row r="20221" spans="7:7">
      <c r="G20221" s="406"/>
    </row>
    <row r="20222" spans="7:7">
      <c r="G20222" s="406"/>
    </row>
    <row r="20223" spans="7:7">
      <c r="G20223" s="406"/>
    </row>
    <row r="20224" spans="7:7">
      <c r="G20224" s="406"/>
    </row>
    <row r="20225" spans="7:7">
      <c r="G20225" s="406"/>
    </row>
    <row r="20226" spans="7:7">
      <c r="G20226" s="406"/>
    </row>
    <row r="20227" spans="7:7">
      <c r="G20227" s="406"/>
    </row>
    <row r="20228" spans="7:7">
      <c r="G20228" s="406"/>
    </row>
    <row r="20229" spans="7:7">
      <c r="G20229" s="406"/>
    </row>
    <row r="20230" spans="7:7">
      <c r="G20230" s="406"/>
    </row>
    <row r="20231" spans="7:7">
      <c r="G20231" s="406"/>
    </row>
    <row r="20232" spans="7:7">
      <c r="G20232" s="406"/>
    </row>
    <row r="20233" spans="7:7">
      <c r="G20233" s="406"/>
    </row>
    <row r="20234" spans="7:7">
      <c r="G20234" s="406"/>
    </row>
    <row r="20235" spans="7:7">
      <c r="G20235" s="406"/>
    </row>
    <row r="20236" spans="7:7">
      <c r="G20236" s="406"/>
    </row>
    <row r="20237" spans="7:7">
      <c r="G20237" s="406"/>
    </row>
    <row r="20238" spans="7:7">
      <c r="G20238" s="406"/>
    </row>
    <row r="20239" spans="7:7">
      <c r="G20239" s="406"/>
    </row>
    <row r="20240" spans="7:7">
      <c r="G20240" s="406"/>
    </row>
    <row r="20241" spans="7:7">
      <c r="G20241" s="406"/>
    </row>
    <row r="20242" spans="7:7">
      <c r="G20242" s="406"/>
    </row>
    <row r="20243" spans="7:7">
      <c r="G20243" s="406"/>
    </row>
    <row r="20244" spans="7:7">
      <c r="G20244" s="406"/>
    </row>
    <row r="20245" spans="7:7">
      <c r="G20245" s="406"/>
    </row>
    <row r="20246" spans="7:7">
      <c r="G20246" s="406"/>
    </row>
    <row r="20247" spans="7:7">
      <c r="G20247" s="406"/>
    </row>
    <row r="20248" spans="7:7">
      <c r="G20248" s="406"/>
    </row>
    <row r="20249" spans="7:7">
      <c r="G20249" s="406"/>
    </row>
    <row r="20250" spans="7:7">
      <c r="G20250" s="406"/>
    </row>
    <row r="20251" spans="7:7">
      <c r="G20251" s="406"/>
    </row>
    <row r="20252" spans="7:7">
      <c r="G20252" s="406"/>
    </row>
    <row r="20253" spans="7:7">
      <c r="G20253" s="406"/>
    </row>
    <row r="20254" spans="7:7">
      <c r="G20254" s="406"/>
    </row>
    <row r="20255" spans="7:7">
      <c r="G20255" s="406"/>
    </row>
    <row r="20256" spans="7:7">
      <c r="G20256" s="406"/>
    </row>
    <row r="20257" spans="7:7">
      <c r="G20257" s="406"/>
    </row>
    <row r="20258" spans="7:7">
      <c r="G20258" s="406"/>
    </row>
    <row r="20259" spans="7:7">
      <c r="G20259" s="406"/>
    </row>
    <row r="20260" spans="7:7">
      <c r="G20260" s="406"/>
    </row>
    <row r="20261" spans="7:7">
      <c r="G20261" s="406"/>
    </row>
    <row r="20262" spans="7:7">
      <c r="G20262" s="406"/>
    </row>
    <row r="20263" spans="7:7">
      <c r="G20263" s="406"/>
    </row>
    <row r="20264" spans="7:7">
      <c r="G20264" s="406"/>
    </row>
    <row r="20265" spans="7:7">
      <c r="G20265" s="406"/>
    </row>
    <row r="20266" spans="7:7">
      <c r="G20266" s="406"/>
    </row>
    <row r="20267" spans="7:7">
      <c r="G20267" s="406"/>
    </row>
    <row r="20268" spans="7:7">
      <c r="G20268" s="406"/>
    </row>
    <row r="20269" spans="7:7">
      <c r="G20269" s="406"/>
    </row>
    <row r="20270" spans="7:7">
      <c r="G20270" s="406"/>
    </row>
    <row r="20271" spans="7:7">
      <c r="G20271" s="406"/>
    </row>
    <row r="20272" spans="7:7">
      <c r="G20272" s="406"/>
    </row>
    <row r="20273" spans="7:7">
      <c r="G20273" s="406"/>
    </row>
    <row r="20274" spans="7:7">
      <c r="G20274" s="406"/>
    </row>
    <row r="20275" spans="7:7">
      <c r="G20275" s="406"/>
    </row>
    <row r="20276" spans="7:7">
      <c r="G20276" s="406"/>
    </row>
    <row r="20277" spans="7:7">
      <c r="G20277" s="406"/>
    </row>
    <row r="20278" spans="7:7">
      <c r="G20278" s="406"/>
    </row>
    <row r="20279" spans="7:7">
      <c r="G20279" s="406"/>
    </row>
    <row r="20280" spans="7:7">
      <c r="G20280" s="406"/>
    </row>
    <row r="20281" spans="7:7">
      <c r="G20281" s="406"/>
    </row>
    <row r="20282" spans="7:7">
      <c r="G20282" s="406"/>
    </row>
    <row r="20283" spans="7:7">
      <c r="G20283" s="406"/>
    </row>
    <row r="20284" spans="7:7">
      <c r="G20284" s="406"/>
    </row>
    <row r="20285" spans="7:7">
      <c r="G20285" s="406"/>
    </row>
    <row r="20286" spans="7:7">
      <c r="G20286" s="406"/>
    </row>
    <row r="20287" spans="7:7">
      <c r="G20287" s="406"/>
    </row>
    <row r="20288" spans="7:7">
      <c r="G20288" s="406"/>
    </row>
    <row r="20289" spans="7:7">
      <c r="G20289" s="406"/>
    </row>
    <row r="20290" spans="7:7">
      <c r="G20290" s="406"/>
    </row>
    <row r="20291" spans="7:7">
      <c r="G20291" s="406"/>
    </row>
    <row r="20292" spans="7:7">
      <c r="G20292" s="406"/>
    </row>
    <row r="20293" spans="7:7">
      <c r="G20293" s="406"/>
    </row>
    <row r="20294" spans="7:7">
      <c r="G20294" s="406"/>
    </row>
    <row r="20295" spans="7:7">
      <c r="G20295" s="406"/>
    </row>
    <row r="20296" spans="7:7">
      <c r="G20296" s="406"/>
    </row>
    <row r="20297" spans="7:7">
      <c r="G20297" s="406"/>
    </row>
    <row r="20298" spans="7:7">
      <c r="G20298" s="406"/>
    </row>
    <row r="20299" spans="7:7">
      <c r="G20299" s="406"/>
    </row>
    <row r="20300" spans="7:7">
      <c r="G20300" s="406"/>
    </row>
    <row r="20301" spans="7:7">
      <c r="G20301" s="406"/>
    </row>
    <row r="20302" spans="7:7">
      <c r="G20302" s="406"/>
    </row>
    <row r="20303" spans="7:7">
      <c r="G20303" s="406"/>
    </row>
    <row r="20304" spans="7:7">
      <c r="G20304" s="406"/>
    </row>
    <row r="20305" spans="7:7">
      <c r="G20305" s="406"/>
    </row>
    <row r="20306" spans="7:7">
      <c r="G20306" s="406"/>
    </row>
    <row r="20307" spans="7:7">
      <c r="G20307" s="406"/>
    </row>
    <row r="20308" spans="7:7">
      <c r="G20308" s="406"/>
    </row>
    <row r="20309" spans="7:7">
      <c r="G20309" s="406"/>
    </row>
    <row r="20310" spans="7:7">
      <c r="G20310" s="406"/>
    </row>
    <row r="20311" spans="7:7">
      <c r="G20311" s="406"/>
    </row>
    <row r="20312" spans="7:7">
      <c r="G20312" s="406"/>
    </row>
    <row r="20313" spans="7:7">
      <c r="G20313" s="406"/>
    </row>
    <row r="20314" spans="7:7">
      <c r="G20314" s="406"/>
    </row>
    <row r="20315" spans="7:7">
      <c r="G20315" s="406"/>
    </row>
    <row r="20316" spans="7:7">
      <c r="G20316" s="406"/>
    </row>
    <row r="20317" spans="7:7">
      <c r="G20317" s="406"/>
    </row>
    <row r="20318" spans="7:7">
      <c r="G20318" s="406"/>
    </row>
    <row r="20319" spans="7:7">
      <c r="G20319" s="406"/>
    </row>
    <row r="20320" spans="7:7">
      <c r="G20320" s="406"/>
    </row>
    <row r="20321" spans="7:7">
      <c r="G20321" s="406"/>
    </row>
    <row r="20322" spans="7:7">
      <c r="G20322" s="406"/>
    </row>
    <row r="20323" spans="7:7">
      <c r="G20323" s="406"/>
    </row>
    <row r="20324" spans="7:7">
      <c r="G20324" s="406"/>
    </row>
    <row r="20325" spans="7:7">
      <c r="G20325" s="406"/>
    </row>
    <row r="20326" spans="7:7">
      <c r="G20326" s="406"/>
    </row>
    <row r="20327" spans="7:7">
      <c r="G20327" s="406"/>
    </row>
    <row r="20328" spans="7:7">
      <c r="G20328" s="406"/>
    </row>
    <row r="20329" spans="7:7">
      <c r="G20329" s="406"/>
    </row>
    <row r="20330" spans="7:7">
      <c r="G20330" s="406"/>
    </row>
    <row r="20331" spans="7:7">
      <c r="G20331" s="406"/>
    </row>
    <row r="20332" spans="7:7">
      <c r="G20332" s="406"/>
    </row>
    <row r="20333" spans="7:7">
      <c r="G20333" s="406"/>
    </row>
    <row r="20334" spans="7:7">
      <c r="G20334" s="406"/>
    </row>
    <row r="20335" spans="7:7">
      <c r="G20335" s="406"/>
    </row>
    <row r="20336" spans="7:7">
      <c r="G20336" s="406"/>
    </row>
    <row r="20337" spans="7:7">
      <c r="G20337" s="406"/>
    </row>
    <row r="20338" spans="7:7">
      <c r="G20338" s="406"/>
    </row>
    <row r="20339" spans="7:7">
      <c r="G20339" s="406"/>
    </row>
    <row r="20340" spans="7:7">
      <c r="G20340" s="406"/>
    </row>
    <row r="20341" spans="7:7">
      <c r="G20341" s="406"/>
    </row>
    <row r="20342" spans="7:7">
      <c r="G20342" s="406"/>
    </row>
    <row r="20343" spans="7:7">
      <c r="G20343" s="406"/>
    </row>
    <row r="20344" spans="7:7">
      <c r="G20344" s="406"/>
    </row>
    <row r="20345" spans="7:7">
      <c r="G20345" s="406"/>
    </row>
    <row r="20346" spans="7:7">
      <c r="G20346" s="406"/>
    </row>
    <row r="20347" spans="7:7">
      <c r="G20347" s="406"/>
    </row>
    <row r="20348" spans="7:7">
      <c r="G20348" s="406"/>
    </row>
    <row r="20349" spans="7:7">
      <c r="G20349" s="406"/>
    </row>
    <row r="20350" spans="7:7">
      <c r="G20350" s="406"/>
    </row>
    <row r="20351" spans="7:7">
      <c r="G20351" s="406"/>
    </row>
    <row r="20352" spans="7:7">
      <c r="G20352" s="406"/>
    </row>
    <row r="20353" spans="7:7">
      <c r="G20353" s="406"/>
    </row>
    <row r="20354" spans="7:7">
      <c r="G20354" s="406"/>
    </row>
    <row r="20355" spans="7:7">
      <c r="G20355" s="406"/>
    </row>
    <row r="20356" spans="7:7">
      <c r="G20356" s="406"/>
    </row>
    <row r="20357" spans="7:7">
      <c r="G20357" s="406"/>
    </row>
    <row r="20358" spans="7:7">
      <c r="G20358" s="406"/>
    </row>
    <row r="20359" spans="7:7">
      <c r="G20359" s="406"/>
    </row>
    <row r="20360" spans="7:7">
      <c r="G20360" s="406"/>
    </row>
    <row r="20361" spans="7:7">
      <c r="G20361" s="406"/>
    </row>
    <row r="20362" spans="7:7">
      <c r="G20362" s="406"/>
    </row>
    <row r="20363" spans="7:7">
      <c r="G20363" s="406"/>
    </row>
    <row r="20364" spans="7:7">
      <c r="G20364" s="406"/>
    </row>
    <row r="20365" spans="7:7">
      <c r="G20365" s="406"/>
    </row>
    <row r="20366" spans="7:7">
      <c r="G20366" s="406"/>
    </row>
    <row r="20367" spans="7:7">
      <c r="G20367" s="406"/>
    </row>
    <row r="20368" spans="7:7">
      <c r="G20368" s="406"/>
    </row>
    <row r="20369" spans="7:7">
      <c r="G20369" s="406"/>
    </row>
    <row r="20370" spans="7:7">
      <c r="G20370" s="406"/>
    </row>
    <row r="20371" spans="7:7">
      <c r="G20371" s="406"/>
    </row>
    <row r="20372" spans="7:7">
      <c r="G20372" s="406"/>
    </row>
    <row r="20373" spans="7:7">
      <c r="G20373" s="406"/>
    </row>
    <row r="20374" spans="7:7">
      <c r="G20374" s="406"/>
    </row>
    <row r="20375" spans="7:7">
      <c r="G20375" s="406"/>
    </row>
    <row r="20376" spans="7:7">
      <c r="G20376" s="406"/>
    </row>
    <row r="20377" spans="7:7">
      <c r="G20377" s="406"/>
    </row>
    <row r="20378" spans="7:7">
      <c r="G20378" s="406"/>
    </row>
    <row r="20379" spans="7:7">
      <c r="G20379" s="406"/>
    </row>
    <row r="20380" spans="7:7">
      <c r="G20380" s="406"/>
    </row>
    <row r="20381" spans="7:7">
      <c r="G20381" s="406"/>
    </row>
    <row r="20382" spans="7:7">
      <c r="G20382" s="406"/>
    </row>
    <row r="20383" spans="7:7">
      <c r="G20383" s="406"/>
    </row>
    <row r="20384" spans="7:7">
      <c r="G20384" s="406"/>
    </row>
    <row r="20385" spans="7:7">
      <c r="G20385" s="406"/>
    </row>
    <row r="20386" spans="7:7">
      <c r="G20386" s="406"/>
    </row>
    <row r="20387" spans="7:7">
      <c r="G20387" s="406"/>
    </row>
    <row r="20388" spans="7:7">
      <c r="G20388" s="406"/>
    </row>
    <row r="20389" spans="7:7">
      <c r="G20389" s="406"/>
    </row>
    <row r="20390" spans="7:7">
      <c r="G20390" s="406"/>
    </row>
    <row r="20391" spans="7:7">
      <c r="G20391" s="406"/>
    </row>
    <row r="20392" spans="7:7">
      <c r="G20392" s="406"/>
    </row>
    <row r="20393" spans="7:7">
      <c r="G20393" s="406"/>
    </row>
    <row r="20394" spans="7:7">
      <c r="G20394" s="406"/>
    </row>
    <row r="20395" spans="7:7">
      <c r="G20395" s="406"/>
    </row>
    <row r="20396" spans="7:7">
      <c r="G20396" s="406"/>
    </row>
    <row r="20397" spans="7:7">
      <c r="G20397" s="406"/>
    </row>
    <row r="20398" spans="7:7">
      <c r="G20398" s="406"/>
    </row>
    <row r="20399" spans="7:7">
      <c r="G20399" s="406"/>
    </row>
    <row r="20400" spans="7:7">
      <c r="G20400" s="406"/>
    </row>
    <row r="20401" spans="7:7">
      <c r="G20401" s="406"/>
    </row>
    <row r="20402" spans="7:7">
      <c r="G20402" s="406"/>
    </row>
    <row r="20403" spans="7:7">
      <c r="G20403" s="406"/>
    </row>
    <row r="20404" spans="7:7">
      <c r="G20404" s="406"/>
    </row>
    <row r="20405" spans="7:7">
      <c r="G20405" s="406"/>
    </row>
    <row r="20406" spans="7:7">
      <c r="G20406" s="406"/>
    </row>
    <row r="20407" spans="7:7">
      <c r="G20407" s="406"/>
    </row>
    <row r="20408" spans="7:7">
      <c r="G20408" s="406"/>
    </row>
    <row r="20409" spans="7:7">
      <c r="G20409" s="406"/>
    </row>
    <row r="20410" spans="7:7">
      <c r="G20410" s="406"/>
    </row>
    <row r="20411" spans="7:7">
      <c r="G20411" s="406"/>
    </row>
    <row r="20412" spans="7:7">
      <c r="G20412" s="406"/>
    </row>
    <row r="20413" spans="7:7">
      <c r="G20413" s="406"/>
    </row>
    <row r="20414" spans="7:7">
      <c r="G20414" s="406"/>
    </row>
    <row r="20415" spans="7:7">
      <c r="G20415" s="406"/>
    </row>
    <row r="20416" spans="7:7">
      <c r="G20416" s="406"/>
    </row>
    <row r="20417" spans="7:7">
      <c r="G20417" s="406"/>
    </row>
    <row r="20418" spans="7:7">
      <c r="G20418" s="406"/>
    </row>
    <row r="20419" spans="7:7">
      <c r="G20419" s="406"/>
    </row>
    <row r="20420" spans="7:7">
      <c r="G20420" s="406"/>
    </row>
    <row r="20421" spans="7:7">
      <c r="G20421" s="406"/>
    </row>
    <row r="20422" spans="7:7">
      <c r="G20422" s="406"/>
    </row>
    <row r="20423" spans="7:7">
      <c r="G20423" s="406"/>
    </row>
    <row r="20424" spans="7:7">
      <c r="G20424" s="406"/>
    </row>
    <row r="20425" spans="7:7">
      <c r="G20425" s="406"/>
    </row>
    <row r="20426" spans="7:7">
      <c r="G20426" s="406"/>
    </row>
    <row r="20427" spans="7:7">
      <c r="G20427" s="406"/>
    </row>
    <row r="20428" spans="7:7">
      <c r="G20428" s="406"/>
    </row>
    <row r="20429" spans="7:7">
      <c r="G20429" s="406"/>
    </row>
    <row r="20430" spans="7:7">
      <c r="G20430" s="406"/>
    </row>
    <row r="20431" spans="7:7">
      <c r="G20431" s="406"/>
    </row>
    <row r="20432" spans="7:7">
      <c r="G20432" s="406"/>
    </row>
    <row r="20433" spans="7:7">
      <c r="G20433" s="406"/>
    </row>
    <row r="20434" spans="7:7">
      <c r="G20434" s="406"/>
    </row>
    <row r="20435" spans="7:7">
      <c r="G20435" s="406"/>
    </row>
    <row r="20436" spans="7:7">
      <c r="G20436" s="406"/>
    </row>
    <row r="20437" spans="7:7">
      <c r="G20437" s="406"/>
    </row>
    <row r="20438" spans="7:7">
      <c r="G20438" s="406"/>
    </row>
    <row r="20439" spans="7:7">
      <c r="G20439" s="406"/>
    </row>
    <row r="20440" spans="7:7">
      <c r="G20440" s="406"/>
    </row>
    <row r="20441" spans="7:7">
      <c r="G20441" s="406"/>
    </row>
    <row r="20442" spans="7:7">
      <c r="G20442" s="406"/>
    </row>
    <row r="20443" spans="7:7">
      <c r="G20443" s="406"/>
    </row>
    <row r="20444" spans="7:7">
      <c r="G20444" s="406"/>
    </row>
    <row r="20445" spans="7:7">
      <c r="G20445" s="406"/>
    </row>
    <row r="20446" spans="7:7">
      <c r="G20446" s="406"/>
    </row>
    <row r="20447" spans="7:7">
      <c r="G20447" s="406"/>
    </row>
    <row r="20448" spans="7:7">
      <c r="G20448" s="406"/>
    </row>
    <row r="20449" spans="7:7">
      <c r="G20449" s="406"/>
    </row>
    <row r="20450" spans="7:7">
      <c r="G20450" s="406"/>
    </row>
    <row r="20451" spans="7:7">
      <c r="G20451" s="406"/>
    </row>
    <row r="20452" spans="7:7">
      <c r="G20452" s="406"/>
    </row>
    <row r="20453" spans="7:7">
      <c r="G20453" s="406"/>
    </row>
    <row r="20454" spans="7:7">
      <c r="G20454" s="406"/>
    </row>
    <row r="20455" spans="7:7">
      <c r="G20455" s="406"/>
    </row>
    <row r="20456" spans="7:7">
      <c r="G20456" s="406"/>
    </row>
    <row r="20457" spans="7:7">
      <c r="G20457" s="406"/>
    </row>
    <row r="20458" spans="7:7">
      <c r="G20458" s="406"/>
    </row>
    <row r="20459" spans="7:7">
      <c r="G20459" s="406"/>
    </row>
    <row r="20460" spans="7:7">
      <c r="G20460" s="406"/>
    </row>
    <row r="20461" spans="7:7">
      <c r="G20461" s="406"/>
    </row>
    <row r="20462" spans="7:7">
      <c r="G20462" s="406"/>
    </row>
    <row r="20463" spans="7:7">
      <c r="G20463" s="406"/>
    </row>
    <row r="20464" spans="7:7">
      <c r="G20464" s="406"/>
    </row>
    <row r="20465" spans="7:7">
      <c r="G20465" s="406"/>
    </row>
    <row r="20466" spans="7:7">
      <c r="G20466" s="406"/>
    </row>
    <row r="20467" spans="7:7">
      <c r="G20467" s="406"/>
    </row>
    <row r="20468" spans="7:7">
      <c r="G20468" s="406"/>
    </row>
    <row r="20469" spans="7:7">
      <c r="G20469" s="406"/>
    </row>
    <row r="20470" spans="7:7">
      <c r="G20470" s="406"/>
    </row>
    <row r="20471" spans="7:7">
      <c r="G20471" s="406"/>
    </row>
    <row r="20472" spans="7:7">
      <c r="G20472" s="406"/>
    </row>
    <row r="20473" spans="7:7">
      <c r="G20473" s="406"/>
    </row>
    <row r="20474" spans="7:7">
      <c r="G20474" s="406"/>
    </row>
    <row r="20475" spans="7:7">
      <c r="G20475" s="406"/>
    </row>
    <row r="20476" spans="7:7">
      <c r="G20476" s="406"/>
    </row>
    <row r="20477" spans="7:7">
      <c r="G20477" s="406"/>
    </row>
    <row r="20478" spans="7:7">
      <c r="G20478" s="406"/>
    </row>
    <row r="20479" spans="7:7">
      <c r="G20479" s="406"/>
    </row>
    <row r="20480" spans="7:7">
      <c r="G20480" s="406"/>
    </row>
    <row r="20481" spans="7:7">
      <c r="G20481" s="406"/>
    </row>
    <row r="20482" spans="7:7">
      <c r="G20482" s="406"/>
    </row>
    <row r="20483" spans="7:7">
      <c r="G20483" s="406"/>
    </row>
    <row r="20484" spans="7:7">
      <c r="G20484" s="406"/>
    </row>
    <row r="20485" spans="7:7">
      <c r="G20485" s="406"/>
    </row>
    <row r="20486" spans="7:7">
      <c r="G20486" s="406"/>
    </row>
    <row r="20487" spans="7:7">
      <c r="G20487" s="406"/>
    </row>
    <row r="20488" spans="7:7">
      <c r="G20488" s="406"/>
    </row>
    <row r="20489" spans="7:7">
      <c r="G20489" s="406"/>
    </row>
    <row r="20490" spans="7:7">
      <c r="G20490" s="406"/>
    </row>
    <row r="20491" spans="7:7">
      <c r="G20491" s="406"/>
    </row>
    <row r="20492" spans="7:7">
      <c r="G20492" s="406"/>
    </row>
    <row r="20493" spans="7:7">
      <c r="G20493" s="406"/>
    </row>
    <row r="20494" spans="7:7">
      <c r="G20494" s="406"/>
    </row>
    <row r="20495" spans="7:7">
      <c r="G20495" s="406"/>
    </row>
    <row r="20496" spans="7:7">
      <c r="G20496" s="406"/>
    </row>
    <row r="20497" spans="7:7">
      <c r="G20497" s="406"/>
    </row>
    <row r="20498" spans="7:7">
      <c r="G20498" s="406"/>
    </row>
    <row r="20499" spans="7:7">
      <c r="G20499" s="406"/>
    </row>
    <row r="20500" spans="7:7">
      <c r="G20500" s="406"/>
    </row>
    <row r="20501" spans="7:7">
      <c r="G20501" s="406"/>
    </row>
    <row r="20502" spans="7:7">
      <c r="G20502" s="406"/>
    </row>
    <row r="20503" spans="7:7">
      <c r="G20503" s="406"/>
    </row>
    <row r="20504" spans="7:7">
      <c r="G20504" s="406"/>
    </row>
    <row r="20505" spans="7:7">
      <c r="G20505" s="406"/>
    </row>
    <row r="20506" spans="7:7">
      <c r="G20506" s="406"/>
    </row>
    <row r="20507" spans="7:7">
      <c r="G20507" s="406"/>
    </row>
    <row r="20508" spans="7:7">
      <c r="G20508" s="406"/>
    </row>
    <row r="20509" spans="7:7">
      <c r="G20509" s="406"/>
    </row>
    <row r="20510" spans="7:7">
      <c r="G20510" s="406"/>
    </row>
    <row r="20511" spans="7:7">
      <c r="G20511" s="406"/>
    </row>
    <row r="20512" spans="7:7">
      <c r="G20512" s="406"/>
    </row>
    <row r="20513" spans="7:7">
      <c r="G20513" s="406"/>
    </row>
    <row r="20514" spans="7:7">
      <c r="G20514" s="406"/>
    </row>
    <row r="20515" spans="7:7">
      <c r="G20515" s="406"/>
    </row>
    <row r="20516" spans="7:7">
      <c r="G20516" s="406"/>
    </row>
    <row r="20517" spans="7:7">
      <c r="G20517" s="406"/>
    </row>
    <row r="20518" spans="7:7">
      <c r="G20518" s="406"/>
    </row>
    <row r="20519" spans="7:7">
      <c r="G20519" s="406"/>
    </row>
    <row r="20520" spans="7:7">
      <c r="G20520" s="406"/>
    </row>
    <row r="20521" spans="7:7">
      <c r="G20521" s="406"/>
    </row>
    <row r="20522" spans="7:7">
      <c r="G20522" s="406"/>
    </row>
    <row r="20523" spans="7:7">
      <c r="G20523" s="406"/>
    </row>
    <row r="20524" spans="7:7">
      <c r="G20524" s="406"/>
    </row>
    <row r="20525" spans="7:7">
      <c r="G20525" s="406"/>
    </row>
    <row r="20526" spans="7:7">
      <c r="G20526" s="406"/>
    </row>
    <row r="20527" spans="7:7">
      <c r="G20527" s="406"/>
    </row>
    <row r="20528" spans="7:7">
      <c r="G20528" s="406"/>
    </row>
    <row r="20529" spans="7:7">
      <c r="G20529" s="406"/>
    </row>
    <row r="20530" spans="7:7">
      <c r="G20530" s="406"/>
    </row>
    <row r="20531" spans="7:7">
      <c r="G20531" s="406"/>
    </row>
    <row r="20532" spans="7:7">
      <c r="G20532" s="406"/>
    </row>
    <row r="20533" spans="7:7">
      <c r="G20533" s="406"/>
    </row>
    <row r="20534" spans="7:7">
      <c r="G20534" s="406"/>
    </row>
    <row r="20535" spans="7:7">
      <c r="G20535" s="406"/>
    </row>
    <row r="20536" spans="7:7">
      <c r="G20536" s="406"/>
    </row>
    <row r="20537" spans="7:7">
      <c r="G20537" s="406"/>
    </row>
    <row r="20538" spans="7:7">
      <c r="G20538" s="406"/>
    </row>
    <row r="20539" spans="7:7">
      <c r="G20539" s="406"/>
    </row>
    <row r="20540" spans="7:7">
      <c r="G20540" s="406"/>
    </row>
    <row r="20541" spans="7:7">
      <c r="G20541" s="406"/>
    </row>
    <row r="20542" spans="7:7">
      <c r="G20542" s="406"/>
    </row>
    <row r="20543" spans="7:7">
      <c r="G20543" s="406"/>
    </row>
    <row r="20544" spans="7:7">
      <c r="G20544" s="406"/>
    </row>
    <row r="20545" spans="7:7">
      <c r="G20545" s="406"/>
    </row>
    <row r="20546" spans="7:7">
      <c r="G20546" s="406"/>
    </row>
    <row r="20547" spans="7:7">
      <c r="G20547" s="406"/>
    </row>
    <row r="20548" spans="7:7">
      <c r="G20548" s="406"/>
    </row>
    <row r="20549" spans="7:7">
      <c r="G20549" s="406"/>
    </row>
    <row r="20550" spans="7:7">
      <c r="G20550" s="406"/>
    </row>
    <row r="20551" spans="7:7">
      <c r="G20551" s="406"/>
    </row>
    <row r="20552" spans="7:7">
      <c r="G20552" s="406"/>
    </row>
    <row r="20553" spans="7:7">
      <c r="G20553" s="406"/>
    </row>
    <row r="20554" spans="7:7">
      <c r="G20554" s="406"/>
    </row>
    <row r="20555" spans="7:7">
      <c r="G20555" s="406"/>
    </row>
    <row r="20556" spans="7:7">
      <c r="G20556" s="406"/>
    </row>
    <row r="20557" spans="7:7">
      <c r="G20557" s="406"/>
    </row>
    <row r="20558" spans="7:7">
      <c r="G20558" s="406"/>
    </row>
    <row r="20559" spans="7:7">
      <c r="G20559" s="406"/>
    </row>
    <row r="20560" spans="7:7">
      <c r="G20560" s="406"/>
    </row>
    <row r="20561" spans="7:7">
      <c r="G20561" s="406"/>
    </row>
    <row r="20562" spans="7:7">
      <c r="G20562" s="406"/>
    </row>
    <row r="20563" spans="7:7">
      <c r="G20563" s="406"/>
    </row>
    <row r="20564" spans="7:7">
      <c r="G20564" s="406"/>
    </row>
    <row r="20565" spans="7:7">
      <c r="G20565" s="406"/>
    </row>
    <row r="20566" spans="7:7">
      <c r="G20566" s="406"/>
    </row>
    <row r="20567" spans="7:7">
      <c r="G20567" s="406"/>
    </row>
    <row r="20568" spans="7:7">
      <c r="G20568" s="406"/>
    </row>
    <row r="20569" spans="7:7">
      <c r="G20569" s="406"/>
    </row>
    <row r="20570" spans="7:7">
      <c r="G20570" s="406"/>
    </row>
    <row r="20571" spans="7:7">
      <c r="G20571" s="406"/>
    </row>
    <row r="20572" spans="7:7">
      <c r="G20572" s="406"/>
    </row>
    <row r="20573" spans="7:7">
      <c r="G20573" s="406"/>
    </row>
    <row r="20574" spans="7:7">
      <c r="G20574" s="406"/>
    </row>
    <row r="20575" spans="7:7">
      <c r="G20575" s="406"/>
    </row>
    <row r="20576" spans="7:7">
      <c r="G20576" s="406"/>
    </row>
    <row r="20577" spans="7:7">
      <c r="G20577" s="406"/>
    </row>
    <row r="20578" spans="7:7">
      <c r="G20578" s="406"/>
    </row>
    <row r="20579" spans="7:7">
      <c r="G20579" s="406"/>
    </row>
    <row r="20580" spans="7:7">
      <c r="G20580" s="406"/>
    </row>
    <row r="20581" spans="7:7">
      <c r="G20581" s="406"/>
    </row>
    <row r="20582" spans="7:7">
      <c r="G20582" s="406"/>
    </row>
    <row r="20583" spans="7:7">
      <c r="G20583" s="406"/>
    </row>
    <row r="20584" spans="7:7">
      <c r="G20584" s="406"/>
    </row>
    <row r="20585" spans="7:7">
      <c r="G20585" s="406"/>
    </row>
    <row r="20586" spans="7:7">
      <c r="G20586" s="406"/>
    </row>
    <row r="20587" spans="7:7">
      <c r="G20587" s="406"/>
    </row>
    <row r="20588" spans="7:7">
      <c r="G20588" s="406"/>
    </row>
    <row r="20589" spans="7:7">
      <c r="G20589" s="406"/>
    </row>
    <row r="20590" spans="7:7">
      <c r="G20590" s="406"/>
    </row>
    <row r="20591" spans="7:7">
      <c r="G20591" s="406"/>
    </row>
    <row r="20592" spans="7:7">
      <c r="G20592" s="406"/>
    </row>
    <row r="20593" spans="7:7">
      <c r="G20593" s="406"/>
    </row>
    <row r="20594" spans="7:7">
      <c r="G20594" s="406"/>
    </row>
    <row r="20595" spans="7:7">
      <c r="G20595" s="406"/>
    </row>
    <row r="20596" spans="7:7">
      <c r="G20596" s="406"/>
    </row>
    <row r="20597" spans="7:7">
      <c r="G20597" s="406"/>
    </row>
    <row r="20598" spans="7:7">
      <c r="G20598" s="406"/>
    </row>
    <row r="20599" spans="7:7">
      <c r="G20599" s="406"/>
    </row>
    <row r="20600" spans="7:7">
      <c r="G20600" s="406"/>
    </row>
    <row r="20601" spans="7:7">
      <c r="G20601" s="406"/>
    </row>
    <row r="20602" spans="7:7">
      <c r="G20602" s="406"/>
    </row>
    <row r="20603" spans="7:7">
      <c r="G20603" s="406"/>
    </row>
    <row r="20604" spans="7:7">
      <c r="G20604" s="406"/>
    </row>
    <row r="20605" spans="7:7">
      <c r="G20605" s="406"/>
    </row>
    <row r="20606" spans="7:7">
      <c r="G20606" s="406"/>
    </row>
    <row r="20607" spans="7:7">
      <c r="G20607" s="406"/>
    </row>
    <row r="20608" spans="7:7">
      <c r="G20608" s="406"/>
    </row>
    <row r="20609" spans="7:7">
      <c r="G20609" s="406"/>
    </row>
    <row r="20610" spans="7:7">
      <c r="G20610" s="406"/>
    </row>
    <row r="20611" spans="7:7">
      <c r="G20611" s="406"/>
    </row>
    <row r="20612" spans="7:7">
      <c r="G20612" s="406"/>
    </row>
    <row r="20613" spans="7:7">
      <c r="G20613" s="406"/>
    </row>
    <row r="20614" spans="7:7">
      <c r="G20614" s="406"/>
    </row>
    <row r="20615" spans="7:7">
      <c r="G20615" s="406"/>
    </row>
    <row r="20616" spans="7:7">
      <c r="G20616" s="406"/>
    </row>
    <row r="20617" spans="7:7">
      <c r="G20617" s="406"/>
    </row>
    <row r="20618" spans="7:7">
      <c r="G20618" s="406"/>
    </row>
    <row r="20619" spans="7:7">
      <c r="G20619" s="406"/>
    </row>
    <row r="20620" spans="7:7">
      <c r="G20620" s="406"/>
    </row>
    <row r="20621" spans="7:7">
      <c r="G20621" s="406"/>
    </row>
    <row r="20622" spans="7:7">
      <c r="G20622" s="406"/>
    </row>
    <row r="20623" spans="7:7">
      <c r="G20623" s="406"/>
    </row>
    <row r="20624" spans="7:7">
      <c r="G20624" s="406"/>
    </row>
    <row r="20625" spans="7:7">
      <c r="G20625" s="406"/>
    </row>
    <row r="20626" spans="7:7">
      <c r="G20626" s="406"/>
    </row>
    <row r="20627" spans="7:7">
      <c r="G20627" s="406"/>
    </row>
    <row r="20628" spans="7:7">
      <c r="G20628" s="406"/>
    </row>
    <row r="20629" spans="7:7">
      <c r="G20629" s="406"/>
    </row>
    <row r="20630" spans="7:7">
      <c r="G20630" s="406"/>
    </row>
    <row r="20631" spans="7:7">
      <c r="G20631" s="406"/>
    </row>
    <row r="20632" spans="7:7">
      <c r="G20632" s="406"/>
    </row>
    <row r="20633" spans="7:7">
      <c r="G20633" s="406"/>
    </row>
    <row r="20634" spans="7:7">
      <c r="G20634" s="406"/>
    </row>
    <row r="20635" spans="7:7">
      <c r="G20635" s="406"/>
    </row>
    <row r="20636" spans="7:7">
      <c r="G20636" s="406"/>
    </row>
    <row r="20637" spans="7:7">
      <c r="G20637" s="406"/>
    </row>
    <row r="20638" spans="7:7">
      <c r="G20638" s="406"/>
    </row>
    <row r="20639" spans="7:7">
      <c r="G20639" s="406"/>
    </row>
    <row r="20640" spans="7:7">
      <c r="G20640" s="406"/>
    </row>
    <row r="20641" spans="7:7">
      <c r="G20641" s="406"/>
    </row>
    <row r="20642" spans="7:7">
      <c r="G20642" s="406"/>
    </row>
    <row r="20643" spans="7:7">
      <c r="G20643" s="406"/>
    </row>
    <row r="20644" spans="7:7">
      <c r="G20644" s="406"/>
    </row>
    <row r="20645" spans="7:7">
      <c r="G20645" s="406"/>
    </row>
    <row r="20646" spans="7:7">
      <c r="G20646" s="406"/>
    </row>
    <row r="20647" spans="7:7">
      <c r="G20647" s="406"/>
    </row>
    <row r="20648" spans="7:7">
      <c r="G20648" s="406"/>
    </row>
    <row r="20649" spans="7:7">
      <c r="G20649" s="406"/>
    </row>
    <row r="20650" spans="7:7">
      <c r="G20650" s="406"/>
    </row>
    <row r="20651" spans="7:7">
      <c r="G20651" s="406"/>
    </row>
    <row r="20652" spans="7:7">
      <c r="G20652" s="406"/>
    </row>
    <row r="20653" spans="7:7">
      <c r="G20653" s="406"/>
    </row>
    <row r="20654" spans="7:7">
      <c r="G20654" s="406"/>
    </row>
    <row r="20655" spans="7:7">
      <c r="G20655" s="406"/>
    </row>
    <row r="20656" spans="7:7">
      <c r="G20656" s="406"/>
    </row>
    <row r="20657" spans="7:7">
      <c r="G20657" s="406"/>
    </row>
    <row r="20658" spans="7:7">
      <c r="G20658" s="406"/>
    </row>
    <row r="20659" spans="7:7">
      <c r="G20659" s="406"/>
    </row>
    <row r="20660" spans="7:7">
      <c r="G20660" s="406"/>
    </row>
    <row r="20661" spans="7:7">
      <c r="G20661" s="406"/>
    </row>
    <row r="20662" spans="7:7">
      <c r="G20662" s="406"/>
    </row>
    <row r="20663" spans="7:7">
      <c r="G20663" s="406"/>
    </row>
    <row r="20664" spans="7:7">
      <c r="G20664" s="406"/>
    </row>
    <row r="20665" spans="7:7">
      <c r="G20665" s="406"/>
    </row>
    <row r="20666" spans="7:7">
      <c r="G20666" s="406"/>
    </row>
    <row r="20667" spans="7:7">
      <c r="G20667" s="406"/>
    </row>
    <row r="20668" spans="7:7">
      <c r="G20668" s="406"/>
    </row>
    <row r="20669" spans="7:7">
      <c r="G20669" s="406"/>
    </row>
    <row r="20670" spans="7:7">
      <c r="G20670" s="406"/>
    </row>
    <row r="20671" spans="7:7">
      <c r="G20671" s="406"/>
    </row>
    <row r="20672" spans="7:7">
      <c r="G20672" s="406"/>
    </row>
    <row r="20673" spans="7:7">
      <c r="G20673" s="406"/>
    </row>
    <row r="20674" spans="7:7">
      <c r="G20674" s="406"/>
    </row>
    <row r="20675" spans="7:7">
      <c r="G20675" s="406"/>
    </row>
    <row r="20676" spans="7:7">
      <c r="G20676" s="406"/>
    </row>
    <row r="20677" spans="7:7">
      <c r="G20677" s="406"/>
    </row>
    <row r="20678" spans="7:7">
      <c r="G20678" s="406"/>
    </row>
    <row r="20679" spans="7:7">
      <c r="G20679" s="406"/>
    </row>
    <row r="20680" spans="7:7">
      <c r="G20680" s="406"/>
    </row>
    <row r="20681" spans="7:7">
      <c r="G20681" s="406"/>
    </row>
    <row r="20682" spans="7:7">
      <c r="G20682" s="406"/>
    </row>
    <row r="20683" spans="7:7">
      <c r="G20683" s="406"/>
    </row>
    <row r="20684" spans="7:7">
      <c r="G20684" s="406"/>
    </row>
    <row r="20685" spans="7:7">
      <c r="G20685" s="406"/>
    </row>
    <row r="20686" spans="7:7">
      <c r="G20686" s="406"/>
    </row>
    <row r="20687" spans="7:7">
      <c r="G20687" s="406"/>
    </row>
    <row r="20688" spans="7:7">
      <c r="G20688" s="406"/>
    </row>
    <row r="20689" spans="7:7">
      <c r="G20689" s="406"/>
    </row>
    <row r="20690" spans="7:7">
      <c r="G20690" s="406"/>
    </row>
    <row r="20691" spans="7:7">
      <c r="G20691" s="406"/>
    </row>
    <row r="20692" spans="7:7">
      <c r="G20692" s="406"/>
    </row>
    <row r="20693" spans="7:7">
      <c r="G20693" s="406"/>
    </row>
    <row r="20694" spans="7:7">
      <c r="G20694" s="406"/>
    </row>
    <row r="20695" spans="7:7">
      <c r="G20695" s="406"/>
    </row>
    <row r="20696" spans="7:7">
      <c r="G20696" s="406"/>
    </row>
    <row r="20697" spans="7:7">
      <c r="G20697" s="406"/>
    </row>
    <row r="20698" spans="7:7">
      <c r="G20698" s="406"/>
    </row>
    <row r="20699" spans="7:7">
      <c r="G20699" s="406"/>
    </row>
    <row r="20700" spans="7:7">
      <c r="G20700" s="406"/>
    </row>
    <row r="20701" spans="7:7">
      <c r="G20701" s="406"/>
    </row>
    <row r="20702" spans="7:7">
      <c r="G20702" s="406"/>
    </row>
    <row r="20703" spans="7:7">
      <c r="G20703" s="406"/>
    </row>
    <row r="20704" spans="7:7">
      <c r="G20704" s="406"/>
    </row>
    <row r="20705" spans="7:7">
      <c r="G20705" s="406"/>
    </row>
    <row r="20706" spans="7:7">
      <c r="G20706" s="406"/>
    </row>
    <row r="20707" spans="7:7">
      <c r="G20707" s="406"/>
    </row>
    <row r="20708" spans="7:7">
      <c r="G20708" s="406"/>
    </row>
    <row r="20709" spans="7:7">
      <c r="G20709" s="406"/>
    </row>
    <row r="20710" spans="7:7">
      <c r="G20710" s="406"/>
    </row>
    <row r="20711" spans="7:7">
      <c r="G20711" s="406"/>
    </row>
    <row r="20712" spans="7:7">
      <c r="G20712" s="406"/>
    </row>
    <row r="20713" spans="7:7">
      <c r="G20713" s="406"/>
    </row>
    <row r="20714" spans="7:7">
      <c r="G20714" s="406"/>
    </row>
    <row r="20715" spans="7:7">
      <c r="G20715" s="406"/>
    </row>
    <row r="20716" spans="7:7">
      <c r="G20716" s="406"/>
    </row>
    <row r="20717" spans="7:7">
      <c r="G20717" s="406"/>
    </row>
    <row r="20718" spans="7:7">
      <c r="G20718" s="406"/>
    </row>
    <row r="20719" spans="7:7">
      <c r="G20719" s="406"/>
    </row>
    <row r="20720" spans="7:7">
      <c r="G20720" s="406"/>
    </row>
    <row r="20721" spans="7:7">
      <c r="G20721" s="406"/>
    </row>
    <row r="20722" spans="7:7">
      <c r="G20722" s="406"/>
    </row>
    <row r="20723" spans="7:7">
      <c r="G20723" s="406"/>
    </row>
    <row r="20724" spans="7:7">
      <c r="G20724" s="406"/>
    </row>
    <row r="20725" spans="7:7">
      <c r="G20725" s="406"/>
    </row>
    <row r="20726" spans="7:7">
      <c r="G20726" s="406"/>
    </row>
    <row r="20727" spans="7:7">
      <c r="G20727" s="406"/>
    </row>
    <row r="20728" spans="7:7">
      <c r="G20728" s="406"/>
    </row>
    <row r="20729" spans="7:7">
      <c r="G20729" s="406"/>
    </row>
    <row r="20730" spans="7:7">
      <c r="G20730" s="406"/>
    </row>
    <row r="20731" spans="7:7">
      <c r="G20731" s="406"/>
    </row>
    <row r="20732" spans="7:7">
      <c r="G20732" s="406"/>
    </row>
    <row r="20733" spans="7:7">
      <c r="G20733" s="406"/>
    </row>
    <row r="20734" spans="7:7">
      <c r="G20734" s="406"/>
    </row>
    <row r="20735" spans="7:7">
      <c r="G20735" s="406"/>
    </row>
    <row r="20736" spans="7:7">
      <c r="G20736" s="406"/>
    </row>
    <row r="20737" spans="7:7">
      <c r="G20737" s="406"/>
    </row>
    <row r="20738" spans="7:7">
      <c r="G20738" s="406"/>
    </row>
    <row r="20739" spans="7:7">
      <c r="G20739" s="406"/>
    </row>
    <row r="20740" spans="7:7">
      <c r="G20740" s="406"/>
    </row>
    <row r="20741" spans="7:7">
      <c r="G20741" s="406"/>
    </row>
    <row r="20742" spans="7:7">
      <c r="G20742" s="406"/>
    </row>
    <row r="20743" spans="7:7">
      <c r="G20743" s="406"/>
    </row>
    <row r="20744" spans="7:7">
      <c r="G20744" s="406"/>
    </row>
    <row r="20745" spans="7:7">
      <c r="G20745" s="406"/>
    </row>
    <row r="20746" spans="7:7">
      <c r="G20746" s="406"/>
    </row>
    <row r="20747" spans="7:7">
      <c r="G20747" s="406"/>
    </row>
    <row r="20748" spans="7:7">
      <c r="G20748" s="406"/>
    </row>
    <row r="20749" spans="7:7">
      <c r="G20749" s="406"/>
    </row>
    <row r="20750" spans="7:7">
      <c r="G20750" s="406"/>
    </row>
    <row r="20751" spans="7:7">
      <c r="G20751" s="406"/>
    </row>
    <row r="20752" spans="7:7">
      <c r="G20752" s="406"/>
    </row>
    <row r="20753" spans="7:7">
      <c r="G20753" s="406"/>
    </row>
    <row r="20754" spans="7:7">
      <c r="G20754" s="406"/>
    </row>
    <row r="20755" spans="7:7">
      <c r="G20755" s="406"/>
    </row>
    <row r="20756" spans="7:7">
      <c r="G20756" s="406"/>
    </row>
    <row r="20757" spans="7:7">
      <c r="G20757" s="406"/>
    </row>
    <row r="20758" spans="7:7">
      <c r="G20758" s="406"/>
    </row>
    <row r="20759" spans="7:7">
      <c r="G20759" s="406"/>
    </row>
    <row r="20760" spans="7:7">
      <c r="G20760" s="406"/>
    </row>
    <row r="20761" spans="7:7">
      <c r="G20761" s="406"/>
    </row>
    <row r="20762" spans="7:7">
      <c r="G20762" s="406"/>
    </row>
    <row r="20763" spans="7:7">
      <c r="G20763" s="406"/>
    </row>
    <row r="20764" spans="7:7">
      <c r="G20764" s="406"/>
    </row>
    <row r="20765" spans="7:7">
      <c r="G20765" s="406"/>
    </row>
    <row r="20766" spans="7:7">
      <c r="G20766" s="406"/>
    </row>
    <row r="20767" spans="7:7">
      <c r="G20767" s="406"/>
    </row>
    <row r="20768" spans="7:7">
      <c r="G20768" s="406"/>
    </row>
    <row r="20769" spans="7:7">
      <c r="G20769" s="406"/>
    </row>
    <row r="20770" spans="7:7">
      <c r="G20770" s="406"/>
    </row>
    <row r="20771" spans="7:7">
      <c r="G20771" s="406"/>
    </row>
    <row r="20772" spans="7:7">
      <c r="G20772" s="406"/>
    </row>
    <row r="20773" spans="7:7">
      <c r="G20773" s="406"/>
    </row>
    <row r="20774" spans="7:7">
      <c r="G20774" s="406"/>
    </row>
    <row r="20775" spans="7:7">
      <c r="G20775" s="406"/>
    </row>
    <row r="20776" spans="7:7">
      <c r="G20776" s="406"/>
    </row>
    <row r="20777" spans="7:7">
      <c r="G20777" s="406"/>
    </row>
    <row r="20778" spans="7:7">
      <c r="G20778" s="406"/>
    </row>
    <row r="20779" spans="7:7">
      <c r="G20779" s="406"/>
    </row>
    <row r="20780" spans="7:7">
      <c r="G20780" s="406"/>
    </row>
    <row r="20781" spans="7:7">
      <c r="G20781" s="406"/>
    </row>
    <row r="20782" spans="7:7">
      <c r="G20782" s="406"/>
    </row>
    <row r="20783" spans="7:7">
      <c r="G20783" s="406"/>
    </row>
    <row r="20784" spans="7:7">
      <c r="G20784" s="406"/>
    </row>
    <row r="20785" spans="7:7">
      <c r="G20785" s="406"/>
    </row>
    <row r="20786" spans="7:7">
      <c r="G20786" s="406"/>
    </row>
    <row r="20787" spans="7:7">
      <c r="G20787" s="406"/>
    </row>
    <row r="20788" spans="7:7">
      <c r="G20788" s="406"/>
    </row>
    <row r="20789" spans="7:7">
      <c r="G20789" s="406"/>
    </row>
    <row r="20790" spans="7:7">
      <c r="G20790" s="406"/>
    </row>
    <row r="20791" spans="7:7">
      <c r="G20791" s="406"/>
    </row>
    <row r="20792" spans="7:7">
      <c r="G20792" s="406"/>
    </row>
    <row r="20793" spans="7:7">
      <c r="G20793" s="406"/>
    </row>
    <row r="20794" spans="7:7">
      <c r="G20794" s="406"/>
    </row>
    <row r="20795" spans="7:7">
      <c r="G20795" s="406"/>
    </row>
    <row r="20796" spans="7:7">
      <c r="G20796" s="406"/>
    </row>
    <row r="20797" spans="7:7">
      <c r="G20797" s="406"/>
    </row>
    <row r="20798" spans="7:7">
      <c r="G20798" s="406"/>
    </row>
    <row r="20799" spans="7:7">
      <c r="G20799" s="406"/>
    </row>
    <row r="20800" spans="7:7">
      <c r="G20800" s="406"/>
    </row>
    <row r="20801" spans="7:7">
      <c r="G20801" s="406"/>
    </row>
    <row r="20802" spans="7:7">
      <c r="G20802" s="406"/>
    </row>
    <row r="20803" spans="7:7">
      <c r="G20803" s="406"/>
    </row>
    <row r="20804" spans="7:7">
      <c r="G20804" s="406"/>
    </row>
    <row r="20805" spans="7:7">
      <c r="G20805" s="406"/>
    </row>
    <row r="20806" spans="7:7">
      <c r="G20806" s="406"/>
    </row>
    <row r="20807" spans="7:7">
      <c r="G20807" s="406"/>
    </row>
    <row r="20808" spans="7:7">
      <c r="G20808" s="406"/>
    </row>
    <row r="20809" spans="7:7">
      <c r="G20809" s="406"/>
    </row>
    <row r="20810" spans="7:7">
      <c r="G20810" s="406"/>
    </row>
    <row r="20811" spans="7:7">
      <c r="G20811" s="406"/>
    </row>
    <row r="20812" spans="7:7">
      <c r="G20812" s="406"/>
    </row>
    <row r="20813" spans="7:7">
      <c r="G20813" s="406"/>
    </row>
    <row r="20814" spans="7:7">
      <c r="G20814" s="406"/>
    </row>
    <row r="20815" spans="7:7">
      <c r="G20815" s="406"/>
    </row>
    <row r="20816" spans="7:7">
      <c r="G20816" s="406"/>
    </row>
    <row r="20817" spans="7:7">
      <c r="G20817" s="406"/>
    </row>
    <row r="20818" spans="7:7">
      <c r="G20818" s="406"/>
    </row>
    <row r="20819" spans="7:7">
      <c r="G20819" s="406"/>
    </row>
    <row r="20820" spans="7:7">
      <c r="G20820" s="406"/>
    </row>
    <row r="20821" spans="7:7">
      <c r="G20821" s="406"/>
    </row>
    <row r="20822" spans="7:7">
      <c r="G20822" s="406"/>
    </row>
    <row r="20823" spans="7:7">
      <c r="G20823" s="406"/>
    </row>
    <row r="20824" spans="7:7">
      <c r="G20824" s="406"/>
    </row>
    <row r="20825" spans="7:7">
      <c r="G20825" s="406"/>
    </row>
    <row r="20826" spans="7:7">
      <c r="G20826" s="406"/>
    </row>
    <row r="20827" spans="7:7">
      <c r="G20827" s="406"/>
    </row>
    <row r="20828" spans="7:7">
      <c r="G20828" s="406"/>
    </row>
    <row r="20829" spans="7:7">
      <c r="G20829" s="406"/>
    </row>
    <row r="20830" spans="7:7">
      <c r="G20830" s="406"/>
    </row>
    <row r="20831" spans="7:7">
      <c r="G20831" s="406"/>
    </row>
    <row r="20832" spans="7:7">
      <c r="G20832" s="406"/>
    </row>
    <row r="20833" spans="7:7">
      <c r="G20833" s="406"/>
    </row>
    <row r="20834" spans="7:7">
      <c r="G20834" s="406"/>
    </row>
    <row r="20835" spans="7:7">
      <c r="G20835" s="406"/>
    </row>
    <row r="20836" spans="7:7">
      <c r="G20836" s="406"/>
    </row>
    <row r="20837" spans="7:7">
      <c r="G20837" s="406"/>
    </row>
    <row r="20838" spans="7:7">
      <c r="G20838" s="406"/>
    </row>
    <row r="20839" spans="7:7">
      <c r="G20839" s="406"/>
    </row>
    <row r="20840" spans="7:7">
      <c r="G20840" s="406"/>
    </row>
    <row r="20841" spans="7:7">
      <c r="G20841" s="406"/>
    </row>
    <row r="20842" spans="7:7">
      <c r="G20842" s="406"/>
    </row>
    <row r="20843" spans="7:7">
      <c r="G20843" s="406"/>
    </row>
    <row r="20844" spans="7:7">
      <c r="G20844" s="406"/>
    </row>
    <row r="20845" spans="7:7">
      <c r="G20845" s="406"/>
    </row>
    <row r="20846" spans="7:7">
      <c r="G20846" s="406"/>
    </row>
    <row r="20847" spans="7:7">
      <c r="G20847" s="406"/>
    </row>
    <row r="20848" spans="7:7">
      <c r="G20848" s="406"/>
    </row>
    <row r="20849" spans="7:7">
      <c r="G20849" s="406"/>
    </row>
    <row r="20850" spans="7:7">
      <c r="G20850" s="406"/>
    </row>
    <row r="20851" spans="7:7">
      <c r="G20851" s="406"/>
    </row>
    <row r="20852" spans="7:7">
      <c r="G20852" s="406"/>
    </row>
    <row r="20853" spans="7:7">
      <c r="G20853" s="406"/>
    </row>
    <row r="20854" spans="7:7">
      <c r="G20854" s="406"/>
    </row>
    <row r="20855" spans="7:7">
      <c r="G20855" s="406"/>
    </row>
    <row r="20856" spans="7:7">
      <c r="G20856" s="406"/>
    </row>
    <row r="20857" spans="7:7">
      <c r="G20857" s="406"/>
    </row>
    <row r="20858" spans="7:7">
      <c r="G20858" s="406"/>
    </row>
    <row r="20859" spans="7:7">
      <c r="G20859" s="406"/>
    </row>
    <row r="20860" spans="7:7">
      <c r="G20860" s="406"/>
    </row>
    <row r="20861" spans="7:7">
      <c r="G20861" s="406"/>
    </row>
    <row r="20862" spans="7:7">
      <c r="G20862" s="406"/>
    </row>
    <row r="20863" spans="7:7">
      <c r="G20863" s="406"/>
    </row>
    <row r="20864" spans="7:7">
      <c r="G20864" s="406"/>
    </row>
    <row r="20865" spans="7:7">
      <c r="G20865" s="406"/>
    </row>
    <row r="20866" spans="7:7">
      <c r="G20866" s="406"/>
    </row>
    <row r="20867" spans="7:7">
      <c r="G20867" s="406"/>
    </row>
    <row r="20868" spans="7:7">
      <c r="G20868" s="406"/>
    </row>
    <row r="20869" spans="7:7">
      <c r="G20869" s="406"/>
    </row>
    <row r="20870" spans="7:7">
      <c r="G20870" s="406"/>
    </row>
    <row r="20871" spans="7:7">
      <c r="G20871" s="406"/>
    </row>
    <row r="20872" spans="7:7">
      <c r="G20872" s="406"/>
    </row>
    <row r="20873" spans="7:7">
      <c r="G20873" s="406"/>
    </row>
    <row r="20874" spans="7:7">
      <c r="G20874" s="406"/>
    </row>
    <row r="20875" spans="7:7">
      <c r="G20875" s="406"/>
    </row>
    <row r="20876" spans="7:7">
      <c r="G20876" s="406"/>
    </row>
    <row r="20877" spans="7:7">
      <c r="G20877" s="406"/>
    </row>
    <row r="20878" spans="7:7">
      <c r="G20878" s="406"/>
    </row>
    <row r="20879" spans="7:7">
      <c r="G20879" s="406"/>
    </row>
    <row r="20880" spans="7:7">
      <c r="G20880" s="406"/>
    </row>
    <row r="20881" spans="7:7">
      <c r="G20881" s="406"/>
    </row>
    <row r="20882" spans="7:7">
      <c r="G20882" s="406"/>
    </row>
    <row r="20883" spans="7:7">
      <c r="G20883" s="406"/>
    </row>
    <row r="20884" spans="7:7">
      <c r="G20884" s="406"/>
    </row>
    <row r="20885" spans="7:7">
      <c r="G20885" s="406"/>
    </row>
    <row r="20886" spans="7:7">
      <c r="G20886" s="406"/>
    </row>
    <row r="20887" spans="7:7">
      <c r="G20887" s="406"/>
    </row>
    <row r="20888" spans="7:7">
      <c r="G20888" s="406"/>
    </row>
    <row r="20889" spans="7:7">
      <c r="G20889" s="406"/>
    </row>
    <row r="20890" spans="7:7">
      <c r="G20890" s="406"/>
    </row>
    <row r="20891" spans="7:7">
      <c r="G20891" s="406"/>
    </row>
    <row r="20892" spans="7:7">
      <c r="G20892" s="406"/>
    </row>
    <row r="20893" spans="7:7">
      <c r="G20893" s="406"/>
    </row>
    <row r="20894" spans="7:7">
      <c r="G20894" s="406"/>
    </row>
    <row r="20895" spans="7:7">
      <c r="G20895" s="406"/>
    </row>
    <row r="20896" spans="7:7">
      <c r="G20896" s="406"/>
    </row>
    <row r="20897" spans="7:7">
      <c r="G20897" s="406"/>
    </row>
    <row r="20898" spans="7:7">
      <c r="G20898" s="406"/>
    </row>
    <row r="20899" spans="7:7">
      <c r="G20899" s="406"/>
    </row>
    <row r="20900" spans="7:7">
      <c r="G20900" s="406"/>
    </row>
    <row r="20901" spans="7:7">
      <c r="G20901" s="406"/>
    </row>
    <row r="20902" spans="7:7">
      <c r="G20902" s="406"/>
    </row>
    <row r="20903" spans="7:7">
      <c r="G20903" s="406"/>
    </row>
    <row r="20904" spans="7:7">
      <c r="G20904" s="406"/>
    </row>
    <row r="20905" spans="7:7">
      <c r="G20905" s="406"/>
    </row>
    <row r="20906" spans="7:7">
      <c r="G20906" s="406"/>
    </row>
    <row r="20907" spans="7:7">
      <c r="G20907" s="406"/>
    </row>
    <row r="20908" spans="7:7">
      <c r="G20908" s="406"/>
    </row>
    <row r="20909" spans="7:7">
      <c r="G20909" s="406"/>
    </row>
    <row r="20910" spans="7:7">
      <c r="G20910" s="406"/>
    </row>
    <row r="20911" spans="7:7">
      <c r="G20911" s="406"/>
    </row>
    <row r="20912" spans="7:7">
      <c r="G20912" s="406"/>
    </row>
    <row r="20913" spans="7:7">
      <c r="G20913" s="406"/>
    </row>
    <row r="20914" spans="7:7">
      <c r="G20914" s="406"/>
    </row>
    <row r="20915" spans="7:7">
      <c r="G20915" s="406"/>
    </row>
    <row r="20916" spans="7:7">
      <c r="G20916" s="406"/>
    </row>
    <row r="20917" spans="7:7">
      <c r="G20917" s="406"/>
    </row>
    <row r="20918" spans="7:7">
      <c r="G20918" s="406"/>
    </row>
    <row r="20919" spans="7:7">
      <c r="G20919" s="406"/>
    </row>
    <row r="20920" spans="7:7">
      <c r="G20920" s="406"/>
    </row>
    <row r="20921" spans="7:7">
      <c r="G20921" s="406"/>
    </row>
    <row r="20922" spans="7:7">
      <c r="G20922" s="406"/>
    </row>
    <row r="20923" spans="7:7">
      <c r="G20923" s="406"/>
    </row>
    <row r="20924" spans="7:7">
      <c r="G20924" s="406"/>
    </row>
    <row r="20925" spans="7:7">
      <c r="G20925" s="406"/>
    </row>
    <row r="20926" spans="7:7">
      <c r="G20926" s="406"/>
    </row>
    <row r="20927" spans="7:7">
      <c r="G20927" s="406"/>
    </row>
    <row r="20928" spans="7:7">
      <c r="G20928" s="406"/>
    </row>
    <row r="20929" spans="7:7">
      <c r="G20929" s="406"/>
    </row>
    <row r="20930" spans="7:7">
      <c r="G20930" s="406"/>
    </row>
    <row r="20931" spans="7:7">
      <c r="G20931" s="406"/>
    </row>
    <row r="20932" spans="7:7">
      <c r="G20932" s="406"/>
    </row>
    <row r="20933" spans="7:7">
      <c r="G20933" s="406"/>
    </row>
    <row r="20934" spans="7:7">
      <c r="G20934" s="406"/>
    </row>
    <row r="20935" spans="7:7">
      <c r="G20935" s="406"/>
    </row>
    <row r="20936" spans="7:7">
      <c r="G20936" s="406"/>
    </row>
    <row r="20937" spans="7:7">
      <c r="G20937" s="406"/>
    </row>
    <row r="20938" spans="7:7">
      <c r="G20938" s="406"/>
    </row>
    <row r="20939" spans="7:7">
      <c r="G20939" s="406"/>
    </row>
    <row r="20940" spans="7:7">
      <c r="G20940" s="406"/>
    </row>
    <row r="20941" spans="7:7">
      <c r="G20941" s="406"/>
    </row>
    <row r="20942" spans="7:7">
      <c r="G20942" s="406"/>
    </row>
    <row r="20943" spans="7:7">
      <c r="G20943" s="406"/>
    </row>
    <row r="20944" spans="7:7">
      <c r="G20944" s="406"/>
    </row>
    <row r="20945" spans="7:7">
      <c r="G20945" s="406"/>
    </row>
    <row r="20946" spans="7:7">
      <c r="G20946" s="406"/>
    </row>
    <row r="20947" spans="7:7">
      <c r="G20947" s="406"/>
    </row>
    <row r="20948" spans="7:7">
      <c r="G20948" s="406"/>
    </row>
    <row r="20949" spans="7:7">
      <c r="G20949" s="406"/>
    </row>
    <row r="20950" spans="7:7">
      <c r="G20950" s="406"/>
    </row>
    <row r="20951" spans="7:7">
      <c r="G20951" s="406"/>
    </row>
    <row r="20952" spans="7:7">
      <c r="G20952" s="406"/>
    </row>
    <row r="20953" spans="7:7">
      <c r="G20953" s="406"/>
    </row>
    <row r="20954" spans="7:7">
      <c r="G20954" s="406"/>
    </row>
    <row r="20955" spans="7:7">
      <c r="G20955" s="406"/>
    </row>
    <row r="20956" spans="7:7">
      <c r="G20956" s="406"/>
    </row>
    <row r="20957" spans="7:7">
      <c r="G20957" s="406"/>
    </row>
    <row r="20958" spans="7:7">
      <c r="G20958" s="406"/>
    </row>
    <row r="20959" spans="7:7">
      <c r="G20959" s="406"/>
    </row>
    <row r="20960" spans="7:7">
      <c r="G20960" s="406"/>
    </row>
    <row r="20961" spans="7:7">
      <c r="G20961" s="406"/>
    </row>
    <row r="20962" spans="7:7">
      <c r="G20962" s="406"/>
    </row>
    <row r="20963" spans="7:7">
      <c r="G20963" s="406"/>
    </row>
    <row r="20964" spans="7:7">
      <c r="G20964" s="406"/>
    </row>
    <row r="20965" spans="7:7">
      <c r="G20965" s="406"/>
    </row>
    <row r="20966" spans="7:7">
      <c r="G20966" s="406"/>
    </row>
    <row r="20967" spans="7:7">
      <c r="G20967" s="406"/>
    </row>
    <row r="20968" spans="7:7">
      <c r="G20968" s="406"/>
    </row>
    <row r="20969" spans="7:7">
      <c r="G20969" s="406"/>
    </row>
    <row r="20970" spans="7:7">
      <c r="G20970" s="406"/>
    </row>
    <row r="20971" spans="7:7">
      <c r="G20971" s="406"/>
    </row>
    <row r="20972" spans="7:7">
      <c r="G20972" s="406"/>
    </row>
    <row r="20973" spans="7:7">
      <c r="G20973" s="406"/>
    </row>
    <row r="20974" spans="7:7">
      <c r="G20974" s="406"/>
    </row>
    <row r="20975" spans="7:7">
      <c r="G20975" s="406"/>
    </row>
    <row r="20976" spans="7:7">
      <c r="G20976" s="406"/>
    </row>
    <row r="20977" spans="7:7">
      <c r="G20977" s="406"/>
    </row>
    <row r="20978" spans="7:7">
      <c r="G20978" s="406"/>
    </row>
    <row r="20979" spans="7:7">
      <c r="G20979" s="406"/>
    </row>
    <row r="20980" spans="7:7">
      <c r="G20980" s="406"/>
    </row>
    <row r="20981" spans="7:7">
      <c r="G20981" s="406"/>
    </row>
    <row r="20982" spans="7:7">
      <c r="G20982" s="406"/>
    </row>
    <row r="20983" spans="7:7">
      <c r="G20983" s="406"/>
    </row>
    <row r="20984" spans="7:7">
      <c r="G20984" s="406"/>
    </row>
    <row r="20985" spans="7:7">
      <c r="G20985" s="406"/>
    </row>
    <row r="20986" spans="7:7">
      <c r="G20986" s="406"/>
    </row>
    <row r="20987" spans="7:7">
      <c r="G20987" s="406"/>
    </row>
    <row r="20988" spans="7:7">
      <c r="G20988" s="406"/>
    </row>
    <row r="20989" spans="7:7">
      <c r="G20989" s="406"/>
    </row>
    <row r="20990" spans="7:7">
      <c r="G20990" s="406"/>
    </row>
    <row r="20991" spans="7:7">
      <c r="G20991" s="406"/>
    </row>
    <row r="20992" spans="7:7">
      <c r="G20992" s="406"/>
    </row>
    <row r="20993" spans="7:7">
      <c r="G20993" s="406"/>
    </row>
    <row r="20994" spans="7:7">
      <c r="G20994" s="406"/>
    </row>
    <row r="20995" spans="7:7">
      <c r="G20995" s="406"/>
    </row>
    <row r="20996" spans="7:7">
      <c r="G20996" s="406"/>
    </row>
    <row r="20997" spans="7:7">
      <c r="G20997" s="406"/>
    </row>
    <row r="20998" spans="7:7">
      <c r="G20998" s="406"/>
    </row>
    <row r="20999" spans="7:7">
      <c r="G20999" s="406"/>
    </row>
    <row r="21000" spans="7:7">
      <c r="G21000" s="406"/>
    </row>
    <row r="21001" spans="7:7">
      <c r="G21001" s="406"/>
    </row>
    <row r="21002" spans="7:7">
      <c r="G21002" s="406"/>
    </row>
    <row r="21003" spans="7:7">
      <c r="G21003" s="406"/>
    </row>
    <row r="21004" spans="7:7">
      <c r="G21004" s="406"/>
    </row>
    <row r="21005" spans="7:7">
      <c r="G21005" s="406"/>
    </row>
    <row r="21006" spans="7:7">
      <c r="G21006" s="406"/>
    </row>
    <row r="21007" spans="7:7">
      <c r="G21007" s="406"/>
    </row>
    <row r="21008" spans="7:7">
      <c r="G21008" s="406"/>
    </row>
    <row r="21009" spans="7:7">
      <c r="G21009" s="406"/>
    </row>
    <row r="21010" spans="7:7">
      <c r="G21010" s="406"/>
    </row>
    <row r="21011" spans="7:7">
      <c r="G21011" s="406"/>
    </row>
    <row r="21012" spans="7:7">
      <c r="G21012" s="406"/>
    </row>
    <row r="21013" spans="7:7">
      <c r="G21013" s="406"/>
    </row>
    <row r="21014" spans="7:7">
      <c r="G21014" s="406"/>
    </row>
    <row r="21015" spans="7:7">
      <c r="G21015" s="406"/>
    </row>
    <row r="21016" spans="7:7">
      <c r="G21016" s="406"/>
    </row>
    <row r="21017" spans="7:7">
      <c r="G21017" s="406"/>
    </row>
    <row r="21018" spans="7:7">
      <c r="G21018" s="406"/>
    </row>
    <row r="21019" spans="7:7">
      <c r="G21019" s="406"/>
    </row>
    <row r="21020" spans="7:7">
      <c r="G21020" s="406"/>
    </row>
    <row r="21021" spans="7:7">
      <c r="G21021" s="406"/>
    </row>
    <row r="21022" spans="7:7">
      <c r="G21022" s="406"/>
    </row>
    <row r="21023" spans="7:7">
      <c r="G21023" s="406"/>
    </row>
    <row r="21024" spans="7:7">
      <c r="G21024" s="406"/>
    </row>
    <row r="21025" spans="7:7">
      <c r="G21025" s="406"/>
    </row>
    <row r="21026" spans="7:7">
      <c r="G21026" s="406"/>
    </row>
    <row r="21027" spans="7:7">
      <c r="G21027" s="406"/>
    </row>
    <row r="21028" spans="7:7">
      <c r="G21028" s="406"/>
    </row>
    <row r="21029" spans="7:7">
      <c r="G21029" s="406"/>
    </row>
    <row r="21030" spans="7:7">
      <c r="G21030" s="406"/>
    </row>
    <row r="21031" spans="7:7">
      <c r="G21031" s="406"/>
    </row>
    <row r="21032" spans="7:7">
      <c r="G21032" s="406"/>
    </row>
    <row r="21033" spans="7:7">
      <c r="G21033" s="406"/>
    </row>
    <row r="21034" spans="7:7">
      <c r="G21034" s="406"/>
    </row>
    <row r="21035" spans="7:7">
      <c r="G21035" s="406"/>
    </row>
    <row r="21036" spans="7:7">
      <c r="G21036" s="406"/>
    </row>
    <row r="21037" spans="7:7">
      <c r="G21037" s="406"/>
    </row>
    <row r="21038" spans="7:7">
      <c r="G21038" s="406"/>
    </row>
    <row r="21039" spans="7:7">
      <c r="G21039" s="406"/>
    </row>
    <row r="21040" spans="7:7">
      <c r="G21040" s="406"/>
    </row>
    <row r="21041" spans="7:7">
      <c r="G21041" s="406"/>
    </row>
    <row r="21042" spans="7:7">
      <c r="G21042" s="406"/>
    </row>
    <row r="21043" spans="7:7">
      <c r="G21043" s="406"/>
    </row>
    <row r="21044" spans="7:7">
      <c r="G21044" s="406"/>
    </row>
    <row r="21045" spans="7:7">
      <c r="G21045" s="406"/>
    </row>
    <row r="21046" spans="7:7">
      <c r="G21046" s="406"/>
    </row>
    <row r="21047" spans="7:7">
      <c r="G21047" s="406"/>
    </row>
    <row r="21048" spans="7:7">
      <c r="G21048" s="406"/>
    </row>
    <row r="21049" spans="7:7">
      <c r="G21049" s="406"/>
    </row>
    <row r="21050" spans="7:7">
      <c r="G21050" s="406"/>
    </row>
    <row r="21051" spans="7:7">
      <c r="G21051" s="406"/>
    </row>
    <row r="21052" spans="7:7">
      <c r="G21052" s="406"/>
    </row>
    <row r="21053" spans="7:7">
      <c r="G21053" s="406"/>
    </row>
    <row r="21054" spans="7:7">
      <c r="G21054" s="406"/>
    </row>
    <row r="21055" spans="7:7">
      <c r="G21055" s="406"/>
    </row>
    <row r="21056" spans="7:7">
      <c r="G21056" s="406"/>
    </row>
    <row r="21057" spans="7:7">
      <c r="G21057" s="406"/>
    </row>
    <row r="21058" spans="7:7">
      <c r="G21058" s="406"/>
    </row>
    <row r="21059" spans="7:7">
      <c r="G21059" s="406"/>
    </row>
    <row r="21060" spans="7:7">
      <c r="G21060" s="406"/>
    </row>
    <row r="21061" spans="7:7">
      <c r="G21061" s="406"/>
    </row>
    <row r="21062" spans="7:7">
      <c r="G21062" s="406"/>
    </row>
    <row r="21063" spans="7:7">
      <c r="G21063" s="406"/>
    </row>
    <row r="21064" spans="7:7">
      <c r="G21064" s="406"/>
    </row>
    <row r="21065" spans="7:7">
      <c r="G21065" s="406"/>
    </row>
    <row r="21066" spans="7:7">
      <c r="G21066" s="406"/>
    </row>
    <row r="21067" spans="7:7">
      <c r="G21067" s="406"/>
    </row>
    <row r="21068" spans="7:7">
      <c r="G21068" s="406"/>
    </row>
    <row r="21069" spans="7:7">
      <c r="G21069" s="406"/>
    </row>
    <row r="21070" spans="7:7">
      <c r="G21070" s="406"/>
    </row>
    <row r="21071" spans="7:7">
      <c r="G21071" s="406"/>
    </row>
    <row r="21072" spans="7:7">
      <c r="G21072" s="406"/>
    </row>
    <row r="21073" spans="7:7">
      <c r="G21073" s="406"/>
    </row>
    <row r="21074" spans="7:7">
      <c r="G21074" s="406"/>
    </row>
    <row r="21075" spans="7:7">
      <c r="G21075" s="406"/>
    </row>
    <row r="21076" spans="7:7">
      <c r="G21076" s="406"/>
    </row>
    <row r="21077" spans="7:7">
      <c r="G21077" s="406"/>
    </row>
    <row r="21078" spans="7:7">
      <c r="G21078" s="406"/>
    </row>
    <row r="21079" spans="7:7">
      <c r="G21079" s="406"/>
    </row>
    <row r="21080" spans="7:7">
      <c r="G21080" s="406"/>
    </row>
    <row r="21081" spans="7:7">
      <c r="G21081" s="406"/>
    </row>
    <row r="21082" spans="7:7">
      <c r="G21082" s="406"/>
    </row>
    <row r="21083" spans="7:7">
      <c r="G21083" s="406"/>
    </row>
    <row r="21084" spans="7:7">
      <c r="G21084" s="406"/>
    </row>
    <row r="21085" spans="7:7">
      <c r="G21085" s="406"/>
    </row>
    <row r="21086" spans="7:7">
      <c r="G21086" s="406"/>
    </row>
    <row r="21087" spans="7:7">
      <c r="G21087" s="406"/>
    </row>
    <row r="21088" spans="7:7">
      <c r="G21088" s="406"/>
    </row>
    <row r="21089" spans="7:7">
      <c r="G21089" s="406"/>
    </row>
    <row r="21090" spans="7:7">
      <c r="G21090" s="406"/>
    </row>
    <row r="21091" spans="7:7">
      <c r="G21091" s="406"/>
    </row>
    <row r="21092" spans="7:7">
      <c r="G21092" s="406"/>
    </row>
    <row r="21093" spans="7:7">
      <c r="G21093" s="406"/>
    </row>
    <row r="21094" spans="7:7">
      <c r="G21094" s="406"/>
    </row>
    <row r="21095" spans="7:7">
      <c r="G21095" s="406"/>
    </row>
    <row r="21096" spans="7:7">
      <c r="G21096" s="406"/>
    </row>
    <row r="21097" spans="7:7">
      <c r="G21097" s="406"/>
    </row>
    <row r="21098" spans="7:7">
      <c r="G21098" s="406"/>
    </row>
    <row r="21099" spans="7:7">
      <c r="G21099" s="406"/>
    </row>
    <row r="21100" spans="7:7">
      <c r="G21100" s="406"/>
    </row>
    <row r="21101" spans="7:7">
      <c r="G21101" s="406"/>
    </row>
    <row r="21102" spans="7:7">
      <c r="G21102" s="406"/>
    </row>
    <row r="21103" spans="7:7">
      <c r="G21103" s="406"/>
    </row>
    <row r="21104" spans="7:7">
      <c r="G21104" s="406"/>
    </row>
    <row r="21105" spans="7:7">
      <c r="G21105" s="406"/>
    </row>
    <row r="21106" spans="7:7">
      <c r="G21106" s="406"/>
    </row>
    <row r="21107" spans="7:7">
      <c r="G21107" s="406"/>
    </row>
    <row r="21108" spans="7:7">
      <c r="G21108" s="406"/>
    </row>
    <row r="21109" spans="7:7">
      <c r="G21109" s="406"/>
    </row>
    <row r="21110" spans="7:7">
      <c r="G21110" s="406"/>
    </row>
    <row r="21111" spans="7:7">
      <c r="G21111" s="406"/>
    </row>
    <row r="21112" spans="7:7">
      <c r="G21112" s="406"/>
    </row>
    <row r="21113" spans="7:7">
      <c r="G21113" s="406"/>
    </row>
    <row r="21114" spans="7:7">
      <c r="G21114" s="406"/>
    </row>
    <row r="21115" spans="7:7">
      <c r="G21115" s="406"/>
    </row>
    <row r="21116" spans="7:7">
      <c r="G21116" s="406"/>
    </row>
    <row r="21117" spans="7:7">
      <c r="G21117" s="406"/>
    </row>
    <row r="21118" spans="7:7">
      <c r="G21118" s="406"/>
    </row>
    <row r="21119" spans="7:7">
      <c r="G21119" s="406"/>
    </row>
    <row r="21120" spans="7:7">
      <c r="G21120" s="406"/>
    </row>
    <row r="21121" spans="7:7">
      <c r="G21121" s="406"/>
    </row>
    <row r="21122" spans="7:7">
      <c r="G21122" s="406"/>
    </row>
    <row r="21123" spans="7:7">
      <c r="G21123" s="406"/>
    </row>
    <row r="21124" spans="7:7">
      <c r="G21124" s="406"/>
    </row>
    <row r="21125" spans="7:7">
      <c r="G21125" s="406"/>
    </row>
    <row r="21126" spans="7:7">
      <c r="G21126" s="406"/>
    </row>
    <row r="21127" spans="7:7">
      <c r="G21127" s="406"/>
    </row>
    <row r="21128" spans="7:7">
      <c r="G21128" s="406"/>
    </row>
    <row r="21129" spans="7:7">
      <c r="G21129" s="406"/>
    </row>
    <row r="21130" spans="7:7">
      <c r="G21130" s="406"/>
    </row>
    <row r="21131" spans="7:7">
      <c r="G21131" s="406"/>
    </row>
    <row r="21132" spans="7:7">
      <c r="G21132" s="406"/>
    </row>
    <row r="21133" spans="7:7">
      <c r="G21133" s="406"/>
    </row>
    <row r="21134" spans="7:7">
      <c r="G21134" s="406"/>
    </row>
    <row r="21135" spans="7:7">
      <c r="G21135" s="406"/>
    </row>
    <row r="21136" spans="7:7">
      <c r="G21136" s="406"/>
    </row>
    <row r="21137" spans="7:7">
      <c r="G21137" s="406"/>
    </row>
    <row r="21138" spans="7:7">
      <c r="G21138" s="406"/>
    </row>
    <row r="21139" spans="7:7">
      <c r="G21139" s="406"/>
    </row>
    <row r="21140" spans="7:7">
      <c r="G21140" s="406"/>
    </row>
    <row r="21141" spans="7:7">
      <c r="G21141" s="406"/>
    </row>
    <row r="21142" spans="7:7">
      <c r="G21142" s="406"/>
    </row>
    <row r="21143" spans="7:7">
      <c r="G21143" s="406"/>
    </row>
    <row r="21144" spans="7:7">
      <c r="G21144" s="406"/>
    </row>
    <row r="21145" spans="7:7">
      <c r="G21145" s="406"/>
    </row>
    <row r="21146" spans="7:7">
      <c r="G21146" s="406"/>
    </row>
    <row r="21147" spans="7:7">
      <c r="G21147" s="406"/>
    </row>
    <row r="21148" spans="7:7">
      <c r="G21148" s="406"/>
    </row>
    <row r="21149" spans="7:7">
      <c r="G21149" s="406"/>
    </row>
    <row r="21150" spans="7:7">
      <c r="G21150" s="406"/>
    </row>
    <row r="21151" spans="7:7">
      <c r="G21151" s="406"/>
    </row>
    <row r="21152" spans="7:7">
      <c r="G21152" s="406"/>
    </row>
    <row r="21153" spans="7:7">
      <c r="G21153" s="406"/>
    </row>
    <row r="21154" spans="7:7">
      <c r="G21154" s="406"/>
    </row>
    <row r="21155" spans="7:7">
      <c r="G21155" s="406"/>
    </row>
    <row r="21156" spans="7:7">
      <c r="G21156" s="406"/>
    </row>
    <row r="21157" spans="7:7">
      <c r="G21157" s="406"/>
    </row>
    <row r="21158" spans="7:7">
      <c r="G21158" s="406"/>
    </row>
    <row r="21159" spans="7:7">
      <c r="G21159" s="406"/>
    </row>
    <row r="21160" spans="7:7">
      <c r="G21160" s="406"/>
    </row>
    <row r="21161" spans="7:7">
      <c r="G21161" s="406"/>
    </row>
    <row r="21162" spans="7:7">
      <c r="G21162" s="406"/>
    </row>
    <row r="21163" spans="7:7">
      <c r="G21163" s="406"/>
    </row>
    <row r="21164" spans="7:7">
      <c r="G21164" s="406"/>
    </row>
    <row r="21165" spans="7:7">
      <c r="G21165" s="406"/>
    </row>
    <row r="21166" spans="7:7">
      <c r="G21166" s="406"/>
    </row>
    <row r="21167" spans="7:7">
      <c r="G21167" s="406"/>
    </row>
    <row r="21168" spans="7:7">
      <c r="G21168" s="406"/>
    </row>
    <row r="21169" spans="7:7">
      <c r="G21169" s="406"/>
    </row>
    <row r="21170" spans="7:7">
      <c r="G21170" s="406"/>
    </row>
    <row r="21171" spans="7:7">
      <c r="G21171" s="406"/>
    </row>
    <row r="21172" spans="7:7">
      <c r="G21172" s="406"/>
    </row>
    <row r="21173" spans="7:7">
      <c r="G21173" s="406"/>
    </row>
    <row r="21174" spans="7:7">
      <c r="G21174" s="406"/>
    </row>
    <row r="21175" spans="7:7">
      <c r="G21175" s="406"/>
    </row>
    <row r="21176" spans="7:7">
      <c r="G21176" s="406"/>
    </row>
    <row r="21177" spans="7:7">
      <c r="G21177" s="406"/>
    </row>
    <row r="21178" spans="7:7">
      <c r="G21178" s="406"/>
    </row>
    <row r="21179" spans="7:7">
      <c r="G21179" s="406"/>
    </row>
    <row r="21180" spans="7:7">
      <c r="G21180" s="406"/>
    </row>
    <row r="21181" spans="7:7">
      <c r="G21181" s="406"/>
    </row>
    <row r="21182" spans="7:7">
      <c r="G21182" s="406"/>
    </row>
    <row r="21183" spans="7:7">
      <c r="G21183" s="406"/>
    </row>
    <row r="21184" spans="7:7">
      <c r="G21184" s="406"/>
    </row>
    <row r="21185" spans="7:7">
      <c r="G21185" s="406"/>
    </row>
    <row r="21186" spans="7:7">
      <c r="G21186" s="406"/>
    </row>
    <row r="21187" spans="7:7">
      <c r="G21187" s="406"/>
    </row>
    <row r="21188" spans="7:7">
      <c r="G21188" s="406"/>
    </row>
    <row r="21189" spans="7:7">
      <c r="G21189" s="406"/>
    </row>
    <row r="21190" spans="7:7">
      <c r="G21190" s="406"/>
    </row>
    <row r="21191" spans="7:7">
      <c r="G21191" s="406"/>
    </row>
    <row r="21192" spans="7:7">
      <c r="G21192" s="406"/>
    </row>
    <row r="21193" spans="7:7">
      <c r="G21193" s="406"/>
    </row>
    <row r="21194" spans="7:7">
      <c r="G21194" s="406"/>
    </row>
    <row r="21195" spans="7:7">
      <c r="G21195" s="406"/>
    </row>
    <row r="21196" spans="7:7">
      <c r="G21196" s="406"/>
    </row>
    <row r="21197" spans="7:7">
      <c r="G21197" s="406"/>
    </row>
    <row r="21198" spans="7:7">
      <c r="G21198" s="406"/>
    </row>
    <row r="21199" spans="7:7">
      <c r="G21199" s="406"/>
    </row>
    <row r="21200" spans="7:7">
      <c r="G21200" s="406"/>
    </row>
    <row r="21201" spans="7:7">
      <c r="G21201" s="406"/>
    </row>
    <row r="21202" spans="7:7">
      <c r="G21202" s="406"/>
    </row>
    <row r="21203" spans="7:7">
      <c r="G21203" s="406"/>
    </row>
    <row r="21204" spans="7:7">
      <c r="G21204" s="406"/>
    </row>
    <row r="21205" spans="7:7">
      <c r="G21205" s="406"/>
    </row>
    <row r="21206" spans="7:7">
      <c r="G21206" s="406"/>
    </row>
    <row r="21207" spans="7:7">
      <c r="G21207" s="406"/>
    </row>
    <row r="21208" spans="7:7">
      <c r="G21208" s="406"/>
    </row>
    <row r="21209" spans="7:7">
      <c r="G21209" s="406"/>
    </row>
    <row r="21210" spans="7:7">
      <c r="G21210" s="406"/>
    </row>
    <row r="21211" spans="7:7">
      <c r="G21211" s="406"/>
    </row>
    <row r="21212" spans="7:7">
      <c r="G21212" s="406"/>
    </row>
    <row r="21213" spans="7:7">
      <c r="G21213" s="406"/>
    </row>
    <row r="21214" spans="7:7">
      <c r="G21214" s="406"/>
    </row>
    <row r="21215" spans="7:7">
      <c r="G21215" s="406"/>
    </row>
    <row r="21216" spans="7:7">
      <c r="G21216" s="406"/>
    </row>
    <row r="21217" spans="7:7">
      <c r="G21217" s="406"/>
    </row>
    <row r="21218" spans="7:7">
      <c r="G21218" s="406"/>
    </row>
    <row r="21219" spans="7:7">
      <c r="G21219" s="406"/>
    </row>
    <row r="21220" spans="7:7">
      <c r="G21220" s="406"/>
    </row>
    <row r="21221" spans="7:7">
      <c r="G21221" s="406"/>
    </row>
    <row r="21222" spans="7:7">
      <c r="G21222" s="406"/>
    </row>
    <row r="21223" spans="7:7">
      <c r="G21223" s="406"/>
    </row>
    <row r="21224" spans="7:7">
      <c r="G21224" s="406"/>
    </row>
    <row r="21225" spans="7:7">
      <c r="G21225" s="406"/>
    </row>
    <row r="21226" spans="7:7">
      <c r="G21226" s="406"/>
    </row>
    <row r="21227" spans="7:7">
      <c r="G21227" s="406"/>
    </row>
    <row r="21228" spans="7:7">
      <c r="G21228" s="406"/>
    </row>
    <row r="21229" spans="7:7">
      <c r="G21229" s="406"/>
    </row>
    <row r="21230" spans="7:7">
      <c r="G21230" s="406"/>
    </row>
    <row r="21231" spans="7:7">
      <c r="G21231" s="406"/>
    </row>
    <row r="21232" spans="7:7">
      <c r="G21232" s="406"/>
    </row>
    <row r="21233" spans="7:7">
      <c r="G21233" s="406"/>
    </row>
    <row r="21234" spans="7:7">
      <c r="G21234" s="406"/>
    </row>
    <row r="21235" spans="7:7">
      <c r="G21235" s="406"/>
    </row>
    <row r="21236" spans="7:7">
      <c r="G21236" s="406"/>
    </row>
    <row r="21237" spans="7:7">
      <c r="G21237" s="406"/>
    </row>
    <row r="21238" spans="7:7">
      <c r="G21238" s="406"/>
    </row>
    <row r="21239" spans="7:7">
      <c r="G21239" s="406"/>
    </row>
    <row r="21240" spans="7:7">
      <c r="G21240" s="406"/>
    </row>
    <row r="21241" spans="7:7">
      <c r="G21241" s="406"/>
    </row>
    <row r="21242" spans="7:7">
      <c r="G21242" s="406"/>
    </row>
    <row r="21243" spans="7:7">
      <c r="G21243" s="406"/>
    </row>
    <row r="21244" spans="7:7">
      <c r="G21244" s="406"/>
    </row>
    <row r="21245" spans="7:7">
      <c r="G21245" s="406"/>
    </row>
    <row r="21246" spans="7:7">
      <c r="G21246" s="406"/>
    </row>
    <row r="21247" spans="7:7">
      <c r="G21247" s="406"/>
    </row>
    <row r="21248" spans="7:7">
      <c r="G21248" s="406"/>
    </row>
    <row r="21249" spans="7:7">
      <c r="G21249" s="406"/>
    </row>
    <row r="21250" spans="7:7">
      <c r="G21250" s="406"/>
    </row>
    <row r="21251" spans="7:7">
      <c r="G21251" s="406"/>
    </row>
    <row r="21252" spans="7:7">
      <c r="G21252" s="406"/>
    </row>
    <row r="21253" spans="7:7">
      <c r="G21253" s="406"/>
    </row>
    <row r="21254" spans="7:7">
      <c r="G21254" s="406"/>
    </row>
    <row r="21255" spans="7:7">
      <c r="G21255" s="406"/>
    </row>
    <row r="21256" spans="7:7">
      <c r="G21256" s="406"/>
    </row>
    <row r="21257" spans="7:7">
      <c r="G21257" s="406"/>
    </row>
    <row r="21258" spans="7:7">
      <c r="G21258" s="406"/>
    </row>
    <row r="21259" spans="7:7">
      <c r="G21259" s="406"/>
    </row>
    <row r="21260" spans="7:7">
      <c r="G21260" s="406"/>
    </row>
    <row r="21261" spans="7:7">
      <c r="G21261" s="406"/>
    </row>
    <row r="21262" spans="7:7">
      <c r="G21262" s="406"/>
    </row>
    <row r="21263" spans="7:7">
      <c r="G21263" s="406"/>
    </row>
    <row r="21264" spans="7:7">
      <c r="G21264" s="406"/>
    </row>
    <row r="21265" spans="7:7">
      <c r="G21265" s="406"/>
    </row>
    <row r="21266" spans="7:7">
      <c r="G21266" s="406"/>
    </row>
    <row r="21267" spans="7:7">
      <c r="G21267" s="406"/>
    </row>
    <row r="21268" spans="7:7">
      <c r="G21268" s="406"/>
    </row>
    <row r="21269" spans="7:7">
      <c r="G21269" s="406"/>
    </row>
    <row r="21270" spans="7:7">
      <c r="G21270" s="406"/>
    </row>
    <row r="21271" spans="7:7">
      <c r="G21271" s="406"/>
    </row>
    <row r="21272" spans="7:7">
      <c r="G21272" s="406"/>
    </row>
    <row r="21273" spans="7:7">
      <c r="G21273" s="406"/>
    </row>
    <row r="21274" spans="7:7">
      <c r="G21274" s="406"/>
    </row>
    <row r="21275" spans="7:7">
      <c r="G21275" s="406"/>
    </row>
    <row r="21276" spans="7:7">
      <c r="G21276" s="406"/>
    </row>
    <row r="21277" spans="7:7">
      <c r="G21277" s="406"/>
    </row>
    <row r="21278" spans="7:7">
      <c r="G21278" s="406"/>
    </row>
    <row r="21279" spans="7:7">
      <c r="G21279" s="406"/>
    </row>
    <row r="21280" spans="7:7">
      <c r="G21280" s="406"/>
    </row>
    <row r="21281" spans="7:7">
      <c r="G21281" s="406"/>
    </row>
    <row r="21282" spans="7:7">
      <c r="G21282" s="406"/>
    </row>
    <row r="21283" spans="7:7">
      <c r="G21283" s="406"/>
    </row>
    <row r="21284" spans="7:7">
      <c r="G21284" s="406"/>
    </row>
    <row r="21285" spans="7:7">
      <c r="G21285" s="406"/>
    </row>
    <row r="21286" spans="7:7">
      <c r="G21286" s="406"/>
    </row>
    <row r="21287" spans="7:7">
      <c r="G21287" s="406"/>
    </row>
    <row r="21288" spans="7:7">
      <c r="G21288" s="406"/>
    </row>
    <row r="21289" spans="7:7">
      <c r="G21289" s="406"/>
    </row>
    <row r="21290" spans="7:7">
      <c r="G21290" s="406"/>
    </row>
    <row r="21291" spans="7:7">
      <c r="G21291" s="406"/>
    </row>
    <row r="21292" spans="7:7">
      <c r="G21292" s="406"/>
    </row>
    <row r="21293" spans="7:7">
      <c r="G21293" s="406"/>
    </row>
    <row r="21294" spans="7:7">
      <c r="G21294" s="406"/>
    </row>
    <row r="21295" spans="7:7">
      <c r="G21295" s="406"/>
    </row>
    <row r="21296" spans="7:7">
      <c r="G21296" s="406"/>
    </row>
    <row r="21297" spans="7:7">
      <c r="G21297" s="406"/>
    </row>
    <row r="21298" spans="7:7">
      <c r="G21298" s="406"/>
    </row>
    <row r="21299" spans="7:7">
      <c r="G21299" s="406"/>
    </row>
    <row r="21300" spans="7:7">
      <c r="G21300" s="406"/>
    </row>
    <row r="21301" spans="7:7">
      <c r="G21301" s="406"/>
    </row>
    <row r="21302" spans="7:7">
      <c r="G21302" s="406"/>
    </row>
    <row r="21303" spans="7:7">
      <c r="G21303" s="406"/>
    </row>
    <row r="21304" spans="7:7">
      <c r="G21304" s="406"/>
    </row>
    <row r="21305" spans="7:7">
      <c r="G21305" s="406"/>
    </row>
    <row r="21306" spans="7:7">
      <c r="G21306" s="406"/>
    </row>
    <row r="21307" spans="7:7">
      <c r="G21307" s="406"/>
    </row>
    <row r="21308" spans="7:7">
      <c r="G21308" s="406"/>
    </row>
    <row r="21309" spans="7:7">
      <c r="G21309" s="406"/>
    </row>
    <row r="21310" spans="7:7">
      <c r="G21310" s="406"/>
    </row>
    <row r="21311" spans="7:7">
      <c r="G21311" s="406"/>
    </row>
    <row r="21312" spans="7:7">
      <c r="G21312" s="406"/>
    </row>
    <row r="21313" spans="7:7">
      <c r="G21313" s="406"/>
    </row>
    <row r="21314" spans="7:7">
      <c r="G21314" s="406"/>
    </row>
    <row r="21315" spans="7:7">
      <c r="G21315" s="406"/>
    </row>
    <row r="21316" spans="7:7">
      <c r="G21316" s="406"/>
    </row>
    <row r="21317" spans="7:7">
      <c r="G21317" s="406"/>
    </row>
    <row r="21318" spans="7:7">
      <c r="G21318" s="406"/>
    </row>
    <row r="21319" spans="7:7">
      <c r="G21319" s="406"/>
    </row>
    <row r="21320" spans="7:7">
      <c r="G21320" s="406"/>
    </row>
    <row r="21321" spans="7:7">
      <c r="G21321" s="406"/>
    </row>
    <row r="21322" spans="7:7">
      <c r="G21322" s="406"/>
    </row>
    <row r="21323" spans="7:7">
      <c r="G21323" s="406"/>
    </row>
    <row r="21324" spans="7:7">
      <c r="G21324" s="406"/>
    </row>
    <row r="21325" spans="7:7">
      <c r="G21325" s="406"/>
    </row>
    <row r="21326" spans="7:7">
      <c r="G21326" s="406"/>
    </row>
    <row r="21327" spans="7:7">
      <c r="G21327" s="406"/>
    </row>
    <row r="21328" spans="7:7">
      <c r="G21328" s="406"/>
    </row>
    <row r="21329" spans="7:7">
      <c r="G21329" s="406"/>
    </row>
    <row r="21330" spans="7:7">
      <c r="G21330" s="406"/>
    </row>
    <row r="21331" spans="7:7">
      <c r="G21331" s="406"/>
    </row>
    <row r="21332" spans="7:7">
      <c r="G21332" s="406"/>
    </row>
    <row r="21333" spans="7:7">
      <c r="G21333" s="406"/>
    </row>
    <row r="21334" spans="7:7">
      <c r="G21334" s="406"/>
    </row>
    <row r="21335" spans="7:7">
      <c r="G21335" s="406"/>
    </row>
    <row r="21336" spans="7:7">
      <c r="G21336" s="406"/>
    </row>
    <row r="21337" spans="7:7">
      <c r="G21337" s="406"/>
    </row>
    <row r="21338" spans="7:7">
      <c r="G21338" s="406"/>
    </row>
    <row r="21339" spans="7:7">
      <c r="G21339" s="406"/>
    </row>
    <row r="21340" spans="7:7">
      <c r="G21340" s="406"/>
    </row>
    <row r="21341" spans="7:7">
      <c r="G21341" s="406"/>
    </row>
    <row r="21342" spans="7:7">
      <c r="G21342" s="406"/>
    </row>
    <row r="21343" spans="7:7">
      <c r="G21343" s="406"/>
    </row>
    <row r="21344" spans="7:7">
      <c r="G21344" s="406"/>
    </row>
    <row r="21345" spans="7:7">
      <c r="G21345" s="406"/>
    </row>
    <row r="21346" spans="7:7">
      <c r="G21346" s="406"/>
    </row>
    <row r="21347" spans="7:7">
      <c r="G21347" s="406"/>
    </row>
    <row r="21348" spans="7:7">
      <c r="G21348" s="406"/>
    </row>
    <row r="21349" spans="7:7">
      <c r="G21349" s="406"/>
    </row>
    <row r="21350" spans="7:7">
      <c r="G21350" s="406"/>
    </row>
    <row r="21351" spans="7:7">
      <c r="G21351" s="406"/>
    </row>
    <row r="21352" spans="7:7">
      <c r="G21352" s="406"/>
    </row>
    <row r="21353" spans="7:7">
      <c r="G21353" s="406"/>
    </row>
    <row r="21354" spans="7:7">
      <c r="G21354" s="406"/>
    </row>
    <row r="21355" spans="7:7">
      <c r="G21355" s="406"/>
    </row>
    <row r="21356" spans="7:7">
      <c r="G21356" s="406"/>
    </row>
    <row r="21357" spans="7:7">
      <c r="G21357" s="406"/>
    </row>
    <row r="21358" spans="7:7">
      <c r="G21358" s="406"/>
    </row>
    <row r="21359" spans="7:7">
      <c r="G21359" s="406"/>
    </row>
    <row r="21360" spans="7:7">
      <c r="G21360" s="406"/>
    </row>
    <row r="21361" spans="7:7">
      <c r="G21361" s="406"/>
    </row>
    <row r="21362" spans="7:7">
      <c r="G21362" s="406"/>
    </row>
    <row r="21363" spans="7:7">
      <c r="G21363" s="406"/>
    </row>
    <row r="21364" spans="7:7">
      <c r="G21364" s="406"/>
    </row>
    <row r="21365" spans="7:7">
      <c r="G21365" s="406"/>
    </row>
    <row r="21366" spans="7:7">
      <c r="G21366" s="406"/>
    </row>
    <row r="21367" spans="7:7">
      <c r="G21367" s="406"/>
    </row>
    <row r="21368" spans="7:7">
      <c r="G21368" s="406"/>
    </row>
    <row r="21369" spans="7:7">
      <c r="G21369" s="406"/>
    </row>
    <row r="21370" spans="7:7">
      <c r="G21370" s="406"/>
    </row>
    <row r="21371" spans="7:7">
      <c r="G21371" s="406"/>
    </row>
    <row r="21372" spans="7:7">
      <c r="G21372" s="406"/>
    </row>
    <row r="21373" spans="7:7">
      <c r="G21373" s="406"/>
    </row>
    <row r="21374" spans="7:7">
      <c r="G21374" s="406"/>
    </row>
    <row r="21375" spans="7:7">
      <c r="G21375" s="406"/>
    </row>
    <row r="21376" spans="7:7">
      <c r="G21376" s="406"/>
    </row>
    <row r="21377" spans="7:7">
      <c r="G21377" s="406"/>
    </row>
    <row r="21378" spans="7:7">
      <c r="G21378" s="406"/>
    </row>
    <row r="21379" spans="7:7">
      <c r="G21379" s="406"/>
    </row>
    <row r="21380" spans="7:7">
      <c r="G21380" s="406"/>
    </row>
    <row r="21381" spans="7:7">
      <c r="G21381" s="406"/>
    </row>
    <row r="21382" spans="7:7">
      <c r="G21382" s="406"/>
    </row>
    <row r="21383" spans="7:7">
      <c r="G21383" s="406"/>
    </row>
    <row r="21384" spans="7:7">
      <c r="G21384" s="406"/>
    </row>
    <row r="21385" spans="7:7">
      <c r="G21385" s="406"/>
    </row>
    <row r="21386" spans="7:7">
      <c r="G21386" s="406"/>
    </row>
    <row r="21387" spans="7:7">
      <c r="G21387" s="406"/>
    </row>
    <row r="21388" spans="7:7">
      <c r="G21388" s="406"/>
    </row>
    <row r="21389" spans="7:7">
      <c r="G21389" s="406"/>
    </row>
    <row r="21390" spans="7:7">
      <c r="G21390" s="406"/>
    </row>
    <row r="21391" spans="7:7">
      <c r="G21391" s="406"/>
    </row>
    <row r="21392" spans="7:7">
      <c r="G21392" s="406"/>
    </row>
    <row r="21393" spans="7:7">
      <c r="G21393" s="406"/>
    </row>
    <row r="21394" spans="7:7">
      <c r="G21394" s="406"/>
    </row>
    <row r="21395" spans="7:7">
      <c r="G21395" s="406"/>
    </row>
    <row r="21396" spans="7:7">
      <c r="G21396" s="406"/>
    </row>
    <row r="21397" spans="7:7">
      <c r="G21397" s="406"/>
    </row>
    <row r="21398" spans="7:7">
      <c r="G21398" s="406"/>
    </row>
    <row r="21399" spans="7:7">
      <c r="G21399" s="406"/>
    </row>
    <row r="21400" spans="7:7">
      <c r="G21400" s="406"/>
    </row>
    <row r="21401" spans="7:7">
      <c r="G21401" s="406"/>
    </row>
    <row r="21402" spans="7:7">
      <c r="G21402" s="406"/>
    </row>
    <row r="21403" spans="7:7">
      <c r="G21403" s="406"/>
    </row>
    <row r="21404" spans="7:7">
      <c r="G21404" s="406"/>
    </row>
    <row r="21405" spans="7:7">
      <c r="G21405" s="406"/>
    </row>
    <row r="21406" spans="7:7">
      <c r="G21406" s="406"/>
    </row>
    <row r="21407" spans="7:7">
      <c r="G21407" s="406"/>
    </row>
    <row r="21408" spans="7:7">
      <c r="G21408" s="406"/>
    </row>
    <row r="21409" spans="7:7">
      <c r="G21409" s="406"/>
    </row>
    <row r="21410" spans="7:7">
      <c r="G21410" s="406"/>
    </row>
    <row r="21411" spans="7:7">
      <c r="G21411" s="406"/>
    </row>
    <row r="21412" spans="7:7">
      <c r="G21412" s="406"/>
    </row>
    <row r="21413" spans="7:7">
      <c r="G21413" s="406"/>
    </row>
    <row r="21414" spans="7:7">
      <c r="G21414" s="406"/>
    </row>
    <row r="21415" spans="7:7">
      <c r="G21415" s="406"/>
    </row>
    <row r="21416" spans="7:7">
      <c r="G21416" s="406"/>
    </row>
    <row r="21417" spans="7:7">
      <c r="G21417" s="406"/>
    </row>
    <row r="21418" spans="7:7">
      <c r="G21418" s="406"/>
    </row>
    <row r="21419" spans="7:7">
      <c r="G21419" s="406"/>
    </row>
    <row r="21420" spans="7:7">
      <c r="G21420" s="406"/>
    </row>
    <row r="21421" spans="7:7">
      <c r="G21421" s="406"/>
    </row>
    <row r="21422" spans="7:7">
      <c r="G21422" s="406"/>
    </row>
    <row r="21423" spans="7:7">
      <c r="G21423" s="406"/>
    </row>
    <row r="21424" spans="7:7">
      <c r="G21424" s="406"/>
    </row>
    <row r="21425" spans="7:7">
      <c r="G21425" s="406"/>
    </row>
    <row r="21426" spans="7:7">
      <c r="G21426" s="406"/>
    </row>
    <row r="21427" spans="7:7">
      <c r="G21427" s="406"/>
    </row>
    <row r="21428" spans="7:7">
      <c r="G21428" s="406"/>
    </row>
    <row r="21429" spans="7:7">
      <c r="G21429" s="406"/>
    </row>
    <row r="21430" spans="7:7">
      <c r="G21430" s="406"/>
    </row>
    <row r="21431" spans="7:7">
      <c r="G21431" s="406"/>
    </row>
    <row r="21432" spans="7:7">
      <c r="G21432" s="406"/>
    </row>
    <row r="21433" spans="7:7">
      <c r="G21433" s="406"/>
    </row>
    <row r="21434" spans="7:7">
      <c r="G21434" s="406"/>
    </row>
    <row r="21435" spans="7:7">
      <c r="G21435" s="406"/>
    </row>
    <row r="21436" spans="7:7">
      <c r="G21436" s="406"/>
    </row>
    <row r="21437" spans="7:7">
      <c r="G21437" s="406"/>
    </row>
    <row r="21438" spans="7:7">
      <c r="G21438" s="406"/>
    </row>
    <row r="21439" spans="7:7">
      <c r="G21439" s="406"/>
    </row>
    <row r="21440" spans="7:7">
      <c r="G21440" s="406"/>
    </row>
    <row r="21441" spans="7:7">
      <c r="G21441" s="406"/>
    </row>
    <row r="21442" spans="7:7">
      <c r="G21442" s="406"/>
    </row>
    <row r="21443" spans="7:7">
      <c r="G21443" s="406"/>
    </row>
    <row r="21444" spans="7:7">
      <c r="G21444" s="406"/>
    </row>
    <row r="21445" spans="7:7">
      <c r="G21445" s="406"/>
    </row>
    <row r="21446" spans="7:7">
      <c r="G21446" s="406"/>
    </row>
    <row r="21447" spans="7:7">
      <c r="G21447" s="406"/>
    </row>
    <row r="21448" spans="7:7">
      <c r="G21448" s="406"/>
    </row>
    <row r="21449" spans="7:7">
      <c r="G21449" s="406"/>
    </row>
    <row r="21450" spans="7:7">
      <c r="G21450" s="406"/>
    </row>
    <row r="21451" spans="7:7">
      <c r="G21451" s="406"/>
    </row>
    <row r="21452" spans="7:7">
      <c r="G21452" s="406"/>
    </row>
    <row r="21453" spans="7:7">
      <c r="G21453" s="406"/>
    </row>
    <row r="21454" spans="7:7">
      <c r="G21454" s="406"/>
    </row>
    <row r="21455" spans="7:7">
      <c r="G21455" s="406"/>
    </row>
    <row r="21456" spans="7:7">
      <c r="G21456" s="406"/>
    </row>
    <row r="21457" spans="7:7">
      <c r="G21457" s="406"/>
    </row>
    <row r="21458" spans="7:7">
      <c r="G21458" s="406"/>
    </row>
    <row r="21459" spans="7:7">
      <c r="G21459" s="406"/>
    </row>
    <row r="21460" spans="7:7">
      <c r="G21460" s="406"/>
    </row>
    <row r="21461" spans="7:7">
      <c r="G21461" s="406"/>
    </row>
    <row r="21462" spans="7:7">
      <c r="G21462" s="406"/>
    </row>
    <row r="21463" spans="7:7">
      <c r="G21463" s="406"/>
    </row>
    <row r="21464" spans="7:7">
      <c r="G21464" s="406"/>
    </row>
    <row r="21465" spans="7:7">
      <c r="G21465" s="406"/>
    </row>
    <row r="21466" spans="7:7">
      <c r="G21466" s="406"/>
    </row>
    <row r="21467" spans="7:7">
      <c r="G21467" s="406"/>
    </row>
    <row r="21468" spans="7:7">
      <c r="G21468" s="406"/>
    </row>
    <row r="21469" spans="7:7">
      <c r="G21469" s="406"/>
    </row>
    <row r="21470" spans="7:7">
      <c r="G21470" s="406"/>
    </row>
    <row r="21471" spans="7:7">
      <c r="G21471" s="406"/>
    </row>
    <row r="21472" spans="7:7">
      <c r="G21472" s="406"/>
    </row>
    <row r="21473" spans="7:7">
      <c r="G21473" s="406"/>
    </row>
    <row r="21474" spans="7:7">
      <c r="G21474" s="406"/>
    </row>
    <row r="21475" spans="7:7">
      <c r="G21475" s="406"/>
    </row>
    <row r="21476" spans="7:7">
      <c r="G21476" s="406"/>
    </row>
    <row r="21477" spans="7:7">
      <c r="G21477" s="406"/>
    </row>
    <row r="21478" spans="7:7">
      <c r="G21478" s="406"/>
    </row>
    <row r="21479" spans="7:7">
      <c r="G21479" s="406"/>
    </row>
    <row r="21480" spans="7:7">
      <c r="G21480" s="406"/>
    </row>
    <row r="21481" spans="7:7">
      <c r="G21481" s="406"/>
    </row>
    <row r="21482" spans="7:7">
      <c r="G21482" s="406"/>
    </row>
    <row r="21483" spans="7:7">
      <c r="G21483" s="406"/>
    </row>
    <row r="21484" spans="7:7">
      <c r="G21484" s="406"/>
    </row>
    <row r="21485" spans="7:7">
      <c r="G21485" s="406"/>
    </row>
    <row r="21486" spans="7:7">
      <c r="G21486" s="406"/>
    </row>
    <row r="21487" spans="7:7">
      <c r="G21487" s="406"/>
    </row>
    <row r="21488" spans="7:7">
      <c r="G21488" s="406"/>
    </row>
    <row r="21489" spans="7:7">
      <c r="G21489" s="406"/>
    </row>
    <row r="21490" spans="7:7">
      <c r="G21490" s="406"/>
    </row>
    <row r="21491" spans="7:7">
      <c r="G21491" s="406"/>
    </row>
    <row r="21492" spans="7:7">
      <c r="G21492" s="406"/>
    </row>
    <row r="21493" spans="7:7">
      <c r="G21493" s="406"/>
    </row>
    <row r="21494" spans="7:7">
      <c r="G21494" s="406"/>
    </row>
    <row r="21495" spans="7:7">
      <c r="G21495" s="406"/>
    </row>
    <row r="21496" spans="7:7">
      <c r="G21496" s="406"/>
    </row>
    <row r="21497" spans="7:7">
      <c r="G21497" s="406"/>
    </row>
    <row r="21498" spans="7:7">
      <c r="G21498" s="406"/>
    </row>
    <row r="21499" spans="7:7">
      <c r="G21499" s="406"/>
    </row>
    <row r="21500" spans="7:7">
      <c r="G21500" s="406"/>
    </row>
    <row r="21501" spans="7:7">
      <c r="G21501" s="406"/>
    </row>
    <row r="21502" spans="7:7">
      <c r="G21502" s="406"/>
    </row>
    <row r="21503" spans="7:7">
      <c r="G21503" s="406"/>
    </row>
    <row r="21504" spans="7:7">
      <c r="G21504" s="406"/>
    </row>
    <row r="21505" spans="7:7">
      <c r="G21505" s="406"/>
    </row>
    <row r="21506" spans="7:7">
      <c r="G21506" s="406"/>
    </row>
    <row r="21507" spans="7:7">
      <c r="G21507" s="406"/>
    </row>
    <row r="21508" spans="7:7">
      <c r="G21508" s="406"/>
    </row>
    <row r="21509" spans="7:7">
      <c r="G21509" s="406"/>
    </row>
    <row r="21510" spans="7:7">
      <c r="G21510" s="406"/>
    </row>
    <row r="21511" spans="7:7">
      <c r="G21511" s="406"/>
    </row>
    <row r="21512" spans="7:7">
      <c r="G21512" s="406"/>
    </row>
    <row r="21513" spans="7:7">
      <c r="G21513" s="406"/>
    </row>
    <row r="21514" spans="7:7">
      <c r="G21514" s="406"/>
    </row>
    <row r="21515" spans="7:7">
      <c r="G21515" s="406"/>
    </row>
    <row r="21516" spans="7:7">
      <c r="G21516" s="406"/>
    </row>
    <row r="21517" spans="7:7">
      <c r="G21517" s="406"/>
    </row>
    <row r="21518" spans="7:7">
      <c r="G21518" s="406"/>
    </row>
    <row r="21519" spans="7:7">
      <c r="G21519" s="406"/>
    </row>
    <row r="21520" spans="7:7">
      <c r="G21520" s="406"/>
    </row>
    <row r="21521" spans="7:7">
      <c r="G21521" s="406"/>
    </row>
    <row r="21522" spans="7:7">
      <c r="G21522" s="406"/>
    </row>
    <row r="21523" spans="7:7">
      <c r="G21523" s="406"/>
    </row>
    <row r="21524" spans="7:7">
      <c r="G21524" s="406"/>
    </row>
    <row r="21525" spans="7:7">
      <c r="G21525" s="406"/>
    </row>
    <row r="21526" spans="7:7">
      <c r="G21526" s="406"/>
    </row>
    <row r="21527" spans="7:7">
      <c r="G21527" s="406"/>
    </row>
    <row r="21528" spans="7:7">
      <c r="G21528" s="406"/>
    </row>
    <row r="21529" spans="7:7">
      <c r="G21529" s="406"/>
    </row>
    <row r="21530" spans="7:7">
      <c r="G21530" s="406"/>
    </row>
    <row r="21531" spans="7:7">
      <c r="G21531" s="406"/>
    </row>
    <row r="21532" spans="7:7">
      <c r="G21532" s="406"/>
    </row>
    <row r="21533" spans="7:7">
      <c r="G21533" s="406"/>
    </row>
    <row r="21534" spans="7:7">
      <c r="G21534" s="406"/>
    </row>
    <row r="21535" spans="7:7">
      <c r="G21535" s="406"/>
    </row>
    <row r="21536" spans="7:7">
      <c r="G21536" s="406"/>
    </row>
    <row r="21537" spans="7:7">
      <c r="G21537" s="406"/>
    </row>
    <row r="21538" spans="7:7">
      <c r="G21538" s="406"/>
    </row>
    <row r="21539" spans="7:7">
      <c r="G21539" s="406"/>
    </row>
    <row r="21540" spans="7:7">
      <c r="G21540" s="406"/>
    </row>
    <row r="21541" spans="7:7">
      <c r="G21541" s="406"/>
    </row>
    <row r="21542" spans="7:7">
      <c r="G21542" s="406"/>
    </row>
    <row r="21543" spans="7:7">
      <c r="G21543" s="406"/>
    </row>
    <row r="21544" spans="7:7">
      <c r="G21544" s="406"/>
    </row>
    <row r="21545" spans="7:7">
      <c r="G21545" s="406"/>
    </row>
    <row r="21546" spans="7:7">
      <c r="G21546" s="406"/>
    </row>
    <row r="21547" spans="7:7">
      <c r="G21547" s="406"/>
    </row>
    <row r="21548" spans="7:7">
      <c r="G21548" s="406"/>
    </row>
    <row r="21549" spans="7:7">
      <c r="G21549" s="406"/>
    </row>
    <row r="21550" spans="7:7">
      <c r="G21550" s="406"/>
    </row>
    <row r="21551" spans="7:7">
      <c r="G21551" s="406"/>
    </row>
    <row r="21552" spans="7:7">
      <c r="G21552" s="406"/>
    </row>
    <row r="21553" spans="7:7">
      <c r="G21553" s="406"/>
    </row>
    <row r="21554" spans="7:7">
      <c r="G21554" s="406"/>
    </row>
    <row r="21555" spans="7:7">
      <c r="G21555" s="406"/>
    </row>
    <row r="21556" spans="7:7">
      <c r="G21556" s="406"/>
    </row>
    <row r="21557" spans="7:7">
      <c r="G21557" s="406"/>
    </row>
    <row r="21558" spans="7:7">
      <c r="G21558" s="406"/>
    </row>
    <row r="21559" spans="7:7">
      <c r="G21559" s="406"/>
    </row>
    <row r="21560" spans="7:7">
      <c r="G21560" s="406"/>
    </row>
    <row r="21561" spans="7:7">
      <c r="G21561" s="406"/>
    </row>
    <row r="21562" spans="7:7">
      <c r="G21562" s="406"/>
    </row>
    <row r="21563" spans="7:7">
      <c r="G21563" s="406"/>
    </row>
    <row r="21564" spans="7:7">
      <c r="G21564" s="406"/>
    </row>
    <row r="21565" spans="7:7">
      <c r="G21565" s="406"/>
    </row>
    <row r="21566" spans="7:7">
      <c r="G21566" s="406"/>
    </row>
    <row r="21567" spans="7:7">
      <c r="G21567" s="406"/>
    </row>
    <row r="21568" spans="7:7">
      <c r="G21568" s="406"/>
    </row>
    <row r="21569" spans="7:7">
      <c r="G21569" s="406"/>
    </row>
    <row r="21570" spans="7:7">
      <c r="G21570" s="406"/>
    </row>
    <row r="21571" spans="7:7">
      <c r="G21571" s="406"/>
    </row>
    <row r="21572" spans="7:7">
      <c r="G21572" s="406"/>
    </row>
    <row r="21573" spans="7:7">
      <c r="G21573" s="406"/>
    </row>
    <row r="21574" spans="7:7">
      <c r="G21574" s="406"/>
    </row>
    <row r="21575" spans="7:7">
      <c r="G21575" s="406"/>
    </row>
    <row r="21576" spans="7:7">
      <c r="G21576" s="406"/>
    </row>
    <row r="21577" spans="7:7">
      <c r="G21577" s="406"/>
    </row>
    <row r="21578" spans="7:7">
      <c r="G21578" s="406"/>
    </row>
    <row r="21579" spans="7:7">
      <c r="G21579" s="406"/>
    </row>
    <row r="21580" spans="7:7">
      <c r="G21580" s="406"/>
    </row>
    <row r="21581" spans="7:7">
      <c r="G21581" s="406"/>
    </row>
    <row r="21582" spans="7:7">
      <c r="G21582" s="406"/>
    </row>
    <row r="21583" spans="7:7">
      <c r="G21583" s="406"/>
    </row>
    <row r="21584" spans="7:7">
      <c r="G21584" s="406"/>
    </row>
    <row r="21585" spans="7:7">
      <c r="G21585" s="406"/>
    </row>
    <row r="21586" spans="7:7">
      <c r="G21586" s="406"/>
    </row>
    <row r="21587" spans="7:7">
      <c r="G21587" s="406"/>
    </row>
    <row r="21588" spans="7:7">
      <c r="G21588" s="406"/>
    </row>
    <row r="21589" spans="7:7">
      <c r="G21589" s="406"/>
    </row>
    <row r="21590" spans="7:7">
      <c r="G21590" s="406"/>
    </row>
    <row r="21591" spans="7:7">
      <c r="G21591" s="406"/>
    </row>
    <row r="21592" spans="7:7">
      <c r="G21592" s="406"/>
    </row>
    <row r="21593" spans="7:7">
      <c r="G21593" s="406"/>
    </row>
    <row r="21594" spans="7:7">
      <c r="G21594" s="406"/>
    </row>
    <row r="21595" spans="7:7">
      <c r="G21595" s="406"/>
    </row>
    <row r="21596" spans="7:7">
      <c r="G21596" s="406"/>
    </row>
    <row r="21597" spans="7:7">
      <c r="G21597" s="406"/>
    </row>
    <row r="21598" spans="7:7">
      <c r="G21598" s="406"/>
    </row>
    <row r="21599" spans="7:7">
      <c r="G21599" s="406"/>
    </row>
    <row r="21600" spans="7:7">
      <c r="G21600" s="406"/>
    </row>
    <row r="21601" spans="7:7">
      <c r="G21601" s="406"/>
    </row>
    <row r="21602" spans="7:7">
      <c r="G21602" s="406"/>
    </row>
    <row r="21603" spans="7:7">
      <c r="G21603" s="406"/>
    </row>
    <row r="21604" spans="7:7">
      <c r="G21604" s="406"/>
    </row>
    <row r="21605" spans="7:7">
      <c r="G21605" s="406"/>
    </row>
    <row r="21606" spans="7:7">
      <c r="G21606" s="406"/>
    </row>
    <row r="21607" spans="7:7">
      <c r="G21607" s="406"/>
    </row>
    <row r="21608" spans="7:7">
      <c r="G21608" s="406"/>
    </row>
    <row r="21609" spans="7:7">
      <c r="G21609" s="406"/>
    </row>
    <row r="21610" spans="7:7">
      <c r="G21610" s="406"/>
    </row>
    <row r="21611" spans="7:7">
      <c r="G21611" s="406"/>
    </row>
    <row r="21612" spans="7:7">
      <c r="G21612" s="406"/>
    </row>
    <row r="21613" spans="7:7">
      <c r="G21613" s="406"/>
    </row>
    <row r="21614" spans="7:7">
      <c r="G21614" s="406"/>
    </row>
    <row r="21615" spans="7:7">
      <c r="G21615" s="406"/>
    </row>
    <row r="21616" spans="7:7">
      <c r="G21616" s="406"/>
    </row>
    <row r="21617" spans="7:7">
      <c r="G21617" s="406"/>
    </row>
    <row r="21618" spans="7:7">
      <c r="G21618" s="406"/>
    </row>
    <row r="21619" spans="7:7">
      <c r="G21619" s="406"/>
    </row>
    <row r="21620" spans="7:7">
      <c r="G21620" s="406"/>
    </row>
    <row r="21621" spans="7:7">
      <c r="G21621" s="406"/>
    </row>
    <row r="21622" spans="7:7">
      <c r="G21622" s="406"/>
    </row>
    <row r="21623" spans="7:7">
      <c r="G21623" s="406"/>
    </row>
    <row r="21624" spans="7:7">
      <c r="G21624" s="406"/>
    </row>
    <row r="21625" spans="7:7">
      <c r="G21625" s="406"/>
    </row>
    <row r="21626" spans="7:7">
      <c r="G21626" s="406"/>
    </row>
    <row r="21627" spans="7:7">
      <c r="G21627" s="406"/>
    </row>
    <row r="21628" spans="7:7">
      <c r="G21628" s="406"/>
    </row>
    <row r="21629" spans="7:7">
      <c r="G21629" s="406"/>
    </row>
    <row r="21630" spans="7:7">
      <c r="G21630" s="406"/>
    </row>
    <row r="21631" spans="7:7">
      <c r="G21631" s="406"/>
    </row>
    <row r="21632" spans="7:7">
      <c r="G21632" s="406"/>
    </row>
    <row r="21633" spans="7:7">
      <c r="G21633" s="406"/>
    </row>
    <row r="21634" spans="7:7">
      <c r="G21634" s="406"/>
    </row>
    <row r="21635" spans="7:7">
      <c r="G21635" s="406"/>
    </row>
    <row r="21636" spans="7:7">
      <c r="G21636" s="406"/>
    </row>
    <row r="21637" spans="7:7">
      <c r="G21637" s="406"/>
    </row>
    <row r="21638" spans="7:7">
      <c r="G21638" s="406"/>
    </row>
    <row r="21639" spans="7:7">
      <c r="G21639" s="406"/>
    </row>
    <row r="21640" spans="7:7">
      <c r="G21640" s="406"/>
    </row>
    <row r="21641" spans="7:7">
      <c r="G21641" s="406"/>
    </row>
    <row r="21642" spans="7:7">
      <c r="G21642" s="406"/>
    </row>
    <row r="21643" spans="7:7">
      <c r="G21643" s="406"/>
    </row>
    <row r="21644" spans="7:7">
      <c r="G21644" s="406"/>
    </row>
    <row r="21645" spans="7:7">
      <c r="G21645" s="406"/>
    </row>
    <row r="21646" spans="7:7">
      <c r="G21646" s="406"/>
    </row>
    <row r="21647" spans="7:7">
      <c r="G21647" s="406"/>
    </row>
    <row r="21648" spans="7:7">
      <c r="G21648" s="406"/>
    </row>
    <row r="21649" spans="7:7">
      <c r="G21649" s="406"/>
    </row>
    <row r="21650" spans="7:7">
      <c r="G21650" s="406"/>
    </row>
    <row r="21651" spans="7:7">
      <c r="G21651" s="406"/>
    </row>
    <row r="21652" spans="7:7">
      <c r="G21652" s="406"/>
    </row>
    <row r="21653" spans="7:7">
      <c r="G21653" s="406"/>
    </row>
    <row r="21654" spans="7:7">
      <c r="G21654" s="406"/>
    </row>
    <row r="21655" spans="7:7">
      <c r="G21655" s="406"/>
    </row>
    <row r="21656" spans="7:7">
      <c r="G21656" s="406"/>
    </row>
    <row r="21657" spans="7:7">
      <c r="G21657" s="406"/>
    </row>
    <row r="21658" spans="7:7">
      <c r="G21658" s="406"/>
    </row>
    <row r="21659" spans="7:7">
      <c r="G21659" s="406"/>
    </row>
    <row r="21660" spans="7:7">
      <c r="G21660" s="406"/>
    </row>
    <row r="21661" spans="7:7">
      <c r="G21661" s="406"/>
    </row>
    <row r="21662" spans="7:7">
      <c r="G21662" s="406"/>
    </row>
    <row r="21663" spans="7:7">
      <c r="G21663" s="406"/>
    </row>
    <row r="21664" spans="7:7">
      <c r="G21664" s="406"/>
    </row>
    <row r="21665" spans="7:7">
      <c r="G21665" s="406"/>
    </row>
    <row r="21666" spans="7:7">
      <c r="G21666" s="406"/>
    </row>
    <row r="21667" spans="7:7">
      <c r="G21667" s="406"/>
    </row>
    <row r="21668" spans="7:7">
      <c r="G21668" s="406"/>
    </row>
    <row r="21669" spans="7:7">
      <c r="G21669" s="406"/>
    </row>
    <row r="21670" spans="7:7">
      <c r="G21670" s="406"/>
    </row>
    <row r="21671" spans="7:7">
      <c r="G21671" s="406"/>
    </row>
    <row r="21672" spans="7:7">
      <c r="G21672" s="406"/>
    </row>
    <row r="21673" spans="7:7">
      <c r="G21673" s="406"/>
    </row>
    <row r="21674" spans="7:7">
      <c r="G21674" s="406"/>
    </row>
    <row r="21675" spans="7:7">
      <c r="G21675" s="406"/>
    </row>
    <row r="21676" spans="7:7">
      <c r="G21676" s="406"/>
    </row>
    <row r="21677" spans="7:7">
      <c r="G21677" s="406"/>
    </row>
    <row r="21678" spans="7:7">
      <c r="G21678" s="406"/>
    </row>
    <row r="21679" spans="7:7">
      <c r="G21679" s="406"/>
    </row>
    <row r="21680" spans="7:7">
      <c r="G21680" s="406"/>
    </row>
    <row r="21681" spans="7:7">
      <c r="G21681" s="406"/>
    </row>
    <row r="21682" spans="7:7">
      <c r="G21682" s="406"/>
    </row>
    <row r="21683" spans="7:7">
      <c r="G21683" s="406"/>
    </row>
    <row r="21684" spans="7:7">
      <c r="G21684" s="406"/>
    </row>
    <row r="21685" spans="7:7">
      <c r="G21685" s="406"/>
    </row>
    <row r="21686" spans="7:7">
      <c r="G21686" s="406"/>
    </row>
    <row r="21687" spans="7:7">
      <c r="G21687" s="406"/>
    </row>
    <row r="21688" spans="7:7">
      <c r="G21688" s="406"/>
    </row>
    <row r="21689" spans="7:7">
      <c r="G21689" s="406"/>
    </row>
    <row r="21690" spans="7:7">
      <c r="G21690" s="406"/>
    </row>
    <row r="21691" spans="7:7">
      <c r="G21691" s="406"/>
    </row>
    <row r="21692" spans="7:7">
      <c r="G21692" s="406"/>
    </row>
    <row r="21693" spans="7:7">
      <c r="G21693" s="406"/>
    </row>
    <row r="21694" spans="7:7">
      <c r="G21694" s="406"/>
    </row>
    <row r="21695" spans="7:7">
      <c r="G21695" s="406"/>
    </row>
    <row r="21696" spans="7:7">
      <c r="G21696" s="406"/>
    </row>
    <row r="21697" spans="7:7">
      <c r="G21697" s="406"/>
    </row>
    <row r="21698" spans="7:7">
      <c r="G21698" s="406"/>
    </row>
    <row r="21699" spans="7:7">
      <c r="G21699" s="406"/>
    </row>
    <row r="21700" spans="7:7">
      <c r="G21700" s="406"/>
    </row>
    <row r="21701" spans="7:7">
      <c r="G21701" s="406"/>
    </row>
    <row r="21702" spans="7:7">
      <c r="G21702" s="406"/>
    </row>
    <row r="21703" spans="7:7">
      <c r="G21703" s="406"/>
    </row>
    <row r="21704" spans="7:7">
      <c r="G21704" s="406"/>
    </row>
    <row r="21705" spans="7:7">
      <c r="G21705" s="406"/>
    </row>
    <row r="21706" spans="7:7">
      <c r="G21706" s="406"/>
    </row>
    <row r="21707" spans="7:7">
      <c r="G21707" s="406"/>
    </row>
    <row r="21708" spans="7:7">
      <c r="G21708" s="406"/>
    </row>
    <row r="21709" spans="7:7">
      <c r="G21709" s="406"/>
    </row>
    <row r="21710" spans="7:7">
      <c r="G21710" s="406"/>
    </row>
    <row r="21711" spans="7:7">
      <c r="G21711" s="406"/>
    </row>
    <row r="21712" spans="7:7">
      <c r="G21712" s="406"/>
    </row>
    <row r="21713" spans="7:7">
      <c r="G21713" s="406"/>
    </row>
    <row r="21714" spans="7:7">
      <c r="G21714" s="406"/>
    </row>
    <row r="21715" spans="7:7">
      <c r="G21715" s="406"/>
    </row>
    <row r="21716" spans="7:7">
      <c r="G21716" s="406"/>
    </row>
    <row r="21717" spans="7:7">
      <c r="G21717" s="406"/>
    </row>
    <row r="21718" spans="7:7">
      <c r="G21718" s="406"/>
    </row>
    <row r="21719" spans="7:7">
      <c r="G21719" s="406"/>
    </row>
    <row r="21720" spans="7:7">
      <c r="G21720" s="406"/>
    </row>
    <row r="21721" spans="7:7">
      <c r="G21721" s="406"/>
    </row>
    <row r="21722" spans="7:7">
      <c r="G21722" s="406"/>
    </row>
    <row r="21723" spans="7:7">
      <c r="G21723" s="406"/>
    </row>
    <row r="21724" spans="7:7">
      <c r="G21724" s="406"/>
    </row>
    <row r="21725" spans="7:7">
      <c r="G21725" s="406"/>
    </row>
    <row r="21726" spans="7:7">
      <c r="G21726" s="406"/>
    </row>
    <row r="21727" spans="7:7">
      <c r="G21727" s="406"/>
    </row>
    <row r="21728" spans="7:7">
      <c r="G21728" s="406"/>
    </row>
    <row r="21729" spans="7:7">
      <c r="G21729" s="406"/>
    </row>
    <row r="21730" spans="7:7">
      <c r="G21730" s="406"/>
    </row>
    <row r="21731" spans="7:7">
      <c r="G21731" s="406"/>
    </row>
    <row r="21732" spans="7:7">
      <c r="G21732" s="406"/>
    </row>
    <row r="21733" spans="7:7">
      <c r="G21733" s="406"/>
    </row>
    <row r="21734" spans="7:7">
      <c r="G21734" s="406"/>
    </row>
    <row r="21735" spans="7:7">
      <c r="G21735" s="406"/>
    </row>
    <row r="21736" spans="7:7">
      <c r="G21736" s="406"/>
    </row>
    <row r="21737" spans="7:7">
      <c r="G21737" s="406"/>
    </row>
    <row r="21738" spans="7:7">
      <c r="G21738" s="406"/>
    </row>
    <row r="21739" spans="7:7">
      <c r="G21739" s="406"/>
    </row>
    <row r="21740" spans="7:7">
      <c r="G21740" s="406"/>
    </row>
    <row r="21741" spans="7:7">
      <c r="G21741" s="406"/>
    </row>
    <row r="21742" spans="7:7">
      <c r="G21742" s="406"/>
    </row>
    <row r="21743" spans="7:7">
      <c r="G21743" s="406"/>
    </row>
    <row r="21744" spans="7:7">
      <c r="G21744" s="406"/>
    </row>
    <row r="21745" spans="7:7">
      <c r="G21745" s="406"/>
    </row>
    <row r="21746" spans="7:7">
      <c r="G21746" s="406"/>
    </row>
    <row r="21747" spans="7:7">
      <c r="G21747" s="406"/>
    </row>
    <row r="21748" spans="7:7">
      <c r="G21748" s="406"/>
    </row>
    <row r="21749" spans="7:7">
      <c r="G21749" s="406"/>
    </row>
    <row r="21750" spans="7:7">
      <c r="G21750" s="406"/>
    </row>
    <row r="21751" spans="7:7">
      <c r="G21751" s="406"/>
    </row>
    <row r="21752" spans="7:7">
      <c r="G21752" s="406"/>
    </row>
    <row r="21753" spans="7:7">
      <c r="G21753" s="406"/>
    </row>
    <row r="21754" spans="7:7">
      <c r="G21754" s="406"/>
    </row>
    <row r="21755" spans="7:7">
      <c r="G21755" s="406"/>
    </row>
    <row r="21756" spans="7:7">
      <c r="G21756" s="406"/>
    </row>
    <row r="21757" spans="7:7">
      <c r="G21757" s="406"/>
    </row>
    <row r="21758" spans="7:7">
      <c r="G21758" s="406"/>
    </row>
    <row r="21759" spans="7:7">
      <c r="G21759" s="406"/>
    </row>
    <row r="21760" spans="7:7">
      <c r="G21760" s="406"/>
    </row>
    <row r="21761" spans="7:7">
      <c r="G21761" s="406"/>
    </row>
    <row r="21762" spans="7:7">
      <c r="G21762" s="406"/>
    </row>
    <row r="21763" spans="7:7">
      <c r="G21763" s="406"/>
    </row>
    <row r="21764" spans="7:7">
      <c r="G21764" s="406"/>
    </row>
    <row r="21765" spans="7:7">
      <c r="G21765" s="406"/>
    </row>
    <row r="21766" spans="7:7">
      <c r="G21766" s="406"/>
    </row>
    <row r="21767" spans="7:7">
      <c r="G21767" s="406"/>
    </row>
    <row r="21768" spans="7:7">
      <c r="G21768" s="406"/>
    </row>
    <row r="21769" spans="7:7">
      <c r="G21769" s="406"/>
    </row>
    <row r="21770" spans="7:7">
      <c r="G21770" s="406"/>
    </row>
    <row r="21771" spans="7:7">
      <c r="G21771" s="406"/>
    </row>
    <row r="21772" spans="7:7">
      <c r="G21772" s="406"/>
    </row>
    <row r="21773" spans="7:7">
      <c r="G21773" s="406"/>
    </row>
    <row r="21774" spans="7:7">
      <c r="G21774" s="406"/>
    </row>
    <row r="21775" spans="7:7">
      <c r="G21775" s="406"/>
    </row>
    <row r="21776" spans="7:7">
      <c r="G21776" s="406"/>
    </row>
    <row r="21777" spans="7:7">
      <c r="G21777" s="406"/>
    </row>
    <row r="21778" spans="7:7">
      <c r="G21778" s="406"/>
    </row>
    <row r="21779" spans="7:7">
      <c r="G21779" s="406"/>
    </row>
    <row r="21780" spans="7:7">
      <c r="G21780" s="406"/>
    </row>
    <row r="21781" spans="7:7">
      <c r="G21781" s="406"/>
    </row>
    <row r="21782" spans="7:7">
      <c r="G21782" s="406"/>
    </row>
    <row r="21783" spans="7:7">
      <c r="G21783" s="406"/>
    </row>
    <row r="21784" spans="7:7">
      <c r="G21784" s="406"/>
    </row>
    <row r="21785" spans="7:7">
      <c r="G21785" s="406"/>
    </row>
    <row r="21786" spans="7:7">
      <c r="G21786" s="406"/>
    </row>
    <row r="21787" spans="7:7">
      <c r="G21787" s="406"/>
    </row>
    <row r="21788" spans="7:7">
      <c r="G21788" s="406"/>
    </row>
    <row r="21789" spans="7:7">
      <c r="G21789" s="406"/>
    </row>
    <row r="21790" spans="7:7">
      <c r="G21790" s="406"/>
    </row>
    <row r="21791" spans="7:7">
      <c r="G21791" s="406"/>
    </row>
    <row r="21792" spans="7:7">
      <c r="G21792" s="406"/>
    </row>
    <row r="21793" spans="7:7">
      <c r="G21793" s="406"/>
    </row>
    <row r="21794" spans="7:7">
      <c r="G21794" s="406"/>
    </row>
    <row r="21795" spans="7:7">
      <c r="G21795" s="406"/>
    </row>
    <row r="21796" spans="7:7">
      <c r="G21796" s="406"/>
    </row>
    <row r="21797" spans="7:7">
      <c r="G21797" s="406"/>
    </row>
    <row r="21798" spans="7:7">
      <c r="G21798" s="406"/>
    </row>
    <row r="21799" spans="7:7">
      <c r="G21799" s="406"/>
    </row>
    <row r="21800" spans="7:7">
      <c r="G21800" s="406"/>
    </row>
    <row r="21801" spans="7:7">
      <c r="G21801" s="406"/>
    </row>
    <row r="21802" spans="7:7">
      <c r="G21802" s="406"/>
    </row>
    <row r="21803" spans="7:7">
      <c r="G21803" s="406"/>
    </row>
    <row r="21804" spans="7:7">
      <c r="G21804" s="406"/>
    </row>
    <row r="21805" spans="7:7">
      <c r="G21805" s="406"/>
    </row>
    <row r="21806" spans="7:7">
      <c r="G21806" s="406"/>
    </row>
    <row r="21807" spans="7:7">
      <c r="G21807" s="406"/>
    </row>
    <row r="21808" spans="7:7">
      <c r="G21808" s="406"/>
    </row>
    <row r="21809" spans="7:7">
      <c r="G21809" s="406"/>
    </row>
    <row r="21810" spans="7:7">
      <c r="G21810" s="406"/>
    </row>
    <row r="21811" spans="7:7">
      <c r="G21811" s="406"/>
    </row>
    <row r="21812" spans="7:7">
      <c r="G21812" s="406"/>
    </row>
    <row r="21813" spans="7:7">
      <c r="G21813" s="406"/>
    </row>
    <row r="21814" spans="7:7">
      <c r="G21814" s="406"/>
    </row>
    <row r="21815" spans="7:7">
      <c r="G21815" s="406"/>
    </row>
    <row r="21816" spans="7:7">
      <c r="G21816" s="406"/>
    </row>
    <row r="21817" spans="7:7">
      <c r="G21817" s="406"/>
    </row>
    <row r="21818" spans="7:7">
      <c r="G21818" s="406"/>
    </row>
    <row r="21819" spans="7:7">
      <c r="G21819" s="406"/>
    </row>
    <row r="21820" spans="7:7">
      <c r="G21820" s="406"/>
    </row>
    <row r="21821" spans="7:7">
      <c r="G21821" s="406"/>
    </row>
    <row r="21822" spans="7:7">
      <c r="G21822" s="406"/>
    </row>
    <row r="21823" spans="7:7">
      <c r="G21823" s="406"/>
    </row>
    <row r="21824" spans="7:7">
      <c r="G21824" s="406"/>
    </row>
    <row r="21825" spans="7:7">
      <c r="G21825" s="406"/>
    </row>
    <row r="21826" spans="7:7">
      <c r="G21826" s="406"/>
    </row>
    <row r="21827" spans="7:7">
      <c r="G21827" s="406"/>
    </row>
    <row r="21828" spans="7:7">
      <c r="G21828" s="406"/>
    </row>
    <row r="21829" spans="7:7">
      <c r="G21829" s="406"/>
    </row>
    <row r="21830" spans="7:7">
      <c r="G21830" s="406"/>
    </row>
    <row r="21831" spans="7:7">
      <c r="G21831" s="406"/>
    </row>
    <row r="21832" spans="7:7">
      <c r="G21832" s="406"/>
    </row>
    <row r="21833" spans="7:7">
      <c r="G21833" s="406"/>
    </row>
    <row r="21834" spans="7:7">
      <c r="G21834" s="406"/>
    </row>
    <row r="21835" spans="7:7">
      <c r="G21835" s="406"/>
    </row>
    <row r="21836" spans="7:7">
      <c r="G21836" s="406"/>
    </row>
    <row r="21837" spans="7:7">
      <c r="G21837" s="406"/>
    </row>
    <row r="21838" spans="7:7">
      <c r="G21838" s="406"/>
    </row>
    <row r="21839" spans="7:7">
      <c r="G21839" s="406"/>
    </row>
    <row r="21840" spans="7:7">
      <c r="G21840" s="406"/>
    </row>
    <row r="21841" spans="7:7">
      <c r="G21841" s="406"/>
    </row>
    <row r="21842" spans="7:7">
      <c r="G21842" s="406"/>
    </row>
    <row r="21843" spans="7:7">
      <c r="G21843" s="406"/>
    </row>
    <row r="21844" spans="7:7">
      <c r="G21844" s="406"/>
    </row>
    <row r="21845" spans="7:7">
      <c r="G21845" s="406"/>
    </row>
    <row r="21846" spans="7:7">
      <c r="G21846" s="406"/>
    </row>
    <row r="21847" spans="7:7">
      <c r="G21847" s="406"/>
    </row>
    <row r="21848" spans="7:7">
      <c r="G21848" s="406"/>
    </row>
    <row r="21849" spans="7:7">
      <c r="G21849" s="406"/>
    </row>
    <row r="21850" spans="7:7">
      <c r="G21850" s="406"/>
    </row>
    <row r="21851" spans="7:7">
      <c r="G21851" s="406"/>
    </row>
    <row r="21852" spans="7:7">
      <c r="G21852" s="406"/>
    </row>
    <row r="21853" spans="7:7">
      <c r="G21853" s="406"/>
    </row>
    <row r="21854" spans="7:7">
      <c r="G21854" s="406"/>
    </row>
    <row r="21855" spans="7:7">
      <c r="G21855" s="406"/>
    </row>
    <row r="21856" spans="7:7">
      <c r="G21856" s="406"/>
    </row>
    <row r="21857" spans="7:7">
      <c r="G21857" s="406"/>
    </row>
    <row r="21858" spans="7:7">
      <c r="G21858" s="406"/>
    </row>
    <row r="21859" spans="7:7">
      <c r="G21859" s="406"/>
    </row>
    <row r="21860" spans="7:7">
      <c r="G21860" s="406"/>
    </row>
    <row r="21861" spans="7:7">
      <c r="G21861" s="406"/>
    </row>
    <row r="21862" spans="7:7">
      <c r="G21862" s="406"/>
    </row>
    <row r="21863" spans="7:7">
      <c r="G21863" s="406"/>
    </row>
    <row r="21864" spans="7:7">
      <c r="G21864" s="406"/>
    </row>
    <row r="21865" spans="7:7">
      <c r="G21865" s="406"/>
    </row>
    <row r="21866" spans="7:7">
      <c r="G21866" s="406"/>
    </row>
    <row r="21867" spans="7:7">
      <c r="G21867" s="406"/>
    </row>
    <row r="21868" spans="7:7">
      <c r="G21868" s="406"/>
    </row>
    <row r="21869" spans="7:7">
      <c r="G21869" s="406"/>
    </row>
    <row r="21870" spans="7:7">
      <c r="G21870" s="406"/>
    </row>
    <row r="21871" spans="7:7">
      <c r="G21871" s="406"/>
    </row>
    <row r="21872" spans="7:7">
      <c r="G21872" s="406"/>
    </row>
    <row r="21873" spans="7:7">
      <c r="G21873" s="406"/>
    </row>
    <row r="21874" spans="7:7">
      <c r="G21874" s="406"/>
    </row>
    <row r="21875" spans="7:7">
      <c r="G21875" s="406"/>
    </row>
    <row r="21876" spans="7:7">
      <c r="G21876" s="406"/>
    </row>
    <row r="21877" spans="7:7">
      <c r="G21877" s="406"/>
    </row>
    <row r="21878" spans="7:7">
      <c r="G21878" s="406"/>
    </row>
    <row r="21879" spans="7:7">
      <c r="G21879" s="406"/>
    </row>
    <row r="21880" spans="7:7">
      <c r="G21880" s="406"/>
    </row>
    <row r="21881" spans="7:7">
      <c r="G21881" s="406"/>
    </row>
    <row r="21882" spans="7:7">
      <c r="G21882" s="406"/>
    </row>
    <row r="21883" spans="7:7">
      <c r="G21883" s="406"/>
    </row>
    <row r="21884" spans="7:7">
      <c r="G21884" s="406"/>
    </row>
    <row r="21885" spans="7:7">
      <c r="G21885" s="406"/>
    </row>
    <row r="21886" spans="7:7">
      <c r="G21886" s="406"/>
    </row>
    <row r="21887" spans="7:7">
      <c r="G21887" s="406"/>
    </row>
    <row r="21888" spans="7:7">
      <c r="G21888" s="406"/>
    </row>
    <row r="21889" spans="7:7">
      <c r="G21889" s="406"/>
    </row>
    <row r="21890" spans="7:7">
      <c r="G21890" s="406"/>
    </row>
    <row r="21891" spans="7:7">
      <c r="G21891" s="406"/>
    </row>
    <row r="21892" spans="7:7">
      <c r="G21892" s="406"/>
    </row>
    <row r="21893" spans="7:7">
      <c r="G21893" s="406"/>
    </row>
    <row r="21894" spans="7:7">
      <c r="G21894" s="406"/>
    </row>
    <row r="21895" spans="7:7">
      <c r="G21895" s="406"/>
    </row>
    <row r="21896" spans="7:7">
      <c r="G21896" s="406"/>
    </row>
    <row r="21897" spans="7:7">
      <c r="G21897" s="406"/>
    </row>
    <row r="21898" spans="7:7">
      <c r="G21898" s="406"/>
    </row>
    <row r="21899" spans="7:7">
      <c r="G21899" s="406"/>
    </row>
    <row r="21900" spans="7:7">
      <c r="G21900" s="406"/>
    </row>
    <row r="21901" spans="7:7">
      <c r="G21901" s="406"/>
    </row>
    <row r="21902" spans="7:7">
      <c r="G21902" s="406"/>
    </row>
    <row r="21903" spans="7:7">
      <c r="G21903" s="406"/>
    </row>
    <row r="21904" spans="7:7">
      <c r="G21904" s="406"/>
    </row>
    <row r="21905" spans="7:7">
      <c r="G21905" s="406"/>
    </row>
    <row r="21906" spans="7:7">
      <c r="G21906" s="406"/>
    </row>
    <row r="21907" spans="7:7">
      <c r="G21907" s="406"/>
    </row>
    <row r="21908" spans="7:7">
      <c r="G21908" s="406"/>
    </row>
    <row r="21909" spans="7:7">
      <c r="G21909" s="406"/>
    </row>
    <row r="21910" spans="7:7">
      <c r="G21910" s="406"/>
    </row>
    <row r="21911" spans="7:7">
      <c r="G21911" s="406"/>
    </row>
    <row r="21912" spans="7:7">
      <c r="G21912" s="406"/>
    </row>
    <row r="21913" spans="7:7">
      <c r="G21913" s="406"/>
    </row>
    <row r="21914" spans="7:7">
      <c r="G21914" s="406"/>
    </row>
    <row r="21915" spans="7:7">
      <c r="G21915" s="406"/>
    </row>
    <row r="21916" spans="7:7">
      <c r="G21916" s="406"/>
    </row>
    <row r="21917" spans="7:7">
      <c r="G21917" s="406"/>
    </row>
    <row r="21918" spans="7:7">
      <c r="G21918" s="406"/>
    </row>
    <row r="21919" spans="7:7">
      <c r="G21919" s="406"/>
    </row>
    <row r="21920" spans="7:7">
      <c r="G21920" s="406"/>
    </row>
    <row r="21921" spans="7:7">
      <c r="G21921" s="406"/>
    </row>
    <row r="21922" spans="7:7">
      <c r="G21922" s="406"/>
    </row>
    <row r="21923" spans="7:7">
      <c r="G21923" s="406"/>
    </row>
    <row r="21924" spans="7:7">
      <c r="G21924" s="406"/>
    </row>
    <row r="21925" spans="7:7">
      <c r="G21925" s="406"/>
    </row>
    <row r="21926" spans="7:7">
      <c r="G21926" s="406"/>
    </row>
    <row r="21927" spans="7:7">
      <c r="G21927" s="406"/>
    </row>
    <row r="21928" spans="7:7">
      <c r="G21928" s="406"/>
    </row>
    <row r="21929" spans="7:7">
      <c r="G21929" s="406"/>
    </row>
    <row r="21930" spans="7:7">
      <c r="G21930" s="406"/>
    </row>
    <row r="21931" spans="7:7">
      <c r="G21931" s="406"/>
    </row>
    <row r="21932" spans="7:7">
      <c r="G21932" s="406"/>
    </row>
    <row r="21933" spans="7:7">
      <c r="G21933" s="406"/>
    </row>
    <row r="21934" spans="7:7">
      <c r="G21934" s="406"/>
    </row>
    <row r="21935" spans="7:7">
      <c r="G21935" s="406"/>
    </row>
    <row r="21936" spans="7:7">
      <c r="G21936" s="406"/>
    </row>
    <row r="21937" spans="7:7">
      <c r="G21937" s="406"/>
    </row>
    <row r="21938" spans="7:7">
      <c r="G21938" s="406"/>
    </row>
    <row r="21939" spans="7:7">
      <c r="G21939" s="406"/>
    </row>
    <row r="21940" spans="7:7">
      <c r="G21940" s="406"/>
    </row>
    <row r="21941" spans="7:7">
      <c r="G21941" s="406"/>
    </row>
    <row r="21942" spans="7:7">
      <c r="G21942" s="406"/>
    </row>
    <row r="21943" spans="7:7">
      <c r="G21943" s="406"/>
    </row>
    <row r="21944" spans="7:7">
      <c r="G21944" s="406"/>
    </row>
    <row r="21945" spans="7:7">
      <c r="G21945" s="406"/>
    </row>
    <row r="21946" spans="7:7">
      <c r="G21946" s="406"/>
    </row>
    <row r="21947" spans="7:7">
      <c r="G21947" s="406"/>
    </row>
    <row r="21948" spans="7:7">
      <c r="G21948" s="406"/>
    </row>
    <row r="21949" spans="7:7">
      <c r="G21949" s="406"/>
    </row>
    <row r="21950" spans="7:7">
      <c r="G21950" s="406"/>
    </row>
    <row r="21951" spans="7:7">
      <c r="G21951" s="406"/>
    </row>
    <row r="21952" spans="7:7">
      <c r="G21952" s="406"/>
    </row>
    <row r="21953" spans="7:7">
      <c r="G21953" s="406"/>
    </row>
    <row r="21954" spans="7:7">
      <c r="G21954" s="406"/>
    </row>
    <row r="21955" spans="7:7">
      <c r="G21955" s="406"/>
    </row>
    <row r="21956" spans="7:7">
      <c r="G21956" s="406"/>
    </row>
    <row r="21957" spans="7:7">
      <c r="G21957" s="406"/>
    </row>
    <row r="21958" spans="7:7">
      <c r="G21958" s="406"/>
    </row>
    <row r="21959" spans="7:7">
      <c r="G21959" s="406"/>
    </row>
    <row r="21960" spans="7:7">
      <c r="G21960" s="406"/>
    </row>
    <row r="21961" spans="7:7">
      <c r="G21961" s="406"/>
    </row>
    <row r="21962" spans="7:7">
      <c r="G21962" s="406"/>
    </row>
    <row r="21963" spans="7:7">
      <c r="G21963" s="406"/>
    </row>
    <row r="21964" spans="7:7">
      <c r="G21964" s="406"/>
    </row>
    <row r="21965" spans="7:7">
      <c r="G21965" s="406"/>
    </row>
    <row r="21966" spans="7:7">
      <c r="G21966" s="406"/>
    </row>
    <row r="21967" spans="7:7">
      <c r="G21967" s="406"/>
    </row>
    <row r="21968" spans="7:7">
      <c r="G21968" s="406"/>
    </row>
    <row r="21969" spans="7:7">
      <c r="G21969" s="406"/>
    </row>
    <row r="21970" spans="7:7">
      <c r="G21970" s="406"/>
    </row>
    <row r="21971" spans="7:7">
      <c r="G21971" s="406"/>
    </row>
    <row r="21972" spans="7:7">
      <c r="G21972" s="406"/>
    </row>
    <row r="21973" spans="7:7">
      <c r="G21973" s="406"/>
    </row>
    <row r="21974" spans="7:7">
      <c r="G21974" s="406"/>
    </row>
    <row r="21975" spans="7:7">
      <c r="G21975" s="406"/>
    </row>
    <row r="21976" spans="7:7">
      <c r="G21976" s="406"/>
    </row>
    <row r="21977" spans="7:7">
      <c r="G21977" s="406"/>
    </row>
    <row r="21978" spans="7:7">
      <c r="G21978" s="406"/>
    </row>
    <row r="21979" spans="7:7">
      <c r="G21979" s="406"/>
    </row>
    <row r="21980" spans="7:7">
      <c r="G21980" s="406"/>
    </row>
    <row r="21981" spans="7:7">
      <c r="G21981" s="406"/>
    </row>
    <row r="21982" spans="7:7">
      <c r="G21982" s="406"/>
    </row>
    <row r="21983" spans="7:7">
      <c r="G21983" s="406"/>
    </row>
    <row r="21984" spans="7:7">
      <c r="G21984" s="406"/>
    </row>
    <row r="21985" spans="7:7">
      <c r="G21985" s="406"/>
    </row>
    <row r="21986" spans="7:7">
      <c r="G21986" s="406"/>
    </row>
    <row r="21987" spans="7:7">
      <c r="G21987" s="406"/>
    </row>
    <row r="21988" spans="7:7">
      <c r="G21988" s="406"/>
    </row>
    <row r="21989" spans="7:7">
      <c r="G21989" s="406"/>
    </row>
    <row r="21990" spans="7:7">
      <c r="G21990" s="406"/>
    </row>
    <row r="21991" spans="7:7">
      <c r="G21991" s="406"/>
    </row>
    <row r="21992" spans="7:7">
      <c r="G21992" s="406"/>
    </row>
    <row r="21993" spans="7:7">
      <c r="G21993" s="406"/>
    </row>
    <row r="21994" spans="7:7">
      <c r="G21994" s="406"/>
    </row>
    <row r="21995" spans="7:7">
      <c r="G21995" s="406"/>
    </row>
    <row r="21996" spans="7:7">
      <c r="G21996" s="406"/>
    </row>
    <row r="21997" spans="7:7">
      <c r="G21997" s="406"/>
    </row>
    <row r="21998" spans="7:7">
      <c r="G21998" s="406"/>
    </row>
    <row r="21999" spans="7:7">
      <c r="G21999" s="406"/>
    </row>
    <row r="22000" spans="7:7">
      <c r="G22000" s="406"/>
    </row>
    <row r="22001" spans="7:7">
      <c r="G22001" s="406"/>
    </row>
    <row r="22002" spans="7:7">
      <c r="G22002" s="406"/>
    </row>
    <row r="22003" spans="7:7">
      <c r="G22003" s="406"/>
    </row>
    <row r="22004" spans="7:7">
      <c r="G22004" s="406"/>
    </row>
    <row r="22005" spans="7:7">
      <c r="G22005" s="406"/>
    </row>
    <row r="22006" spans="7:7">
      <c r="G22006" s="406"/>
    </row>
    <row r="22007" spans="7:7">
      <c r="G22007" s="406"/>
    </row>
    <row r="22008" spans="7:7">
      <c r="G22008" s="406"/>
    </row>
    <row r="22009" spans="7:7">
      <c r="G22009" s="406"/>
    </row>
    <row r="22010" spans="7:7">
      <c r="G22010" s="406"/>
    </row>
    <row r="22011" spans="7:7">
      <c r="G22011" s="406"/>
    </row>
    <row r="22012" spans="7:7">
      <c r="G22012" s="406"/>
    </row>
    <row r="22013" spans="7:7">
      <c r="G22013" s="406"/>
    </row>
    <row r="22014" spans="7:7">
      <c r="G22014" s="406"/>
    </row>
    <row r="22015" spans="7:7">
      <c r="G22015" s="406"/>
    </row>
    <row r="22016" spans="7:7">
      <c r="G22016" s="406"/>
    </row>
    <row r="22017" spans="7:7">
      <c r="G22017" s="406"/>
    </row>
    <row r="22018" spans="7:7">
      <c r="G22018" s="406"/>
    </row>
    <row r="22019" spans="7:7">
      <c r="G22019" s="406"/>
    </row>
    <row r="22020" spans="7:7">
      <c r="G22020" s="406"/>
    </row>
    <row r="22021" spans="7:7">
      <c r="G22021" s="406"/>
    </row>
    <row r="22022" spans="7:7">
      <c r="G22022" s="406"/>
    </row>
    <row r="22023" spans="7:7">
      <c r="G22023" s="406"/>
    </row>
    <row r="22024" spans="7:7">
      <c r="G22024" s="406"/>
    </row>
    <row r="22025" spans="7:7">
      <c r="G22025" s="406"/>
    </row>
    <row r="22026" spans="7:7">
      <c r="G22026" s="406"/>
    </row>
    <row r="22027" spans="7:7">
      <c r="G22027" s="406"/>
    </row>
    <row r="22028" spans="7:7">
      <c r="G22028" s="406"/>
    </row>
    <row r="22029" spans="7:7">
      <c r="G22029" s="406"/>
    </row>
    <row r="22030" spans="7:7">
      <c r="G22030" s="406"/>
    </row>
    <row r="22031" spans="7:7">
      <c r="G22031" s="406"/>
    </row>
    <row r="22032" spans="7:7">
      <c r="G22032" s="406"/>
    </row>
    <row r="22033" spans="7:7">
      <c r="G22033" s="406"/>
    </row>
    <row r="22034" spans="7:7">
      <c r="G22034" s="406"/>
    </row>
    <row r="22035" spans="7:7">
      <c r="G22035" s="406"/>
    </row>
    <row r="22036" spans="7:7">
      <c r="G22036" s="406"/>
    </row>
    <row r="22037" spans="7:7">
      <c r="G22037" s="406"/>
    </row>
    <row r="22038" spans="7:7">
      <c r="G22038" s="406"/>
    </row>
    <row r="22039" spans="7:7">
      <c r="G22039" s="406"/>
    </row>
    <row r="22040" spans="7:7">
      <c r="G22040" s="406"/>
    </row>
    <row r="22041" spans="7:7">
      <c r="G22041" s="406"/>
    </row>
    <row r="22042" spans="7:7">
      <c r="G22042" s="406"/>
    </row>
    <row r="22043" spans="7:7">
      <c r="G22043" s="406"/>
    </row>
    <row r="22044" spans="7:7">
      <c r="G22044" s="406"/>
    </row>
    <row r="22045" spans="7:7">
      <c r="G22045" s="406"/>
    </row>
    <row r="22046" spans="7:7">
      <c r="G22046" s="406"/>
    </row>
    <row r="22047" spans="7:7">
      <c r="G22047" s="406"/>
    </row>
    <row r="22048" spans="7:7">
      <c r="G22048" s="406"/>
    </row>
    <row r="22049" spans="7:7">
      <c r="G22049" s="406"/>
    </row>
    <row r="22050" spans="7:7">
      <c r="G22050" s="406"/>
    </row>
    <row r="22051" spans="7:7">
      <c r="G22051" s="406"/>
    </row>
    <row r="22052" spans="7:7">
      <c r="G22052" s="406"/>
    </row>
    <row r="22053" spans="7:7">
      <c r="G22053" s="406"/>
    </row>
    <row r="22054" spans="7:7">
      <c r="G22054" s="406"/>
    </row>
    <row r="22055" spans="7:7">
      <c r="G22055" s="406"/>
    </row>
    <row r="22056" spans="7:7">
      <c r="G22056" s="406"/>
    </row>
    <row r="22057" spans="7:7">
      <c r="G22057" s="406"/>
    </row>
    <row r="22058" spans="7:7">
      <c r="G22058" s="406"/>
    </row>
    <row r="22059" spans="7:7">
      <c r="G22059" s="406"/>
    </row>
    <row r="22060" spans="7:7">
      <c r="G22060" s="406"/>
    </row>
    <row r="22061" spans="7:7">
      <c r="G22061" s="406"/>
    </row>
    <row r="22062" spans="7:7">
      <c r="G22062" s="406"/>
    </row>
    <row r="22063" spans="7:7">
      <c r="G22063" s="406"/>
    </row>
    <row r="22064" spans="7:7">
      <c r="G22064" s="406"/>
    </row>
    <row r="22065" spans="7:7">
      <c r="G22065" s="406"/>
    </row>
    <row r="22066" spans="7:7">
      <c r="G22066" s="406"/>
    </row>
    <row r="22067" spans="7:7">
      <c r="G22067" s="406"/>
    </row>
    <row r="22068" spans="7:7">
      <c r="G22068" s="406"/>
    </row>
    <row r="22069" spans="7:7">
      <c r="G22069" s="406"/>
    </row>
    <row r="22070" spans="7:7">
      <c r="G22070" s="406"/>
    </row>
    <row r="22071" spans="7:7">
      <c r="G22071" s="406"/>
    </row>
    <row r="22072" spans="7:7">
      <c r="G22072" s="406"/>
    </row>
    <row r="22073" spans="7:7">
      <c r="G22073" s="406"/>
    </row>
    <row r="22074" spans="7:7">
      <c r="G22074" s="406"/>
    </row>
    <row r="22075" spans="7:7">
      <c r="G22075" s="406"/>
    </row>
    <row r="22076" spans="7:7">
      <c r="G22076" s="406"/>
    </row>
    <row r="22077" spans="7:7">
      <c r="G22077" s="406"/>
    </row>
    <row r="22078" spans="7:7">
      <c r="G22078" s="406"/>
    </row>
    <row r="22079" spans="7:7">
      <c r="G22079" s="406"/>
    </row>
    <row r="22080" spans="7:7">
      <c r="G22080" s="406"/>
    </row>
    <row r="22081" spans="7:7">
      <c r="G22081" s="406"/>
    </row>
    <row r="22082" spans="7:7">
      <c r="G22082" s="406"/>
    </row>
    <row r="22083" spans="7:7">
      <c r="G22083" s="406"/>
    </row>
    <row r="22084" spans="7:7">
      <c r="G22084" s="406"/>
    </row>
    <row r="22085" spans="7:7">
      <c r="G22085" s="406"/>
    </row>
    <row r="22086" spans="7:7">
      <c r="G22086" s="406"/>
    </row>
    <row r="22087" spans="7:7">
      <c r="G22087" s="406"/>
    </row>
    <row r="22088" spans="7:7">
      <c r="G22088" s="406"/>
    </row>
    <row r="22089" spans="7:7">
      <c r="G22089" s="406"/>
    </row>
    <row r="22090" spans="7:7">
      <c r="G22090" s="406"/>
    </row>
    <row r="22091" spans="7:7">
      <c r="G22091" s="406"/>
    </row>
    <row r="22092" spans="7:7">
      <c r="G22092" s="406"/>
    </row>
    <row r="22093" spans="7:7">
      <c r="G22093" s="406"/>
    </row>
    <row r="22094" spans="7:7">
      <c r="G22094" s="406"/>
    </row>
    <row r="22095" spans="7:7">
      <c r="G22095" s="406"/>
    </row>
    <row r="22096" spans="7:7">
      <c r="G22096" s="406"/>
    </row>
    <row r="22097" spans="7:7">
      <c r="G22097" s="406"/>
    </row>
    <row r="22098" spans="7:7">
      <c r="G22098" s="406"/>
    </row>
    <row r="22099" spans="7:7">
      <c r="G22099" s="406"/>
    </row>
    <row r="22100" spans="7:7">
      <c r="G22100" s="406"/>
    </row>
    <row r="22101" spans="7:7">
      <c r="G22101" s="406"/>
    </row>
    <row r="22102" spans="7:7">
      <c r="G22102" s="406"/>
    </row>
    <row r="22103" spans="7:7">
      <c r="G22103" s="406"/>
    </row>
    <row r="22104" spans="7:7">
      <c r="G22104" s="406"/>
    </row>
    <row r="22105" spans="7:7">
      <c r="G22105" s="406"/>
    </row>
    <row r="22106" spans="7:7">
      <c r="G22106" s="406"/>
    </row>
    <row r="22107" spans="7:7">
      <c r="G22107" s="406"/>
    </row>
    <row r="22108" spans="7:7">
      <c r="G22108" s="406"/>
    </row>
    <row r="22109" spans="7:7">
      <c r="G22109" s="406"/>
    </row>
    <row r="22110" spans="7:7">
      <c r="G22110" s="406"/>
    </row>
    <row r="22111" spans="7:7">
      <c r="G22111" s="406"/>
    </row>
    <row r="22112" spans="7:7">
      <c r="G22112" s="406"/>
    </row>
    <row r="22113" spans="7:7">
      <c r="G22113" s="406"/>
    </row>
    <row r="22114" spans="7:7">
      <c r="G22114" s="406"/>
    </row>
    <row r="22115" spans="7:7">
      <c r="G22115" s="406"/>
    </row>
    <row r="22116" spans="7:7">
      <c r="G22116" s="406"/>
    </row>
    <row r="22117" spans="7:7">
      <c r="G22117" s="406"/>
    </row>
    <row r="22118" spans="7:7">
      <c r="G22118" s="406"/>
    </row>
    <row r="22119" spans="7:7">
      <c r="G22119" s="406"/>
    </row>
    <row r="22120" spans="7:7">
      <c r="G22120" s="406"/>
    </row>
    <row r="22121" spans="7:7">
      <c r="G22121" s="406"/>
    </row>
    <row r="22122" spans="7:7">
      <c r="G22122" s="406"/>
    </row>
    <row r="22123" spans="7:7">
      <c r="G22123" s="406"/>
    </row>
    <row r="22124" spans="7:7">
      <c r="G22124" s="406"/>
    </row>
    <row r="22125" spans="7:7">
      <c r="G22125" s="406"/>
    </row>
    <row r="22126" spans="7:7">
      <c r="G22126" s="406"/>
    </row>
    <row r="22127" spans="7:7">
      <c r="G22127" s="406"/>
    </row>
    <row r="22128" spans="7:7">
      <c r="G22128" s="406"/>
    </row>
    <row r="22129" spans="7:7">
      <c r="G22129" s="406"/>
    </row>
    <row r="22130" spans="7:7">
      <c r="G22130" s="406"/>
    </row>
    <row r="22131" spans="7:7">
      <c r="G22131" s="406"/>
    </row>
    <row r="22132" spans="7:7">
      <c r="G22132" s="406"/>
    </row>
    <row r="22133" spans="7:7">
      <c r="G22133" s="406"/>
    </row>
    <row r="22134" spans="7:7">
      <c r="G22134" s="406"/>
    </row>
    <row r="22135" spans="7:7">
      <c r="G22135" s="406"/>
    </row>
    <row r="22136" spans="7:7">
      <c r="G22136" s="406"/>
    </row>
    <row r="22137" spans="7:7">
      <c r="G22137" s="406"/>
    </row>
    <row r="22138" spans="7:7">
      <c r="G22138" s="406"/>
    </row>
    <row r="22139" spans="7:7">
      <c r="G22139" s="406"/>
    </row>
    <row r="22140" spans="7:7">
      <c r="G22140" s="406"/>
    </row>
    <row r="22141" spans="7:7">
      <c r="G22141" s="406"/>
    </row>
    <row r="22142" spans="7:7">
      <c r="G22142" s="406"/>
    </row>
    <row r="22143" spans="7:7">
      <c r="G22143" s="406"/>
    </row>
    <row r="22144" spans="7:7">
      <c r="G22144" s="406"/>
    </row>
    <row r="22145" spans="7:7">
      <c r="G22145" s="406"/>
    </row>
    <row r="22146" spans="7:7">
      <c r="G22146" s="406"/>
    </row>
    <row r="22147" spans="7:7">
      <c r="G22147" s="406"/>
    </row>
    <row r="22148" spans="7:7">
      <c r="G22148" s="406"/>
    </row>
    <row r="22149" spans="7:7">
      <c r="G22149" s="406"/>
    </row>
    <row r="22150" spans="7:7">
      <c r="G22150" s="406"/>
    </row>
    <row r="22151" spans="7:7">
      <c r="G22151" s="406"/>
    </row>
    <row r="22152" spans="7:7">
      <c r="G22152" s="406"/>
    </row>
    <row r="22153" spans="7:7">
      <c r="G22153" s="406"/>
    </row>
    <row r="22154" spans="7:7">
      <c r="G22154" s="406"/>
    </row>
    <row r="22155" spans="7:7">
      <c r="G22155" s="406"/>
    </row>
    <row r="22156" spans="7:7">
      <c r="G22156" s="406"/>
    </row>
    <row r="22157" spans="7:7">
      <c r="G22157" s="406"/>
    </row>
    <row r="22158" spans="7:7">
      <c r="G22158" s="406"/>
    </row>
    <row r="22159" spans="7:7">
      <c r="G22159" s="406"/>
    </row>
    <row r="22160" spans="7:7">
      <c r="G22160" s="406"/>
    </row>
    <row r="22161" spans="7:7">
      <c r="G22161" s="406"/>
    </row>
    <row r="22162" spans="7:7">
      <c r="G22162" s="406"/>
    </row>
    <row r="22163" spans="7:7">
      <c r="G22163" s="406"/>
    </row>
    <row r="22164" spans="7:7">
      <c r="G22164" s="406"/>
    </row>
    <row r="22165" spans="7:7">
      <c r="G22165" s="406"/>
    </row>
    <row r="22166" spans="7:7">
      <c r="G22166" s="406"/>
    </row>
    <row r="22167" spans="7:7">
      <c r="G22167" s="406"/>
    </row>
    <row r="22168" spans="7:7">
      <c r="G22168" s="406"/>
    </row>
    <row r="22169" spans="7:7">
      <c r="G22169" s="406"/>
    </row>
    <row r="22170" spans="7:7">
      <c r="G22170" s="406"/>
    </row>
    <row r="22171" spans="7:7">
      <c r="G22171" s="406"/>
    </row>
    <row r="22172" spans="7:7">
      <c r="G22172" s="406"/>
    </row>
    <row r="22173" spans="7:7">
      <c r="G22173" s="406"/>
    </row>
    <row r="22174" spans="7:7">
      <c r="G22174" s="406"/>
    </row>
    <row r="22175" spans="7:7">
      <c r="G22175" s="406"/>
    </row>
    <row r="22176" spans="7:7">
      <c r="G22176" s="406"/>
    </row>
    <row r="22177" spans="7:7">
      <c r="G22177" s="406"/>
    </row>
    <row r="22178" spans="7:7">
      <c r="G22178" s="406"/>
    </row>
    <row r="22179" spans="7:7">
      <c r="G22179" s="406"/>
    </row>
    <row r="22180" spans="7:7">
      <c r="G22180" s="406"/>
    </row>
    <row r="22181" spans="7:7">
      <c r="G22181" s="406"/>
    </row>
    <row r="22182" spans="7:7">
      <c r="G22182" s="406"/>
    </row>
    <row r="22183" spans="7:7">
      <c r="G22183" s="406"/>
    </row>
    <row r="22184" spans="7:7">
      <c r="G22184" s="406"/>
    </row>
    <row r="22185" spans="7:7">
      <c r="G22185" s="406"/>
    </row>
    <row r="22186" spans="7:7">
      <c r="G22186" s="406"/>
    </row>
    <row r="22187" spans="7:7">
      <c r="G22187" s="406"/>
    </row>
    <row r="22188" spans="7:7">
      <c r="G22188" s="406"/>
    </row>
    <row r="22189" spans="7:7">
      <c r="G22189" s="406"/>
    </row>
    <row r="22190" spans="7:7">
      <c r="G22190" s="406"/>
    </row>
    <row r="22191" spans="7:7">
      <c r="G22191" s="406"/>
    </row>
    <row r="22192" spans="7:7">
      <c r="G22192" s="406"/>
    </row>
    <row r="22193" spans="7:7">
      <c r="G22193" s="406"/>
    </row>
    <row r="22194" spans="7:7">
      <c r="G22194" s="406"/>
    </row>
    <row r="22195" spans="7:7">
      <c r="G22195" s="406"/>
    </row>
    <row r="22196" spans="7:7">
      <c r="G22196" s="406"/>
    </row>
    <row r="22197" spans="7:7">
      <c r="G22197" s="406"/>
    </row>
    <row r="22198" spans="7:7">
      <c r="G22198" s="406"/>
    </row>
    <row r="22199" spans="7:7">
      <c r="G22199" s="406"/>
    </row>
    <row r="22200" spans="7:7">
      <c r="G22200" s="406"/>
    </row>
    <row r="22201" spans="7:7">
      <c r="G22201" s="406"/>
    </row>
    <row r="22202" spans="7:7">
      <c r="G22202" s="406"/>
    </row>
    <row r="22203" spans="7:7">
      <c r="G22203" s="406"/>
    </row>
    <row r="22204" spans="7:7">
      <c r="G22204" s="406"/>
    </row>
    <row r="22205" spans="7:7">
      <c r="G22205" s="406"/>
    </row>
    <row r="22206" spans="7:7">
      <c r="G22206" s="406"/>
    </row>
    <row r="22207" spans="7:7">
      <c r="G22207" s="406"/>
    </row>
    <row r="22208" spans="7:7">
      <c r="G22208" s="406"/>
    </row>
    <row r="22209" spans="7:7">
      <c r="G22209" s="406"/>
    </row>
    <row r="22210" spans="7:7">
      <c r="G22210" s="406"/>
    </row>
    <row r="22211" spans="7:7">
      <c r="G22211" s="406"/>
    </row>
    <row r="22212" spans="7:7">
      <c r="G22212" s="406"/>
    </row>
    <row r="22213" spans="7:7">
      <c r="G22213" s="406"/>
    </row>
    <row r="22214" spans="7:7">
      <c r="G22214" s="406"/>
    </row>
    <row r="22215" spans="7:7">
      <c r="G22215" s="406"/>
    </row>
    <row r="22216" spans="7:7">
      <c r="G22216" s="406"/>
    </row>
    <row r="22217" spans="7:7">
      <c r="G22217" s="406"/>
    </row>
    <row r="22218" spans="7:7">
      <c r="G22218" s="406"/>
    </row>
    <row r="22219" spans="7:7">
      <c r="G22219" s="406"/>
    </row>
    <row r="22220" spans="7:7">
      <c r="G22220" s="406"/>
    </row>
    <row r="22221" spans="7:7">
      <c r="G22221" s="406"/>
    </row>
    <row r="22222" spans="7:7">
      <c r="G22222" s="406"/>
    </row>
    <row r="22223" spans="7:7">
      <c r="G22223" s="406"/>
    </row>
    <row r="22224" spans="7:7">
      <c r="G22224" s="406"/>
    </row>
    <row r="22225" spans="7:7">
      <c r="G22225" s="406"/>
    </row>
    <row r="22226" spans="7:7">
      <c r="G22226" s="406"/>
    </row>
    <row r="22227" spans="7:7">
      <c r="G22227" s="406"/>
    </row>
    <row r="22228" spans="7:7">
      <c r="G22228" s="406"/>
    </row>
    <row r="22229" spans="7:7">
      <c r="G22229" s="406"/>
    </row>
    <row r="22230" spans="7:7">
      <c r="G22230" s="406"/>
    </row>
    <row r="22231" spans="7:7">
      <c r="G22231" s="406"/>
    </row>
    <row r="22232" spans="7:7">
      <c r="G22232" s="406"/>
    </row>
    <row r="22233" spans="7:7">
      <c r="G22233" s="406"/>
    </row>
    <row r="22234" spans="7:7">
      <c r="G22234" s="406"/>
    </row>
    <row r="22235" spans="7:7">
      <c r="G22235" s="406"/>
    </row>
    <row r="22236" spans="7:7">
      <c r="G22236" s="406"/>
    </row>
    <row r="22237" spans="7:7">
      <c r="G22237" s="406"/>
    </row>
    <row r="22238" spans="7:7">
      <c r="G22238" s="406"/>
    </row>
    <row r="22239" spans="7:7">
      <c r="G22239" s="406"/>
    </row>
    <row r="22240" spans="7:7">
      <c r="G22240" s="406"/>
    </row>
    <row r="22241" spans="7:7">
      <c r="G22241" s="406"/>
    </row>
    <row r="22242" spans="7:7">
      <c r="G22242" s="406"/>
    </row>
    <row r="22243" spans="7:7">
      <c r="G22243" s="406"/>
    </row>
    <row r="22244" spans="7:7">
      <c r="G22244" s="406"/>
    </row>
    <row r="22245" spans="7:7">
      <c r="G22245" s="406"/>
    </row>
    <row r="22246" spans="7:7">
      <c r="G22246" s="406"/>
    </row>
    <row r="22247" spans="7:7">
      <c r="G22247" s="406"/>
    </row>
    <row r="22248" spans="7:7">
      <c r="G22248" s="406"/>
    </row>
    <row r="22249" spans="7:7">
      <c r="G22249" s="406"/>
    </row>
    <row r="22250" spans="7:7">
      <c r="G22250" s="406"/>
    </row>
    <row r="22251" spans="7:7">
      <c r="G22251" s="406"/>
    </row>
    <row r="22252" spans="7:7">
      <c r="G22252" s="406"/>
    </row>
    <row r="22253" spans="7:7">
      <c r="G22253" s="406"/>
    </row>
    <row r="22254" spans="7:7">
      <c r="G22254" s="406"/>
    </row>
    <row r="22255" spans="7:7">
      <c r="G22255" s="406"/>
    </row>
    <row r="22256" spans="7:7">
      <c r="G22256" s="406"/>
    </row>
    <row r="22257" spans="7:7">
      <c r="G22257" s="406"/>
    </row>
    <row r="22258" spans="7:7">
      <c r="G22258" s="406"/>
    </row>
    <row r="22259" spans="7:7">
      <c r="G22259" s="406"/>
    </row>
    <row r="22260" spans="7:7">
      <c r="G22260" s="406"/>
    </row>
    <row r="22261" spans="7:7">
      <c r="G22261" s="406"/>
    </row>
    <row r="22262" spans="7:7">
      <c r="G22262" s="406"/>
    </row>
    <row r="22263" spans="7:7">
      <c r="G22263" s="406"/>
    </row>
    <row r="22264" spans="7:7">
      <c r="G22264" s="406"/>
    </row>
    <row r="22265" spans="7:7">
      <c r="G22265" s="406"/>
    </row>
    <row r="22266" spans="7:7">
      <c r="G22266" s="406"/>
    </row>
    <row r="22267" spans="7:7">
      <c r="G22267" s="406"/>
    </row>
    <row r="22268" spans="7:7">
      <c r="G22268" s="406"/>
    </row>
    <row r="22269" spans="7:7">
      <c r="G22269" s="406"/>
    </row>
    <row r="22270" spans="7:7">
      <c r="G22270" s="406"/>
    </row>
    <row r="22271" spans="7:7">
      <c r="G22271" s="406"/>
    </row>
    <row r="22272" spans="7:7">
      <c r="G22272" s="406"/>
    </row>
    <row r="22273" spans="7:7">
      <c r="G22273" s="406"/>
    </row>
    <row r="22274" spans="7:7">
      <c r="G22274" s="406"/>
    </row>
    <row r="22275" spans="7:7">
      <c r="G22275" s="406"/>
    </row>
    <row r="22276" spans="7:7">
      <c r="G22276" s="406"/>
    </row>
    <row r="22277" spans="7:7">
      <c r="G22277" s="406"/>
    </row>
    <row r="22278" spans="7:7">
      <c r="G22278" s="406"/>
    </row>
    <row r="22279" spans="7:7">
      <c r="G22279" s="406"/>
    </row>
    <row r="22280" spans="7:7">
      <c r="G22280" s="406"/>
    </row>
    <row r="22281" spans="7:7">
      <c r="G22281" s="406"/>
    </row>
    <row r="22282" spans="7:7">
      <c r="G22282" s="406"/>
    </row>
    <row r="22283" spans="7:7">
      <c r="G22283" s="406"/>
    </row>
    <row r="22284" spans="7:7">
      <c r="G22284" s="406"/>
    </row>
    <row r="22285" spans="7:7">
      <c r="G22285" s="406"/>
    </row>
    <row r="22286" spans="7:7">
      <c r="G22286" s="406"/>
    </row>
    <row r="22287" spans="7:7">
      <c r="G22287" s="406"/>
    </row>
    <row r="22288" spans="7:7">
      <c r="G22288" s="406"/>
    </row>
    <row r="22289" spans="7:7">
      <c r="G22289" s="406"/>
    </row>
    <row r="22290" spans="7:7">
      <c r="G22290" s="406"/>
    </row>
    <row r="22291" spans="7:7">
      <c r="G22291" s="406"/>
    </row>
    <row r="22292" spans="7:7">
      <c r="G22292" s="406"/>
    </row>
    <row r="22293" spans="7:7">
      <c r="G22293" s="406"/>
    </row>
    <row r="22294" spans="7:7">
      <c r="G22294" s="406"/>
    </row>
    <row r="22295" spans="7:7">
      <c r="G22295" s="406"/>
    </row>
    <row r="22296" spans="7:7">
      <c r="G22296" s="406"/>
    </row>
    <row r="22297" spans="7:7">
      <c r="G22297" s="406"/>
    </row>
    <row r="22298" spans="7:7">
      <c r="G22298" s="406"/>
    </row>
    <row r="22299" spans="7:7">
      <c r="G22299" s="406"/>
    </row>
    <row r="22300" spans="7:7">
      <c r="G22300" s="406"/>
    </row>
    <row r="22301" spans="7:7">
      <c r="G22301" s="406"/>
    </row>
    <row r="22302" spans="7:7">
      <c r="G22302" s="406"/>
    </row>
    <row r="22303" spans="7:7">
      <c r="G22303" s="406"/>
    </row>
    <row r="22304" spans="7:7">
      <c r="G22304" s="406"/>
    </row>
    <row r="22305" spans="7:7">
      <c r="G22305" s="406"/>
    </row>
    <row r="22306" spans="7:7">
      <c r="G22306" s="406"/>
    </row>
    <row r="22307" spans="7:7">
      <c r="G22307" s="406"/>
    </row>
    <row r="22308" spans="7:7">
      <c r="G22308" s="406"/>
    </row>
    <row r="22309" spans="7:7">
      <c r="G22309" s="406"/>
    </row>
    <row r="22310" spans="7:7">
      <c r="G22310" s="406"/>
    </row>
    <row r="22311" spans="7:7">
      <c r="G22311" s="406"/>
    </row>
    <row r="22312" spans="7:7">
      <c r="G22312" s="406"/>
    </row>
    <row r="22313" spans="7:7">
      <c r="G22313" s="406"/>
    </row>
    <row r="22314" spans="7:7">
      <c r="G22314" s="406"/>
    </row>
    <row r="22315" spans="7:7">
      <c r="G22315" s="406"/>
    </row>
    <row r="22316" spans="7:7">
      <c r="G22316" s="406"/>
    </row>
    <row r="22317" spans="7:7">
      <c r="G22317" s="406"/>
    </row>
    <row r="22318" spans="7:7">
      <c r="G22318" s="406"/>
    </row>
    <row r="22319" spans="7:7">
      <c r="G22319" s="406"/>
    </row>
    <row r="22320" spans="7:7">
      <c r="G22320" s="406"/>
    </row>
    <row r="22321" spans="7:7">
      <c r="G22321" s="406"/>
    </row>
    <row r="22322" spans="7:7">
      <c r="G22322" s="406"/>
    </row>
    <row r="22323" spans="7:7">
      <c r="G22323" s="406"/>
    </row>
    <row r="22324" spans="7:7">
      <c r="G22324" s="406"/>
    </row>
    <row r="22325" spans="7:7">
      <c r="G22325" s="406"/>
    </row>
    <row r="22326" spans="7:7">
      <c r="G22326" s="406"/>
    </row>
    <row r="22327" spans="7:7">
      <c r="G22327" s="406"/>
    </row>
    <row r="22328" spans="7:7">
      <c r="G22328" s="406"/>
    </row>
    <row r="22329" spans="7:7">
      <c r="G22329" s="406"/>
    </row>
    <row r="22330" spans="7:7">
      <c r="G22330" s="406"/>
    </row>
    <row r="22331" spans="7:7">
      <c r="G22331" s="406"/>
    </row>
    <row r="22332" spans="7:7">
      <c r="G22332" s="406"/>
    </row>
    <row r="22333" spans="7:7">
      <c r="G22333" s="406"/>
    </row>
    <row r="22334" spans="7:7">
      <c r="G22334" s="406"/>
    </row>
    <row r="22335" spans="7:7">
      <c r="G22335" s="406"/>
    </row>
    <row r="22336" spans="7:7">
      <c r="G22336" s="406"/>
    </row>
    <row r="22337" spans="7:7">
      <c r="G22337" s="406"/>
    </row>
    <row r="22338" spans="7:7">
      <c r="G22338" s="406"/>
    </row>
    <row r="22339" spans="7:7">
      <c r="G22339" s="406"/>
    </row>
    <row r="22340" spans="7:7">
      <c r="G22340" s="406"/>
    </row>
    <row r="22341" spans="7:7">
      <c r="G22341" s="406"/>
    </row>
    <row r="22342" spans="7:7">
      <c r="G22342" s="406"/>
    </row>
    <row r="22343" spans="7:7">
      <c r="G22343" s="406"/>
    </row>
    <row r="22344" spans="7:7">
      <c r="G22344" s="406"/>
    </row>
    <row r="22345" spans="7:7">
      <c r="G22345" s="406"/>
    </row>
    <row r="22346" spans="7:7">
      <c r="G22346" s="406"/>
    </row>
    <row r="22347" spans="7:7">
      <c r="G22347" s="406"/>
    </row>
    <row r="22348" spans="7:7">
      <c r="G22348" s="406"/>
    </row>
    <row r="22349" spans="7:7">
      <c r="G22349" s="406"/>
    </row>
    <row r="22350" spans="7:7">
      <c r="G22350" s="406"/>
    </row>
    <row r="22351" spans="7:7">
      <c r="G22351" s="406"/>
    </row>
    <row r="22352" spans="7:7">
      <c r="G22352" s="406"/>
    </row>
    <row r="22353" spans="7:7">
      <c r="G22353" s="406"/>
    </row>
    <row r="22354" spans="7:7">
      <c r="G22354" s="406"/>
    </row>
    <row r="22355" spans="7:7">
      <c r="G22355" s="406"/>
    </row>
    <row r="22356" spans="7:7">
      <c r="G22356" s="406"/>
    </row>
    <row r="22357" spans="7:7">
      <c r="G22357" s="406"/>
    </row>
    <row r="22358" spans="7:7">
      <c r="G22358" s="406"/>
    </row>
    <row r="22359" spans="7:7">
      <c r="G22359" s="406"/>
    </row>
    <row r="22360" spans="7:7">
      <c r="G22360" s="406"/>
    </row>
    <row r="22361" spans="7:7">
      <c r="G22361" s="406"/>
    </row>
    <row r="22362" spans="7:7">
      <c r="G22362" s="406"/>
    </row>
    <row r="22363" spans="7:7">
      <c r="G22363" s="406"/>
    </row>
    <row r="22364" spans="7:7">
      <c r="G22364" s="406"/>
    </row>
    <row r="22365" spans="7:7">
      <c r="G22365" s="406"/>
    </row>
    <row r="22366" spans="7:7">
      <c r="G22366" s="406"/>
    </row>
    <row r="22367" spans="7:7">
      <c r="G22367" s="406"/>
    </row>
    <row r="22368" spans="7:7">
      <c r="G22368" s="406"/>
    </row>
    <row r="22369" spans="7:7">
      <c r="G22369" s="406"/>
    </row>
    <row r="22370" spans="7:7">
      <c r="G22370" s="406"/>
    </row>
    <row r="22371" spans="7:7">
      <c r="G22371" s="406"/>
    </row>
    <row r="22372" spans="7:7">
      <c r="G22372" s="406"/>
    </row>
    <row r="22373" spans="7:7">
      <c r="G22373" s="406"/>
    </row>
    <row r="22374" spans="7:7">
      <c r="G22374" s="406"/>
    </row>
    <row r="22375" spans="7:7">
      <c r="G22375" s="406"/>
    </row>
    <row r="22376" spans="7:7">
      <c r="G22376" s="406"/>
    </row>
    <row r="22377" spans="7:7">
      <c r="G22377" s="406"/>
    </row>
    <row r="22378" spans="7:7">
      <c r="G22378" s="406"/>
    </row>
    <row r="22379" spans="7:7">
      <c r="G22379" s="406"/>
    </row>
    <row r="22380" spans="7:7">
      <c r="G22380" s="406"/>
    </row>
    <row r="22381" spans="7:7">
      <c r="G22381" s="406"/>
    </row>
    <row r="22382" spans="7:7">
      <c r="G22382" s="406"/>
    </row>
    <row r="22383" spans="7:7">
      <c r="G22383" s="406"/>
    </row>
    <row r="22384" spans="7:7">
      <c r="G22384" s="406"/>
    </row>
    <row r="22385" spans="7:7">
      <c r="G22385" s="406"/>
    </row>
    <row r="22386" spans="7:7">
      <c r="G22386" s="406"/>
    </row>
    <row r="22387" spans="7:7">
      <c r="G22387" s="406"/>
    </row>
    <row r="22388" spans="7:7">
      <c r="G22388" s="406"/>
    </row>
    <row r="22389" spans="7:7">
      <c r="G22389" s="406"/>
    </row>
    <row r="22390" spans="7:7">
      <c r="G22390" s="406"/>
    </row>
    <row r="22391" spans="7:7">
      <c r="G22391" s="406"/>
    </row>
    <row r="22392" spans="7:7">
      <c r="G22392" s="406"/>
    </row>
    <row r="22393" spans="7:7">
      <c r="G22393" s="406"/>
    </row>
    <row r="22394" spans="7:7">
      <c r="G22394" s="406"/>
    </row>
    <row r="22395" spans="7:7">
      <c r="G22395" s="406"/>
    </row>
    <row r="22396" spans="7:7">
      <c r="G22396" s="406"/>
    </row>
    <row r="22397" spans="7:7">
      <c r="G22397" s="406"/>
    </row>
    <row r="22398" spans="7:7">
      <c r="G22398" s="406"/>
    </row>
    <row r="22399" spans="7:7">
      <c r="G22399" s="406"/>
    </row>
    <row r="22400" spans="7:7">
      <c r="G22400" s="406"/>
    </row>
    <row r="22401" spans="7:7">
      <c r="G22401" s="406"/>
    </row>
    <row r="22402" spans="7:7">
      <c r="G22402" s="406"/>
    </row>
    <row r="22403" spans="7:7">
      <c r="G22403" s="406"/>
    </row>
    <row r="22404" spans="7:7">
      <c r="G22404" s="406"/>
    </row>
    <row r="22405" spans="7:7">
      <c r="G22405" s="406"/>
    </row>
    <row r="22406" spans="7:7">
      <c r="G22406" s="406"/>
    </row>
    <row r="22407" spans="7:7">
      <c r="G22407" s="406"/>
    </row>
    <row r="22408" spans="7:7">
      <c r="G22408" s="406"/>
    </row>
    <row r="22409" spans="7:7">
      <c r="G22409" s="406"/>
    </row>
    <row r="22410" spans="7:7">
      <c r="G22410" s="406"/>
    </row>
    <row r="22411" spans="7:7">
      <c r="G22411" s="406"/>
    </row>
    <row r="22412" spans="7:7">
      <c r="G22412" s="406"/>
    </row>
    <row r="22413" spans="7:7">
      <c r="G22413" s="406"/>
    </row>
    <row r="22414" spans="7:7">
      <c r="G22414" s="406"/>
    </row>
    <row r="22415" spans="7:7">
      <c r="G22415" s="406"/>
    </row>
    <row r="22416" spans="7:7">
      <c r="G22416" s="406"/>
    </row>
    <row r="22417" spans="7:7">
      <c r="G22417" s="406"/>
    </row>
    <row r="22418" spans="7:7">
      <c r="G22418" s="406"/>
    </row>
    <row r="22419" spans="7:7">
      <c r="G22419" s="406"/>
    </row>
    <row r="22420" spans="7:7">
      <c r="G22420" s="406"/>
    </row>
    <row r="22421" spans="7:7">
      <c r="G22421" s="406"/>
    </row>
    <row r="22422" spans="7:7">
      <c r="G22422" s="406"/>
    </row>
    <row r="22423" spans="7:7">
      <c r="G22423" s="406"/>
    </row>
    <row r="22424" spans="7:7">
      <c r="G22424" s="406"/>
    </row>
    <row r="22425" spans="7:7">
      <c r="G22425" s="406"/>
    </row>
    <row r="22426" spans="7:7">
      <c r="G22426" s="406"/>
    </row>
    <row r="22427" spans="7:7">
      <c r="G22427" s="406"/>
    </row>
    <row r="22428" spans="7:7">
      <c r="G22428" s="406"/>
    </row>
    <row r="22429" spans="7:7">
      <c r="G22429" s="406"/>
    </row>
    <row r="22430" spans="7:7">
      <c r="G22430" s="406"/>
    </row>
    <row r="22431" spans="7:7">
      <c r="G22431" s="406"/>
    </row>
    <row r="22432" spans="7:7">
      <c r="G22432" s="406"/>
    </row>
    <row r="22433" spans="7:7">
      <c r="G22433" s="406"/>
    </row>
    <row r="22434" spans="7:7">
      <c r="G22434" s="406"/>
    </row>
    <row r="22435" spans="7:7">
      <c r="G22435" s="406"/>
    </row>
    <row r="22436" spans="7:7">
      <c r="G22436" s="406"/>
    </row>
    <row r="22437" spans="7:7">
      <c r="G22437" s="406"/>
    </row>
    <row r="22438" spans="7:7">
      <c r="G22438" s="406"/>
    </row>
    <row r="22439" spans="7:7">
      <c r="G22439" s="406"/>
    </row>
    <row r="22440" spans="7:7">
      <c r="G22440" s="406"/>
    </row>
    <row r="22441" spans="7:7">
      <c r="G22441" s="406"/>
    </row>
    <row r="22442" spans="7:7">
      <c r="G22442" s="406"/>
    </row>
    <row r="22443" spans="7:7">
      <c r="G22443" s="406"/>
    </row>
    <row r="22444" spans="7:7">
      <c r="G22444" s="406"/>
    </row>
    <row r="22445" spans="7:7">
      <c r="G22445" s="406"/>
    </row>
    <row r="22446" spans="7:7">
      <c r="G22446" s="406"/>
    </row>
    <row r="22447" spans="7:7">
      <c r="G22447" s="406"/>
    </row>
    <row r="22448" spans="7:7">
      <c r="G22448" s="406"/>
    </row>
    <row r="22449" spans="7:7">
      <c r="G22449" s="406"/>
    </row>
    <row r="22450" spans="7:7">
      <c r="G22450" s="406"/>
    </row>
    <row r="22451" spans="7:7">
      <c r="G22451" s="406"/>
    </row>
    <row r="22452" spans="7:7">
      <c r="G22452" s="406"/>
    </row>
    <row r="22453" spans="7:7">
      <c r="G22453" s="406"/>
    </row>
    <row r="22454" spans="7:7">
      <c r="G22454" s="406"/>
    </row>
    <row r="22455" spans="7:7">
      <c r="G22455" s="406"/>
    </row>
    <row r="22456" spans="7:7">
      <c r="G22456" s="406"/>
    </row>
    <row r="22457" spans="7:7">
      <c r="G22457" s="406"/>
    </row>
    <row r="22458" spans="7:7">
      <c r="G22458" s="406"/>
    </row>
    <row r="22459" spans="7:7">
      <c r="G22459" s="406"/>
    </row>
    <row r="22460" spans="7:7">
      <c r="G22460" s="406"/>
    </row>
    <row r="22461" spans="7:7">
      <c r="G22461" s="406"/>
    </row>
    <row r="22462" spans="7:7">
      <c r="G22462" s="406"/>
    </row>
    <row r="22463" spans="7:7">
      <c r="G22463" s="406"/>
    </row>
    <row r="22464" spans="7:7">
      <c r="G22464" s="406"/>
    </row>
    <row r="22465" spans="7:7">
      <c r="G22465" s="406"/>
    </row>
    <row r="22466" spans="7:7">
      <c r="G22466" s="406"/>
    </row>
    <row r="22467" spans="7:7">
      <c r="G22467" s="406"/>
    </row>
    <row r="22468" spans="7:7">
      <c r="G22468" s="406"/>
    </row>
    <row r="22469" spans="7:7">
      <c r="G22469" s="406"/>
    </row>
    <row r="22470" spans="7:7">
      <c r="G22470" s="406"/>
    </row>
    <row r="22471" spans="7:7">
      <c r="G22471" s="406"/>
    </row>
    <row r="22472" spans="7:7">
      <c r="G22472" s="406"/>
    </row>
    <row r="22473" spans="7:7">
      <c r="G22473" s="406"/>
    </row>
    <row r="22474" spans="7:7">
      <c r="G22474" s="406"/>
    </row>
    <row r="22475" spans="7:7">
      <c r="G22475" s="406"/>
    </row>
    <row r="22476" spans="7:7">
      <c r="G22476" s="406"/>
    </row>
    <row r="22477" spans="7:7">
      <c r="G22477" s="406"/>
    </row>
    <row r="22478" spans="7:7">
      <c r="G22478" s="406"/>
    </row>
    <row r="22479" spans="7:7">
      <c r="G22479" s="406"/>
    </row>
    <row r="22480" spans="7:7">
      <c r="G22480" s="406"/>
    </row>
    <row r="22481" spans="7:7">
      <c r="G22481" s="406"/>
    </row>
    <row r="22482" spans="7:7">
      <c r="G22482" s="406"/>
    </row>
    <row r="22483" spans="7:7">
      <c r="G22483" s="406"/>
    </row>
    <row r="22484" spans="7:7">
      <c r="G22484" s="406"/>
    </row>
    <row r="22485" spans="7:7">
      <c r="G22485" s="406"/>
    </row>
    <row r="22486" spans="7:7">
      <c r="G22486" s="406"/>
    </row>
    <row r="22487" spans="7:7">
      <c r="G22487" s="406"/>
    </row>
    <row r="22488" spans="7:7">
      <c r="G22488" s="406"/>
    </row>
    <row r="22489" spans="7:7">
      <c r="G22489" s="406"/>
    </row>
    <row r="22490" spans="7:7">
      <c r="G22490" s="406"/>
    </row>
    <row r="22491" spans="7:7">
      <c r="G22491" s="406"/>
    </row>
    <row r="22492" spans="7:7">
      <c r="G22492" s="406"/>
    </row>
    <row r="22493" spans="7:7">
      <c r="G22493" s="406"/>
    </row>
    <row r="22494" spans="7:7">
      <c r="G22494" s="406"/>
    </row>
    <row r="22495" spans="7:7">
      <c r="G22495" s="406"/>
    </row>
    <row r="22496" spans="7:7">
      <c r="G22496" s="406"/>
    </row>
    <row r="22497" spans="7:7">
      <c r="G22497" s="406"/>
    </row>
    <row r="22498" spans="7:7">
      <c r="G22498" s="406"/>
    </row>
    <row r="22499" spans="7:7">
      <c r="G22499" s="406"/>
    </row>
    <row r="22500" spans="7:7">
      <c r="G22500" s="406"/>
    </row>
    <row r="22501" spans="7:7">
      <c r="G22501" s="406"/>
    </row>
    <row r="22502" spans="7:7">
      <c r="G22502" s="406"/>
    </row>
    <row r="22503" spans="7:7">
      <c r="G22503" s="406"/>
    </row>
    <row r="22504" spans="7:7">
      <c r="G22504" s="406"/>
    </row>
    <row r="22505" spans="7:7">
      <c r="G22505" s="406"/>
    </row>
    <row r="22506" spans="7:7">
      <c r="G22506" s="406"/>
    </row>
    <row r="22507" spans="7:7">
      <c r="G22507" s="406"/>
    </row>
    <row r="22508" spans="7:7">
      <c r="G22508" s="406"/>
    </row>
    <row r="22509" spans="7:7">
      <c r="G22509" s="406"/>
    </row>
    <row r="22510" spans="7:7">
      <c r="G22510" s="406"/>
    </row>
    <row r="22511" spans="7:7">
      <c r="G22511" s="406"/>
    </row>
    <row r="22512" spans="7:7">
      <c r="G22512" s="406"/>
    </row>
    <row r="22513" spans="7:7">
      <c r="G22513" s="406"/>
    </row>
    <row r="22514" spans="7:7">
      <c r="G22514" s="406"/>
    </row>
    <row r="22515" spans="7:7">
      <c r="G22515" s="406"/>
    </row>
    <row r="22516" spans="7:7">
      <c r="G22516" s="406"/>
    </row>
    <row r="22517" spans="7:7">
      <c r="G22517" s="406"/>
    </row>
    <row r="22518" spans="7:7">
      <c r="G22518" s="406"/>
    </row>
    <row r="22519" spans="7:7">
      <c r="G22519" s="406"/>
    </row>
    <row r="22520" spans="7:7">
      <c r="G22520" s="406"/>
    </row>
    <row r="22521" spans="7:7">
      <c r="G22521" s="406"/>
    </row>
    <row r="22522" spans="7:7">
      <c r="G22522" s="406"/>
    </row>
    <row r="22523" spans="7:7">
      <c r="G22523" s="406"/>
    </row>
    <row r="22524" spans="7:7">
      <c r="G22524" s="406"/>
    </row>
    <row r="22525" spans="7:7">
      <c r="G22525" s="406"/>
    </row>
    <row r="22526" spans="7:7">
      <c r="G22526" s="406"/>
    </row>
    <row r="22527" spans="7:7">
      <c r="G22527" s="406"/>
    </row>
    <row r="22528" spans="7:7">
      <c r="G22528" s="406"/>
    </row>
    <row r="22529" spans="7:7">
      <c r="G22529" s="406"/>
    </row>
    <row r="22530" spans="7:7">
      <c r="G22530" s="406"/>
    </row>
    <row r="22531" spans="7:7">
      <c r="G22531" s="406"/>
    </row>
    <row r="22532" spans="7:7">
      <c r="G22532" s="406"/>
    </row>
    <row r="22533" spans="7:7">
      <c r="G22533" s="406"/>
    </row>
    <row r="22534" spans="7:7">
      <c r="G22534" s="406"/>
    </row>
    <row r="22535" spans="7:7">
      <c r="G22535" s="406"/>
    </row>
    <row r="22536" spans="7:7">
      <c r="G22536" s="406"/>
    </row>
    <row r="22537" spans="7:7">
      <c r="G22537" s="406"/>
    </row>
    <row r="22538" spans="7:7">
      <c r="G22538" s="406"/>
    </row>
    <row r="22539" spans="7:7">
      <c r="G22539" s="406"/>
    </row>
    <row r="22540" spans="7:7">
      <c r="G22540" s="406"/>
    </row>
    <row r="22541" spans="7:7">
      <c r="G22541" s="406"/>
    </row>
    <row r="22542" spans="7:7">
      <c r="G22542" s="406"/>
    </row>
    <row r="22543" spans="7:7">
      <c r="G22543" s="406"/>
    </row>
    <row r="22544" spans="7:7">
      <c r="G22544" s="406"/>
    </row>
    <row r="22545" spans="7:7">
      <c r="G22545" s="406"/>
    </row>
    <row r="22546" spans="7:7">
      <c r="G22546" s="406"/>
    </row>
    <row r="22547" spans="7:7">
      <c r="G22547" s="406"/>
    </row>
    <row r="22548" spans="7:7">
      <c r="G22548" s="406"/>
    </row>
    <row r="22549" spans="7:7">
      <c r="G22549" s="406"/>
    </row>
    <row r="22550" spans="7:7">
      <c r="G22550" s="406"/>
    </row>
    <row r="22551" spans="7:7">
      <c r="G22551" s="406"/>
    </row>
    <row r="22552" spans="7:7">
      <c r="G22552" s="406"/>
    </row>
    <row r="22553" spans="7:7">
      <c r="G22553" s="406"/>
    </row>
    <row r="22554" spans="7:7">
      <c r="G22554" s="406"/>
    </row>
    <row r="22555" spans="7:7">
      <c r="G22555" s="406"/>
    </row>
    <row r="22556" spans="7:7">
      <c r="G22556" s="406"/>
    </row>
    <row r="22557" spans="7:7">
      <c r="G22557" s="406"/>
    </row>
    <row r="22558" spans="7:7">
      <c r="G22558" s="406"/>
    </row>
    <row r="22559" spans="7:7">
      <c r="G22559" s="406"/>
    </row>
    <row r="22560" spans="7:7">
      <c r="G22560" s="406"/>
    </row>
    <row r="22561" spans="7:7">
      <c r="G22561" s="406"/>
    </row>
    <row r="22562" spans="7:7">
      <c r="G22562" s="406"/>
    </row>
    <row r="22563" spans="7:7">
      <c r="G22563" s="406"/>
    </row>
    <row r="22564" spans="7:7">
      <c r="G22564" s="406"/>
    </row>
    <row r="22565" spans="7:7">
      <c r="G22565" s="406"/>
    </row>
    <row r="22566" spans="7:7">
      <c r="G22566" s="406"/>
    </row>
    <row r="22567" spans="7:7">
      <c r="G22567" s="406"/>
    </row>
    <row r="22568" spans="7:7">
      <c r="G22568" s="406"/>
    </row>
    <row r="22569" spans="7:7">
      <c r="G22569" s="406"/>
    </row>
    <row r="22570" spans="7:7">
      <c r="G22570" s="406"/>
    </row>
    <row r="22571" spans="7:7">
      <c r="G22571" s="406"/>
    </row>
    <row r="22572" spans="7:7">
      <c r="G22572" s="406"/>
    </row>
    <row r="22573" spans="7:7">
      <c r="G22573" s="406"/>
    </row>
    <row r="22574" spans="7:7">
      <c r="G22574" s="406"/>
    </row>
    <row r="22575" spans="7:7">
      <c r="G22575" s="406"/>
    </row>
    <row r="22576" spans="7:7">
      <c r="G22576" s="406"/>
    </row>
    <row r="22577" spans="7:7">
      <c r="G22577" s="406"/>
    </row>
    <row r="22578" spans="7:7">
      <c r="G22578" s="406"/>
    </row>
    <row r="22579" spans="7:7">
      <c r="G22579" s="406"/>
    </row>
    <row r="22580" spans="7:7">
      <c r="G22580" s="406"/>
    </row>
    <row r="22581" spans="7:7">
      <c r="G22581" s="406"/>
    </row>
    <row r="22582" spans="7:7">
      <c r="G22582" s="406"/>
    </row>
    <row r="22583" spans="7:7">
      <c r="G22583" s="406"/>
    </row>
    <row r="22584" spans="7:7">
      <c r="G22584" s="406"/>
    </row>
    <row r="22585" spans="7:7">
      <c r="G22585" s="406"/>
    </row>
    <row r="22586" spans="7:7">
      <c r="G22586" s="406"/>
    </row>
    <row r="22587" spans="7:7">
      <c r="G22587" s="406"/>
    </row>
    <row r="22588" spans="7:7">
      <c r="G22588" s="406"/>
    </row>
    <row r="22589" spans="7:7">
      <c r="G22589" s="406"/>
    </row>
    <row r="22590" spans="7:7">
      <c r="G22590" s="406"/>
    </row>
    <row r="22591" spans="7:7">
      <c r="G22591" s="406"/>
    </row>
    <row r="22592" spans="7:7">
      <c r="G22592" s="406"/>
    </row>
    <row r="22593" spans="7:7">
      <c r="G22593" s="406"/>
    </row>
    <row r="22594" spans="7:7">
      <c r="G22594" s="406"/>
    </row>
    <row r="22595" spans="7:7">
      <c r="G22595" s="406"/>
    </row>
    <row r="22596" spans="7:7">
      <c r="G22596" s="406"/>
    </row>
    <row r="22597" spans="7:7">
      <c r="G22597" s="406"/>
    </row>
    <row r="22598" spans="7:7">
      <c r="G22598" s="406"/>
    </row>
    <row r="22599" spans="7:7">
      <c r="G22599" s="406"/>
    </row>
    <row r="22600" spans="7:7">
      <c r="G22600" s="406"/>
    </row>
    <row r="22601" spans="7:7">
      <c r="G22601" s="406"/>
    </row>
    <row r="22602" spans="7:7">
      <c r="G22602" s="406"/>
    </row>
    <row r="22603" spans="7:7">
      <c r="G22603" s="406"/>
    </row>
    <row r="22604" spans="7:7">
      <c r="G22604" s="406"/>
    </row>
    <row r="22605" spans="7:7">
      <c r="G22605" s="406"/>
    </row>
    <row r="22606" spans="7:7">
      <c r="G22606" s="406"/>
    </row>
    <row r="22607" spans="7:7">
      <c r="G22607" s="406"/>
    </row>
    <row r="22608" spans="7:7">
      <c r="G22608" s="406"/>
    </row>
    <row r="22609" spans="7:7">
      <c r="G22609" s="406"/>
    </row>
    <row r="22610" spans="7:7">
      <c r="G22610" s="406"/>
    </row>
    <row r="22611" spans="7:7">
      <c r="G22611" s="406"/>
    </row>
    <row r="22612" spans="7:7">
      <c r="G22612" s="406"/>
    </row>
    <row r="22613" spans="7:7">
      <c r="G22613" s="406"/>
    </row>
    <row r="22614" spans="7:7">
      <c r="G22614" s="406"/>
    </row>
    <row r="22615" spans="7:7">
      <c r="G22615" s="406"/>
    </row>
    <row r="22616" spans="7:7">
      <c r="G22616" s="406"/>
    </row>
    <row r="22617" spans="7:7">
      <c r="G22617" s="406"/>
    </row>
    <row r="22618" spans="7:7">
      <c r="G22618" s="406"/>
    </row>
    <row r="22619" spans="7:7">
      <c r="G22619" s="406"/>
    </row>
    <row r="22620" spans="7:7">
      <c r="G22620" s="406"/>
    </row>
    <row r="22621" spans="7:7">
      <c r="G22621" s="406"/>
    </row>
    <row r="22622" spans="7:7">
      <c r="G22622" s="406"/>
    </row>
    <row r="22623" spans="7:7">
      <c r="G22623" s="406"/>
    </row>
    <row r="22624" spans="7:7">
      <c r="G22624" s="406"/>
    </row>
    <row r="22625" spans="7:7">
      <c r="G22625" s="406"/>
    </row>
    <row r="22626" spans="7:7">
      <c r="G22626" s="406"/>
    </row>
    <row r="22627" spans="7:7">
      <c r="G22627" s="406"/>
    </row>
    <row r="22628" spans="7:7">
      <c r="G22628" s="406"/>
    </row>
    <row r="22629" spans="7:7">
      <c r="G22629" s="406"/>
    </row>
    <row r="22630" spans="7:7">
      <c r="G22630" s="406"/>
    </row>
    <row r="22631" spans="7:7">
      <c r="G22631" s="406"/>
    </row>
    <row r="22632" spans="7:7">
      <c r="G22632" s="406"/>
    </row>
    <row r="22633" spans="7:7">
      <c r="G22633" s="406"/>
    </row>
    <row r="22634" spans="7:7">
      <c r="G22634" s="406"/>
    </row>
    <row r="22635" spans="7:7">
      <c r="G22635" s="406"/>
    </row>
    <row r="22636" spans="7:7">
      <c r="G22636" s="406"/>
    </row>
    <row r="22637" spans="7:7">
      <c r="G22637" s="406"/>
    </row>
    <row r="22638" spans="7:7">
      <c r="G22638" s="406"/>
    </row>
    <row r="22639" spans="7:7">
      <c r="G22639" s="406"/>
    </row>
    <row r="22640" spans="7:7">
      <c r="G22640" s="406"/>
    </row>
    <row r="22641" spans="7:7">
      <c r="G22641" s="406"/>
    </row>
    <row r="22642" spans="7:7">
      <c r="G22642" s="406"/>
    </row>
    <row r="22643" spans="7:7">
      <c r="G22643" s="406"/>
    </row>
    <row r="22644" spans="7:7">
      <c r="G22644" s="406"/>
    </row>
    <row r="22645" spans="7:7">
      <c r="G22645" s="406"/>
    </row>
    <row r="22646" spans="7:7">
      <c r="G22646" s="406"/>
    </row>
    <row r="22647" spans="7:7">
      <c r="G22647" s="406"/>
    </row>
    <row r="22648" spans="7:7">
      <c r="G22648" s="406"/>
    </row>
    <row r="22649" spans="7:7">
      <c r="G22649" s="406"/>
    </row>
    <row r="22650" spans="7:7">
      <c r="G22650" s="406"/>
    </row>
    <row r="22651" spans="7:7">
      <c r="G22651" s="406"/>
    </row>
    <row r="22652" spans="7:7">
      <c r="G22652" s="406"/>
    </row>
    <row r="22653" spans="7:7">
      <c r="G22653" s="406"/>
    </row>
    <row r="22654" spans="7:7">
      <c r="G22654" s="406"/>
    </row>
    <row r="22655" spans="7:7">
      <c r="G22655" s="406"/>
    </row>
    <row r="22656" spans="7:7">
      <c r="G22656" s="406"/>
    </row>
    <row r="22657" spans="7:7">
      <c r="G22657" s="406"/>
    </row>
    <row r="22658" spans="7:7">
      <c r="G22658" s="406"/>
    </row>
    <row r="22659" spans="7:7">
      <c r="G22659" s="406"/>
    </row>
    <row r="22660" spans="7:7">
      <c r="G22660" s="406"/>
    </row>
    <row r="22661" spans="7:7">
      <c r="G22661" s="406"/>
    </row>
    <row r="22662" spans="7:7">
      <c r="G22662" s="406"/>
    </row>
    <row r="22663" spans="7:7">
      <c r="G22663" s="406"/>
    </row>
    <row r="22664" spans="7:7">
      <c r="G22664" s="406"/>
    </row>
    <row r="22665" spans="7:7">
      <c r="G22665" s="406"/>
    </row>
    <row r="22666" spans="7:7">
      <c r="G22666" s="406"/>
    </row>
    <row r="22667" spans="7:7">
      <c r="G22667" s="406"/>
    </row>
    <row r="22668" spans="7:7">
      <c r="G22668" s="406"/>
    </row>
    <row r="22669" spans="7:7">
      <c r="G22669" s="406"/>
    </row>
    <row r="22670" spans="7:7">
      <c r="G22670" s="406"/>
    </row>
    <row r="22671" spans="7:7">
      <c r="G22671" s="406"/>
    </row>
    <row r="22672" spans="7:7">
      <c r="G22672" s="406"/>
    </row>
    <row r="22673" spans="7:7">
      <c r="G22673" s="406"/>
    </row>
    <row r="22674" spans="7:7">
      <c r="G22674" s="406"/>
    </row>
    <row r="22675" spans="7:7">
      <c r="G22675" s="406"/>
    </row>
    <row r="22676" spans="7:7">
      <c r="G22676" s="406"/>
    </row>
    <row r="22677" spans="7:7">
      <c r="G22677" s="406"/>
    </row>
    <row r="22678" spans="7:7">
      <c r="G22678" s="406"/>
    </row>
    <row r="22679" spans="7:7">
      <c r="G22679" s="406"/>
    </row>
    <row r="22680" spans="7:7">
      <c r="G22680" s="406"/>
    </row>
    <row r="22681" spans="7:7">
      <c r="G22681" s="406"/>
    </row>
    <row r="22682" spans="7:7">
      <c r="G22682" s="406"/>
    </row>
    <row r="22683" spans="7:7">
      <c r="G22683" s="406"/>
    </row>
    <row r="22684" spans="7:7">
      <c r="G22684" s="406"/>
    </row>
    <row r="22685" spans="7:7">
      <c r="G22685" s="406"/>
    </row>
    <row r="22686" spans="7:7">
      <c r="G22686" s="406"/>
    </row>
    <row r="22687" spans="7:7">
      <c r="G22687" s="406"/>
    </row>
    <row r="22688" spans="7:7">
      <c r="G22688" s="406"/>
    </row>
    <row r="22689" spans="7:7">
      <c r="G22689" s="406"/>
    </row>
    <row r="22690" spans="7:7">
      <c r="G22690" s="406"/>
    </row>
    <row r="22691" spans="7:7">
      <c r="G22691" s="406"/>
    </row>
    <row r="22692" spans="7:7">
      <c r="G22692" s="406"/>
    </row>
    <row r="22693" spans="7:7">
      <c r="G22693" s="406"/>
    </row>
    <row r="22694" spans="7:7">
      <c r="G22694" s="406"/>
    </row>
    <row r="22695" spans="7:7">
      <c r="G22695" s="406"/>
    </row>
    <row r="22696" spans="7:7">
      <c r="G22696" s="406"/>
    </row>
    <row r="22697" spans="7:7">
      <c r="G22697" s="406"/>
    </row>
    <row r="22698" spans="7:7">
      <c r="G22698" s="406"/>
    </row>
    <row r="22699" spans="7:7">
      <c r="G22699" s="406"/>
    </row>
    <row r="22700" spans="7:7">
      <c r="G22700" s="406"/>
    </row>
    <row r="22701" spans="7:7">
      <c r="G22701" s="406"/>
    </row>
    <row r="22702" spans="7:7">
      <c r="G22702" s="406"/>
    </row>
    <row r="22703" spans="7:7">
      <c r="G22703" s="406"/>
    </row>
    <row r="22704" spans="7:7">
      <c r="G22704" s="406"/>
    </row>
    <row r="22705" spans="7:7">
      <c r="G22705" s="406"/>
    </row>
    <row r="22706" spans="7:7">
      <c r="G22706" s="406"/>
    </row>
    <row r="22707" spans="7:7">
      <c r="G22707" s="406"/>
    </row>
    <row r="22708" spans="7:7">
      <c r="G22708" s="406"/>
    </row>
    <row r="22709" spans="7:7">
      <c r="G22709" s="406"/>
    </row>
    <row r="22710" spans="7:7">
      <c r="G22710" s="406"/>
    </row>
    <row r="22711" spans="7:7">
      <c r="G22711" s="406"/>
    </row>
    <row r="22712" spans="7:7">
      <c r="G22712" s="406"/>
    </row>
    <row r="22713" spans="7:7">
      <c r="G22713" s="406"/>
    </row>
    <row r="22714" spans="7:7">
      <c r="G22714" s="406"/>
    </row>
    <row r="22715" spans="7:7">
      <c r="G22715" s="406"/>
    </row>
    <row r="22716" spans="7:7">
      <c r="G22716" s="406"/>
    </row>
    <row r="22717" spans="7:7">
      <c r="G22717" s="406"/>
    </row>
    <row r="22718" spans="7:7">
      <c r="G22718" s="406"/>
    </row>
    <row r="22719" spans="7:7">
      <c r="G22719" s="406"/>
    </row>
    <row r="22720" spans="7:7">
      <c r="G22720" s="406"/>
    </row>
    <row r="22721" spans="7:7">
      <c r="G22721" s="406"/>
    </row>
    <row r="22722" spans="7:7">
      <c r="G22722" s="406"/>
    </row>
    <row r="22723" spans="7:7">
      <c r="G22723" s="406"/>
    </row>
    <row r="22724" spans="7:7">
      <c r="G22724" s="406"/>
    </row>
    <row r="22725" spans="7:7">
      <c r="G22725" s="406"/>
    </row>
    <row r="22726" spans="7:7">
      <c r="G22726" s="406"/>
    </row>
    <row r="22727" spans="7:7">
      <c r="G22727" s="406"/>
    </row>
    <row r="22728" spans="7:7">
      <c r="G22728" s="406"/>
    </row>
    <row r="22729" spans="7:7">
      <c r="G22729" s="406"/>
    </row>
    <row r="22730" spans="7:7">
      <c r="G22730" s="406"/>
    </row>
    <row r="22731" spans="7:7">
      <c r="G22731" s="406"/>
    </row>
    <row r="22732" spans="7:7">
      <c r="G22732" s="406"/>
    </row>
    <row r="22733" spans="7:7">
      <c r="G22733" s="406"/>
    </row>
    <row r="22734" spans="7:7">
      <c r="G22734" s="406"/>
    </row>
    <row r="22735" spans="7:7">
      <c r="G22735" s="406"/>
    </row>
    <row r="22736" spans="7:7">
      <c r="G22736" s="406"/>
    </row>
    <row r="22737" spans="7:7">
      <c r="G22737" s="406"/>
    </row>
    <row r="22738" spans="7:7">
      <c r="G22738" s="406"/>
    </row>
    <row r="22739" spans="7:7">
      <c r="G22739" s="406"/>
    </row>
    <row r="22740" spans="7:7">
      <c r="G22740" s="406"/>
    </row>
    <row r="22741" spans="7:7">
      <c r="G22741" s="406"/>
    </row>
    <row r="22742" spans="7:7">
      <c r="G22742" s="406"/>
    </row>
    <row r="22743" spans="7:7">
      <c r="G22743" s="406"/>
    </row>
    <row r="22744" spans="7:7">
      <c r="G22744" s="406"/>
    </row>
    <row r="22745" spans="7:7">
      <c r="G22745" s="406"/>
    </row>
    <row r="22746" spans="7:7">
      <c r="G22746" s="406"/>
    </row>
    <row r="22747" spans="7:7">
      <c r="G22747" s="406"/>
    </row>
    <row r="22748" spans="7:7">
      <c r="G22748" s="406"/>
    </row>
    <row r="22749" spans="7:7">
      <c r="G22749" s="406"/>
    </row>
    <row r="22750" spans="7:7">
      <c r="G22750" s="406"/>
    </row>
    <row r="22751" spans="7:7">
      <c r="G22751" s="406"/>
    </row>
    <row r="22752" spans="7:7">
      <c r="G22752" s="406"/>
    </row>
    <row r="22753" spans="7:7">
      <c r="G22753" s="406"/>
    </row>
    <row r="22754" spans="7:7">
      <c r="G22754" s="406"/>
    </row>
    <row r="22755" spans="7:7">
      <c r="G22755" s="406"/>
    </row>
    <row r="22756" spans="7:7">
      <c r="G22756" s="406"/>
    </row>
    <row r="22757" spans="7:7">
      <c r="G22757" s="406"/>
    </row>
    <row r="22758" spans="7:7">
      <c r="G22758" s="406"/>
    </row>
    <row r="22759" spans="7:7">
      <c r="G22759" s="406"/>
    </row>
    <row r="22760" spans="7:7">
      <c r="G22760" s="406"/>
    </row>
    <row r="22761" spans="7:7">
      <c r="G22761" s="406"/>
    </row>
    <row r="22762" spans="7:7">
      <c r="G22762" s="406"/>
    </row>
    <row r="22763" spans="7:7">
      <c r="G22763" s="406"/>
    </row>
    <row r="22764" spans="7:7">
      <c r="G22764" s="406"/>
    </row>
    <row r="22765" spans="7:7">
      <c r="G22765" s="406"/>
    </row>
    <row r="22766" spans="7:7">
      <c r="G22766" s="406"/>
    </row>
    <row r="22767" spans="7:7">
      <c r="G22767" s="406"/>
    </row>
    <row r="22768" spans="7:7">
      <c r="G22768" s="406"/>
    </row>
    <row r="22769" spans="7:7">
      <c r="G22769" s="406"/>
    </row>
    <row r="22770" spans="7:7">
      <c r="G22770" s="406"/>
    </row>
    <row r="22771" spans="7:7">
      <c r="G22771" s="406"/>
    </row>
    <row r="22772" spans="7:7">
      <c r="G22772" s="406"/>
    </row>
    <row r="22773" spans="7:7">
      <c r="G22773" s="406"/>
    </row>
    <row r="22774" spans="7:7">
      <c r="G22774" s="406"/>
    </row>
    <row r="22775" spans="7:7">
      <c r="G22775" s="406"/>
    </row>
    <row r="22776" spans="7:7">
      <c r="G22776" s="406"/>
    </row>
    <row r="22777" spans="7:7">
      <c r="G22777" s="406"/>
    </row>
    <row r="22778" spans="7:7">
      <c r="G22778" s="406"/>
    </row>
    <row r="22779" spans="7:7">
      <c r="G22779" s="406"/>
    </row>
    <row r="22780" spans="7:7">
      <c r="G22780" s="406"/>
    </row>
    <row r="22781" spans="7:7">
      <c r="G22781" s="406"/>
    </row>
    <row r="22782" spans="7:7">
      <c r="G22782" s="406"/>
    </row>
    <row r="22783" spans="7:7">
      <c r="G22783" s="406"/>
    </row>
    <row r="22784" spans="7:7">
      <c r="G22784" s="406"/>
    </row>
    <row r="22785" spans="7:7">
      <c r="G22785" s="406"/>
    </row>
    <row r="22786" spans="7:7">
      <c r="G22786" s="406"/>
    </row>
    <row r="22787" spans="7:7">
      <c r="G22787" s="406"/>
    </row>
    <row r="22788" spans="7:7">
      <c r="G22788" s="406"/>
    </row>
    <row r="22789" spans="7:7">
      <c r="G22789" s="406"/>
    </row>
    <row r="22790" spans="7:7">
      <c r="G22790" s="406"/>
    </row>
    <row r="22791" spans="7:7">
      <c r="G22791" s="406"/>
    </row>
    <row r="22792" spans="7:7">
      <c r="G22792" s="406"/>
    </row>
    <row r="22793" spans="7:7">
      <c r="G22793" s="406"/>
    </row>
    <row r="22794" spans="7:7">
      <c r="G22794" s="406"/>
    </row>
    <row r="22795" spans="7:7">
      <c r="G22795" s="406"/>
    </row>
    <row r="22796" spans="7:7">
      <c r="G22796" s="406"/>
    </row>
    <row r="22797" spans="7:7">
      <c r="G22797" s="406"/>
    </row>
    <row r="22798" spans="7:7">
      <c r="G22798" s="406"/>
    </row>
    <row r="22799" spans="7:7">
      <c r="G22799" s="406"/>
    </row>
    <row r="22800" spans="7:7">
      <c r="G22800" s="406"/>
    </row>
    <row r="22801" spans="7:7">
      <c r="G22801" s="406"/>
    </row>
    <row r="22802" spans="7:7">
      <c r="G22802" s="406"/>
    </row>
    <row r="22803" spans="7:7">
      <c r="G22803" s="406"/>
    </row>
    <row r="22804" spans="7:7">
      <c r="G22804" s="406"/>
    </row>
    <row r="22805" spans="7:7">
      <c r="G22805" s="406"/>
    </row>
    <row r="22806" spans="7:7">
      <c r="G22806" s="406"/>
    </row>
    <row r="22807" spans="7:7">
      <c r="G22807" s="406"/>
    </row>
    <row r="22808" spans="7:7">
      <c r="G22808" s="406"/>
    </row>
    <row r="22809" spans="7:7">
      <c r="G22809" s="406"/>
    </row>
    <row r="22810" spans="7:7">
      <c r="G22810" s="406"/>
    </row>
    <row r="22811" spans="7:7">
      <c r="G22811" s="406"/>
    </row>
    <row r="22812" spans="7:7">
      <c r="G22812" s="406"/>
    </row>
    <row r="22813" spans="7:7">
      <c r="G22813" s="406"/>
    </row>
    <row r="22814" spans="7:7">
      <c r="G22814" s="406"/>
    </row>
    <row r="22815" spans="7:7">
      <c r="G22815" s="406"/>
    </row>
    <row r="22816" spans="7:7">
      <c r="G22816" s="406"/>
    </row>
    <row r="22817" spans="7:7">
      <c r="G22817" s="406"/>
    </row>
    <row r="22818" spans="7:7">
      <c r="G22818" s="406"/>
    </row>
    <row r="22819" spans="7:7">
      <c r="G22819" s="406"/>
    </row>
    <row r="22820" spans="7:7">
      <c r="G22820" s="406"/>
    </row>
    <row r="22821" spans="7:7">
      <c r="G22821" s="406"/>
    </row>
    <row r="22822" spans="7:7">
      <c r="G22822" s="406"/>
    </row>
    <row r="22823" spans="7:7">
      <c r="G22823" s="406"/>
    </row>
    <row r="22824" spans="7:7">
      <c r="G22824" s="406"/>
    </row>
    <row r="22825" spans="7:7">
      <c r="G22825" s="406"/>
    </row>
    <row r="22826" spans="7:7">
      <c r="G22826" s="406"/>
    </row>
    <row r="22827" spans="7:7">
      <c r="G22827" s="406"/>
    </row>
    <row r="22828" spans="7:7">
      <c r="G22828" s="406"/>
    </row>
    <row r="22829" spans="7:7">
      <c r="G22829" s="406"/>
    </row>
    <row r="22830" spans="7:7">
      <c r="G22830" s="406"/>
    </row>
    <row r="22831" spans="7:7">
      <c r="G22831" s="406"/>
    </row>
    <row r="22832" spans="7:7">
      <c r="G22832" s="406"/>
    </row>
    <row r="22833" spans="7:7">
      <c r="G22833" s="406"/>
    </row>
    <row r="22834" spans="7:7">
      <c r="G22834" s="406"/>
    </row>
    <row r="22835" spans="7:7">
      <c r="G22835" s="406"/>
    </row>
    <row r="22836" spans="7:7">
      <c r="G22836" s="406"/>
    </row>
    <row r="22837" spans="7:7">
      <c r="G22837" s="406"/>
    </row>
    <row r="22838" spans="7:7">
      <c r="G22838" s="406"/>
    </row>
    <row r="22839" spans="7:7">
      <c r="G22839" s="406"/>
    </row>
    <row r="22840" spans="7:7">
      <c r="G22840" s="406"/>
    </row>
    <row r="22841" spans="7:7">
      <c r="G22841" s="406"/>
    </row>
    <row r="22842" spans="7:7">
      <c r="G22842" s="406"/>
    </row>
    <row r="22843" spans="7:7">
      <c r="G22843" s="406"/>
    </row>
    <row r="22844" spans="7:7">
      <c r="G22844" s="406"/>
    </row>
    <row r="22845" spans="7:7">
      <c r="G22845" s="406"/>
    </row>
    <row r="22846" spans="7:7">
      <c r="G22846" s="406"/>
    </row>
    <row r="22847" spans="7:7">
      <c r="G22847" s="406"/>
    </row>
    <row r="22848" spans="7:7">
      <c r="G22848" s="406"/>
    </row>
    <row r="22849" spans="7:7">
      <c r="G22849" s="406"/>
    </row>
    <row r="22850" spans="7:7">
      <c r="G22850" s="406"/>
    </row>
    <row r="22851" spans="7:7">
      <c r="G22851" s="406"/>
    </row>
    <row r="22852" spans="7:7">
      <c r="G22852" s="406"/>
    </row>
    <row r="22853" spans="7:7">
      <c r="G22853" s="406"/>
    </row>
    <row r="22854" spans="7:7">
      <c r="G22854" s="406"/>
    </row>
    <row r="22855" spans="7:7">
      <c r="G22855" s="406"/>
    </row>
    <row r="22856" spans="7:7">
      <c r="G22856" s="406"/>
    </row>
    <row r="22857" spans="7:7">
      <c r="G22857" s="406"/>
    </row>
    <row r="22858" spans="7:7">
      <c r="G22858" s="406"/>
    </row>
    <row r="22859" spans="7:7">
      <c r="G22859" s="406"/>
    </row>
    <row r="22860" spans="7:7">
      <c r="G22860" s="406"/>
    </row>
    <row r="22861" spans="7:7">
      <c r="G22861" s="406"/>
    </row>
    <row r="22862" spans="7:7">
      <c r="G22862" s="406"/>
    </row>
    <row r="22863" spans="7:7">
      <c r="G22863" s="406"/>
    </row>
    <row r="22864" spans="7:7">
      <c r="G22864" s="406"/>
    </row>
    <row r="22865" spans="7:7">
      <c r="G22865" s="406"/>
    </row>
    <row r="22866" spans="7:7">
      <c r="G22866" s="406"/>
    </row>
    <row r="22867" spans="7:7">
      <c r="G22867" s="406"/>
    </row>
    <row r="22868" spans="7:7">
      <c r="G22868" s="406"/>
    </row>
    <row r="22869" spans="7:7">
      <c r="G22869" s="406"/>
    </row>
    <row r="22870" spans="7:7">
      <c r="G22870" s="406"/>
    </row>
    <row r="22871" spans="7:7">
      <c r="G22871" s="406"/>
    </row>
    <row r="22872" spans="7:7">
      <c r="G22872" s="406"/>
    </row>
    <row r="22873" spans="7:7">
      <c r="G22873" s="406"/>
    </row>
    <row r="22874" spans="7:7">
      <c r="G22874" s="406"/>
    </row>
    <row r="22875" spans="7:7">
      <c r="G22875" s="406"/>
    </row>
    <row r="22876" spans="7:7">
      <c r="G22876" s="406"/>
    </row>
    <row r="22877" spans="7:7">
      <c r="G22877" s="406"/>
    </row>
    <row r="22878" spans="7:7">
      <c r="G22878" s="406"/>
    </row>
    <row r="22879" spans="7:7">
      <c r="G22879" s="406"/>
    </row>
    <row r="22880" spans="7:7">
      <c r="G22880" s="406"/>
    </row>
    <row r="22881" spans="7:7">
      <c r="G22881" s="406"/>
    </row>
    <row r="22882" spans="7:7">
      <c r="G22882" s="406"/>
    </row>
    <row r="22883" spans="7:7">
      <c r="G22883" s="406"/>
    </row>
    <row r="22884" spans="7:7">
      <c r="G22884" s="406"/>
    </row>
    <row r="22885" spans="7:7">
      <c r="G22885" s="406"/>
    </row>
    <row r="22886" spans="7:7">
      <c r="G22886" s="406"/>
    </row>
    <row r="22887" spans="7:7">
      <c r="G22887" s="406"/>
    </row>
    <row r="22888" spans="7:7">
      <c r="G22888" s="406"/>
    </row>
    <row r="22889" spans="7:7">
      <c r="G22889" s="406"/>
    </row>
    <row r="22890" spans="7:7">
      <c r="G22890" s="406"/>
    </row>
    <row r="22891" spans="7:7">
      <c r="G22891" s="406"/>
    </row>
    <row r="22892" spans="7:7">
      <c r="G22892" s="406"/>
    </row>
    <row r="22893" spans="7:7">
      <c r="G22893" s="406"/>
    </row>
    <row r="22894" spans="7:7">
      <c r="G22894" s="406"/>
    </row>
    <row r="22895" spans="7:7">
      <c r="G22895" s="406"/>
    </row>
    <row r="22896" spans="7:7">
      <c r="G22896" s="406"/>
    </row>
    <row r="22897" spans="7:7">
      <c r="G22897" s="406"/>
    </row>
    <row r="22898" spans="7:7">
      <c r="G22898" s="406"/>
    </row>
    <row r="22899" spans="7:7">
      <c r="G22899" s="406"/>
    </row>
    <row r="22900" spans="7:7">
      <c r="G22900" s="406"/>
    </row>
    <row r="22901" spans="7:7">
      <c r="G22901" s="406"/>
    </row>
    <row r="22902" spans="7:7">
      <c r="G22902" s="406"/>
    </row>
    <row r="22903" spans="7:7">
      <c r="G22903" s="406"/>
    </row>
    <row r="22904" spans="7:7">
      <c r="G22904" s="406"/>
    </row>
    <row r="22905" spans="7:7">
      <c r="G22905" s="406"/>
    </row>
    <row r="22906" spans="7:7">
      <c r="G22906" s="406"/>
    </row>
    <row r="22907" spans="7:7">
      <c r="G22907" s="406"/>
    </row>
    <row r="22908" spans="7:7">
      <c r="G22908" s="406"/>
    </row>
    <row r="22909" spans="7:7">
      <c r="G22909" s="406"/>
    </row>
    <row r="22910" spans="7:7">
      <c r="G22910" s="406"/>
    </row>
    <row r="22911" spans="7:7">
      <c r="G22911" s="406"/>
    </row>
    <row r="22912" spans="7:7">
      <c r="G22912" s="406"/>
    </row>
    <row r="22913" spans="7:7">
      <c r="G22913" s="406"/>
    </row>
    <row r="22914" spans="7:7">
      <c r="G22914" s="406"/>
    </row>
    <row r="22915" spans="7:7">
      <c r="G22915" s="406"/>
    </row>
    <row r="22916" spans="7:7">
      <c r="G22916" s="406"/>
    </row>
    <row r="22917" spans="7:7">
      <c r="G22917" s="406"/>
    </row>
    <row r="22918" spans="7:7">
      <c r="G22918" s="406"/>
    </row>
    <row r="22919" spans="7:7">
      <c r="G22919" s="406"/>
    </row>
    <row r="22920" spans="7:7">
      <c r="G22920" s="406"/>
    </row>
    <row r="22921" spans="7:7">
      <c r="G22921" s="406"/>
    </row>
    <row r="22922" spans="7:7">
      <c r="G22922" s="406"/>
    </row>
    <row r="22923" spans="7:7">
      <c r="G22923" s="406"/>
    </row>
    <row r="22924" spans="7:7">
      <c r="G22924" s="406"/>
    </row>
    <row r="22925" spans="7:7">
      <c r="G22925" s="406"/>
    </row>
    <row r="22926" spans="7:7">
      <c r="G22926" s="406"/>
    </row>
    <row r="22927" spans="7:7">
      <c r="G22927" s="406"/>
    </row>
    <row r="22928" spans="7:7">
      <c r="G22928" s="406"/>
    </row>
    <row r="22929" spans="7:7">
      <c r="G22929" s="406"/>
    </row>
    <row r="22930" spans="7:7">
      <c r="G22930" s="406"/>
    </row>
    <row r="22931" spans="7:7">
      <c r="G22931" s="406"/>
    </row>
    <row r="22932" spans="7:7">
      <c r="G22932" s="406"/>
    </row>
    <row r="22933" spans="7:7">
      <c r="G22933" s="406"/>
    </row>
    <row r="22934" spans="7:7">
      <c r="G22934" s="406"/>
    </row>
    <row r="22935" spans="7:7">
      <c r="G22935" s="406"/>
    </row>
    <row r="22936" spans="7:7">
      <c r="G22936" s="406"/>
    </row>
    <row r="22937" spans="7:7">
      <c r="G22937" s="406"/>
    </row>
    <row r="22938" spans="7:7">
      <c r="G22938" s="406"/>
    </row>
    <row r="22939" spans="7:7">
      <c r="G22939" s="406"/>
    </row>
    <row r="22940" spans="7:7">
      <c r="G22940" s="406"/>
    </row>
    <row r="22941" spans="7:7">
      <c r="G22941" s="406"/>
    </row>
    <row r="22942" spans="7:7">
      <c r="G22942" s="406"/>
    </row>
    <row r="22943" spans="7:7">
      <c r="G22943" s="406"/>
    </row>
    <row r="22944" spans="7:7">
      <c r="G22944" s="406"/>
    </row>
    <row r="22945" spans="7:7">
      <c r="G22945" s="406"/>
    </row>
    <row r="22946" spans="7:7">
      <c r="G22946" s="406"/>
    </row>
    <row r="22947" spans="7:7">
      <c r="G22947" s="406"/>
    </row>
    <row r="22948" spans="7:7">
      <c r="G22948" s="406"/>
    </row>
    <row r="22949" spans="7:7">
      <c r="G22949" s="406"/>
    </row>
    <row r="22950" spans="7:7">
      <c r="G22950" s="406"/>
    </row>
    <row r="22951" spans="7:7">
      <c r="G22951" s="406"/>
    </row>
    <row r="22952" spans="7:7">
      <c r="G22952" s="406"/>
    </row>
    <row r="22953" spans="7:7">
      <c r="G22953" s="406"/>
    </row>
    <row r="22954" spans="7:7">
      <c r="G22954" s="406"/>
    </row>
    <row r="22955" spans="7:7">
      <c r="G22955" s="406"/>
    </row>
    <row r="22956" spans="7:7">
      <c r="G22956" s="406"/>
    </row>
    <row r="22957" spans="7:7">
      <c r="G22957" s="406"/>
    </row>
    <row r="22958" spans="7:7">
      <c r="G22958" s="406"/>
    </row>
    <row r="22959" spans="7:7">
      <c r="G22959" s="406"/>
    </row>
    <row r="22960" spans="7:7">
      <c r="G22960" s="406"/>
    </row>
    <row r="22961" spans="7:7">
      <c r="G22961" s="406"/>
    </row>
    <row r="22962" spans="7:7">
      <c r="G22962" s="406"/>
    </row>
    <row r="22963" spans="7:7">
      <c r="G22963" s="406"/>
    </row>
    <row r="22964" spans="7:7">
      <c r="G22964" s="406"/>
    </row>
    <row r="22965" spans="7:7">
      <c r="G22965" s="406"/>
    </row>
    <row r="22966" spans="7:7">
      <c r="G22966" s="406"/>
    </row>
    <row r="22967" spans="7:7">
      <c r="G22967" s="406"/>
    </row>
    <row r="22968" spans="7:7">
      <c r="G22968" s="406"/>
    </row>
    <row r="22969" spans="7:7">
      <c r="G22969" s="406"/>
    </row>
    <row r="22970" spans="7:7">
      <c r="G22970" s="406"/>
    </row>
    <row r="22971" spans="7:7">
      <c r="G22971" s="406"/>
    </row>
    <row r="22972" spans="7:7">
      <c r="G22972" s="406"/>
    </row>
    <row r="22973" spans="7:7">
      <c r="G22973" s="406"/>
    </row>
    <row r="22974" spans="7:7">
      <c r="G22974" s="406"/>
    </row>
    <row r="22975" spans="7:7">
      <c r="G22975" s="406"/>
    </row>
    <row r="22976" spans="7:7">
      <c r="G22976" s="406"/>
    </row>
    <row r="22977" spans="7:7">
      <c r="G22977" s="406"/>
    </row>
    <row r="22978" spans="7:7">
      <c r="G22978" s="406"/>
    </row>
    <row r="22979" spans="7:7">
      <c r="G22979" s="406"/>
    </row>
    <row r="22980" spans="7:7">
      <c r="G22980" s="406"/>
    </row>
    <row r="22981" spans="7:7">
      <c r="G22981" s="406"/>
    </row>
    <row r="22982" spans="7:7">
      <c r="G22982" s="406"/>
    </row>
    <row r="22983" spans="7:7">
      <c r="G22983" s="406"/>
    </row>
    <row r="22984" spans="7:7">
      <c r="G22984" s="406"/>
    </row>
    <row r="22985" spans="7:7">
      <c r="G22985" s="406"/>
    </row>
    <row r="22986" spans="7:7">
      <c r="G22986" s="406"/>
    </row>
    <row r="22987" spans="7:7">
      <c r="G22987" s="406"/>
    </row>
    <row r="22988" spans="7:7">
      <c r="G22988" s="406"/>
    </row>
    <row r="22989" spans="7:7">
      <c r="G22989" s="406"/>
    </row>
    <row r="22990" spans="7:7">
      <c r="G22990" s="406"/>
    </row>
    <row r="22991" spans="7:7">
      <c r="G22991" s="406"/>
    </row>
    <row r="22992" spans="7:7">
      <c r="G22992" s="406"/>
    </row>
    <row r="22993" spans="7:7">
      <c r="G22993" s="406"/>
    </row>
    <row r="22994" spans="7:7">
      <c r="G22994" s="406"/>
    </row>
    <row r="22995" spans="7:7">
      <c r="G22995" s="406"/>
    </row>
    <row r="22996" spans="7:7">
      <c r="G22996" s="406"/>
    </row>
    <row r="22997" spans="7:7">
      <c r="G22997" s="406"/>
    </row>
    <row r="22998" spans="7:7">
      <c r="G22998" s="406"/>
    </row>
    <row r="22999" spans="7:7">
      <c r="G22999" s="406"/>
    </row>
    <row r="23000" spans="7:7">
      <c r="G23000" s="406"/>
    </row>
    <row r="23001" spans="7:7">
      <c r="G23001" s="406"/>
    </row>
    <row r="23002" spans="7:7">
      <c r="G23002" s="406"/>
    </row>
    <row r="23003" spans="7:7">
      <c r="G23003" s="406"/>
    </row>
    <row r="23004" spans="7:7">
      <c r="G23004" s="406"/>
    </row>
    <row r="23005" spans="7:7">
      <c r="G23005" s="406"/>
    </row>
    <row r="23006" spans="7:7">
      <c r="G23006" s="406"/>
    </row>
    <row r="23007" spans="7:7">
      <c r="G23007" s="406"/>
    </row>
    <row r="23008" spans="7:7">
      <c r="G23008" s="406"/>
    </row>
    <row r="23009" spans="7:7">
      <c r="G23009" s="406"/>
    </row>
    <row r="23010" spans="7:7">
      <c r="G23010" s="406"/>
    </row>
    <row r="23011" spans="7:7">
      <c r="G23011" s="406"/>
    </row>
    <row r="23012" spans="7:7">
      <c r="G23012" s="406"/>
    </row>
    <row r="23013" spans="7:7">
      <c r="G23013" s="406"/>
    </row>
    <row r="23014" spans="7:7">
      <c r="G23014" s="406"/>
    </row>
    <row r="23015" spans="7:7">
      <c r="G23015" s="406"/>
    </row>
    <row r="23016" spans="7:7">
      <c r="G23016" s="406"/>
    </row>
    <row r="23017" spans="7:7">
      <c r="G23017" s="406"/>
    </row>
    <row r="23018" spans="7:7">
      <c r="G23018" s="406"/>
    </row>
    <row r="23019" spans="7:7">
      <c r="G23019" s="406"/>
    </row>
    <row r="23020" spans="7:7">
      <c r="G23020" s="406"/>
    </row>
    <row r="23021" spans="7:7">
      <c r="G23021" s="406"/>
    </row>
    <row r="23022" spans="7:7">
      <c r="G23022" s="406"/>
    </row>
    <row r="23023" spans="7:7">
      <c r="G23023" s="406"/>
    </row>
    <row r="23024" spans="7:7">
      <c r="G23024" s="406"/>
    </row>
    <row r="23025" spans="7:7">
      <c r="G23025" s="406"/>
    </row>
    <row r="23026" spans="7:7">
      <c r="G23026" s="406"/>
    </row>
    <row r="23027" spans="7:7">
      <c r="G23027" s="406"/>
    </row>
    <row r="23028" spans="7:7">
      <c r="G23028" s="406"/>
    </row>
    <row r="23029" spans="7:7">
      <c r="G23029" s="406"/>
    </row>
    <row r="23030" spans="7:7">
      <c r="G23030" s="406"/>
    </row>
    <row r="23031" spans="7:7">
      <c r="G23031" s="406"/>
    </row>
    <row r="23032" spans="7:7">
      <c r="G23032" s="406"/>
    </row>
    <row r="23033" spans="7:7">
      <c r="G23033" s="406"/>
    </row>
    <row r="23034" spans="7:7">
      <c r="G23034" s="406"/>
    </row>
    <row r="23035" spans="7:7">
      <c r="G23035" s="406"/>
    </row>
    <row r="23036" spans="7:7">
      <c r="G23036" s="406"/>
    </row>
    <row r="23037" spans="7:7">
      <c r="G23037" s="406"/>
    </row>
    <row r="23038" spans="7:7">
      <c r="G23038" s="406"/>
    </row>
    <row r="23039" spans="7:7">
      <c r="G23039" s="406"/>
    </row>
    <row r="23040" spans="7:7">
      <c r="G23040" s="406"/>
    </row>
    <row r="23041" spans="7:7">
      <c r="G23041" s="406"/>
    </row>
    <row r="23042" spans="7:7">
      <c r="G23042" s="406"/>
    </row>
    <row r="23043" spans="7:7">
      <c r="G23043" s="406"/>
    </row>
    <row r="23044" spans="7:7">
      <c r="G23044" s="406"/>
    </row>
    <row r="23045" spans="7:7">
      <c r="G23045" s="406"/>
    </row>
    <row r="23046" spans="7:7">
      <c r="G23046" s="406"/>
    </row>
    <row r="23047" spans="7:7">
      <c r="G23047" s="406"/>
    </row>
    <row r="23048" spans="7:7">
      <c r="G23048" s="406"/>
    </row>
    <row r="23049" spans="7:7">
      <c r="G23049" s="406"/>
    </row>
    <row r="23050" spans="7:7">
      <c r="G23050" s="406"/>
    </row>
    <row r="23051" spans="7:7">
      <c r="G23051" s="406"/>
    </row>
    <row r="23052" spans="7:7">
      <c r="G23052" s="406"/>
    </row>
    <row r="23053" spans="7:7">
      <c r="G23053" s="406"/>
    </row>
    <row r="23054" spans="7:7">
      <c r="G23054" s="406"/>
    </row>
    <row r="23055" spans="7:7">
      <c r="G23055" s="406"/>
    </row>
    <row r="23056" spans="7:7">
      <c r="G23056" s="406"/>
    </row>
    <row r="23057" spans="7:7">
      <c r="G23057" s="406"/>
    </row>
    <row r="23058" spans="7:7">
      <c r="G23058" s="406"/>
    </row>
    <row r="23059" spans="7:7">
      <c r="G23059" s="406"/>
    </row>
    <row r="23060" spans="7:7">
      <c r="G23060" s="406"/>
    </row>
    <row r="23061" spans="7:7">
      <c r="G23061" s="406"/>
    </row>
    <row r="23062" spans="7:7">
      <c r="G23062" s="406"/>
    </row>
    <row r="23063" spans="7:7">
      <c r="G23063" s="406"/>
    </row>
    <row r="23064" spans="7:7">
      <c r="G23064" s="406"/>
    </row>
    <row r="23065" spans="7:7">
      <c r="G23065" s="406"/>
    </row>
    <row r="23066" spans="7:7">
      <c r="G23066" s="406"/>
    </row>
    <row r="23067" spans="7:7">
      <c r="G23067" s="406"/>
    </row>
    <row r="23068" spans="7:7">
      <c r="G23068" s="406"/>
    </row>
    <row r="23069" spans="7:7">
      <c r="G23069" s="406"/>
    </row>
    <row r="23070" spans="7:7">
      <c r="G23070" s="406"/>
    </row>
    <row r="23071" spans="7:7">
      <c r="G23071" s="406"/>
    </row>
    <row r="23072" spans="7:7">
      <c r="G23072" s="406"/>
    </row>
    <row r="23073" spans="7:7">
      <c r="G23073" s="406"/>
    </row>
    <row r="23074" spans="7:7">
      <c r="G23074" s="406"/>
    </row>
    <row r="23075" spans="7:7">
      <c r="G23075" s="406"/>
    </row>
    <row r="23076" spans="7:7">
      <c r="G23076" s="406"/>
    </row>
    <row r="23077" spans="7:7">
      <c r="G23077" s="406"/>
    </row>
    <row r="23078" spans="7:7">
      <c r="G23078" s="406"/>
    </row>
    <row r="23079" spans="7:7">
      <c r="G23079" s="406"/>
    </row>
    <row r="23080" spans="7:7">
      <c r="G23080" s="406"/>
    </row>
    <row r="23081" spans="7:7">
      <c r="G23081" s="406"/>
    </row>
    <row r="23082" spans="7:7">
      <c r="G23082" s="406"/>
    </row>
    <row r="23083" spans="7:7">
      <c r="G23083" s="406"/>
    </row>
    <row r="23084" spans="7:7">
      <c r="G23084" s="406"/>
    </row>
    <row r="23085" spans="7:7">
      <c r="G23085" s="406"/>
    </row>
    <row r="23086" spans="7:7">
      <c r="G23086" s="406"/>
    </row>
    <row r="23087" spans="7:7">
      <c r="G23087" s="406"/>
    </row>
    <row r="23088" spans="7:7">
      <c r="G23088" s="406"/>
    </row>
    <row r="23089" spans="7:7">
      <c r="G23089" s="406"/>
    </row>
    <row r="23090" spans="7:7">
      <c r="G23090" s="406"/>
    </row>
    <row r="23091" spans="7:7">
      <c r="G23091" s="406"/>
    </row>
    <row r="23092" spans="7:7">
      <c r="G23092" s="406"/>
    </row>
    <row r="23093" spans="7:7">
      <c r="G23093" s="406"/>
    </row>
    <row r="23094" spans="7:7">
      <c r="G23094" s="406"/>
    </row>
    <row r="23095" spans="7:7">
      <c r="G23095" s="406"/>
    </row>
    <row r="23096" spans="7:7">
      <c r="G23096" s="406"/>
    </row>
    <row r="23097" spans="7:7">
      <c r="G23097" s="406"/>
    </row>
    <row r="23098" spans="7:7">
      <c r="G23098" s="406"/>
    </row>
    <row r="23099" spans="7:7">
      <c r="G23099" s="406"/>
    </row>
    <row r="23100" spans="7:7">
      <c r="G23100" s="406"/>
    </row>
    <row r="23101" spans="7:7">
      <c r="G23101" s="406"/>
    </row>
    <row r="23102" spans="7:7">
      <c r="G23102" s="406"/>
    </row>
    <row r="23103" spans="7:7">
      <c r="G23103" s="406"/>
    </row>
    <row r="23104" spans="7:7">
      <c r="G23104" s="406"/>
    </row>
    <row r="23105" spans="7:7">
      <c r="G23105" s="406"/>
    </row>
    <row r="23106" spans="7:7">
      <c r="G23106" s="406"/>
    </row>
    <row r="23107" spans="7:7">
      <c r="G23107" s="406"/>
    </row>
    <row r="23108" spans="7:7">
      <c r="G23108" s="406"/>
    </row>
    <row r="23109" spans="7:7">
      <c r="G23109" s="406"/>
    </row>
    <row r="23110" spans="7:7">
      <c r="G23110" s="406"/>
    </row>
    <row r="23111" spans="7:7">
      <c r="G23111" s="406"/>
    </row>
    <row r="23112" spans="7:7">
      <c r="G23112" s="406"/>
    </row>
    <row r="23113" spans="7:7">
      <c r="G23113" s="406"/>
    </row>
    <row r="23114" spans="7:7">
      <c r="G23114" s="406"/>
    </row>
    <row r="23115" spans="7:7">
      <c r="G23115" s="406"/>
    </row>
    <row r="23116" spans="7:7">
      <c r="G23116" s="406"/>
    </row>
    <row r="23117" spans="7:7">
      <c r="G23117" s="406"/>
    </row>
    <row r="23118" spans="7:7">
      <c r="G23118" s="406"/>
    </row>
    <row r="23119" spans="7:7">
      <c r="G23119" s="406"/>
    </row>
    <row r="23120" spans="7:7">
      <c r="G23120" s="406"/>
    </row>
    <row r="23121" spans="7:7">
      <c r="G23121" s="406"/>
    </row>
    <row r="23122" spans="7:7">
      <c r="G23122" s="406"/>
    </row>
    <row r="23123" spans="7:7">
      <c r="G23123" s="406"/>
    </row>
    <row r="23124" spans="7:7">
      <c r="G23124" s="406"/>
    </row>
    <row r="23125" spans="7:7">
      <c r="G23125" s="406"/>
    </row>
    <row r="23126" spans="7:7">
      <c r="G23126" s="406"/>
    </row>
    <row r="23127" spans="7:7">
      <c r="G23127" s="406"/>
    </row>
    <row r="23128" spans="7:7">
      <c r="G23128" s="406"/>
    </row>
    <row r="23129" spans="7:7">
      <c r="G23129" s="406"/>
    </row>
    <row r="23130" spans="7:7">
      <c r="G23130" s="406"/>
    </row>
    <row r="23131" spans="7:7">
      <c r="G23131" s="406"/>
    </row>
    <row r="23132" spans="7:7">
      <c r="G23132" s="406"/>
    </row>
    <row r="23133" spans="7:7">
      <c r="G23133" s="406"/>
    </row>
    <row r="23134" spans="7:7">
      <c r="G23134" s="406"/>
    </row>
    <row r="23135" spans="7:7">
      <c r="G23135" s="406"/>
    </row>
    <row r="23136" spans="7:7">
      <c r="G23136" s="406"/>
    </row>
    <row r="23137" spans="7:7">
      <c r="G23137" s="406"/>
    </row>
    <row r="23138" spans="7:7">
      <c r="G23138" s="406"/>
    </row>
    <row r="23139" spans="7:7">
      <c r="G23139" s="406"/>
    </row>
    <row r="23140" spans="7:7">
      <c r="G23140" s="406"/>
    </row>
    <row r="23141" spans="7:7">
      <c r="G23141" s="406"/>
    </row>
    <row r="23142" spans="7:7">
      <c r="G23142" s="406"/>
    </row>
    <row r="23143" spans="7:7">
      <c r="G23143" s="406"/>
    </row>
    <row r="23144" spans="7:7">
      <c r="G23144" s="406"/>
    </row>
    <row r="23145" spans="7:7">
      <c r="G23145" s="406"/>
    </row>
    <row r="23146" spans="7:7">
      <c r="G23146" s="406"/>
    </row>
    <row r="23147" spans="7:7">
      <c r="G23147" s="406"/>
    </row>
    <row r="23148" spans="7:7">
      <c r="G23148" s="406"/>
    </row>
    <row r="23149" spans="7:7">
      <c r="G23149" s="406"/>
    </row>
    <row r="23150" spans="7:7">
      <c r="G23150" s="406"/>
    </row>
    <row r="23151" spans="7:7">
      <c r="G23151" s="406"/>
    </row>
    <row r="23152" spans="7:7">
      <c r="G23152" s="406"/>
    </row>
    <row r="23153" spans="7:7">
      <c r="G23153" s="406"/>
    </row>
    <row r="23154" spans="7:7">
      <c r="G23154" s="406"/>
    </row>
    <row r="23155" spans="7:7">
      <c r="G23155" s="406"/>
    </row>
    <row r="23156" spans="7:7">
      <c r="G23156" s="406"/>
    </row>
    <row r="23157" spans="7:7">
      <c r="G23157" s="406"/>
    </row>
    <row r="23158" spans="7:7">
      <c r="G23158" s="406"/>
    </row>
    <row r="23159" spans="7:7">
      <c r="G23159" s="406"/>
    </row>
    <row r="23160" spans="7:7">
      <c r="G23160" s="406"/>
    </row>
    <row r="23161" spans="7:7">
      <c r="G23161" s="406"/>
    </row>
    <row r="23162" spans="7:7">
      <c r="G23162" s="406"/>
    </row>
    <row r="23163" spans="7:7">
      <c r="G23163" s="406"/>
    </row>
    <row r="23164" spans="7:7">
      <c r="G23164" s="406"/>
    </row>
    <row r="23165" spans="7:7">
      <c r="G23165" s="406"/>
    </row>
    <row r="23166" spans="7:7">
      <c r="G23166" s="406"/>
    </row>
    <row r="23167" spans="7:7">
      <c r="G23167" s="406"/>
    </row>
    <row r="23168" spans="7:7">
      <c r="G23168" s="406"/>
    </row>
    <row r="23169" spans="7:7">
      <c r="G23169" s="406"/>
    </row>
    <row r="23170" spans="7:7">
      <c r="G23170" s="406"/>
    </row>
    <row r="23171" spans="7:7">
      <c r="G23171" s="406"/>
    </row>
    <row r="23172" spans="7:7">
      <c r="G23172" s="406"/>
    </row>
    <row r="23173" spans="7:7">
      <c r="G23173" s="406"/>
    </row>
    <row r="23174" spans="7:7">
      <c r="G23174" s="406"/>
    </row>
    <row r="23175" spans="7:7">
      <c r="G23175" s="406"/>
    </row>
    <row r="23176" spans="7:7">
      <c r="G23176" s="406"/>
    </row>
    <row r="23177" spans="7:7">
      <c r="G23177" s="406"/>
    </row>
    <row r="23178" spans="7:7">
      <c r="G23178" s="406"/>
    </row>
    <row r="23179" spans="7:7">
      <c r="G23179" s="406"/>
    </row>
    <row r="23180" spans="7:7">
      <c r="G23180" s="406"/>
    </row>
    <row r="23181" spans="7:7">
      <c r="G23181" s="406"/>
    </row>
    <row r="23182" spans="7:7">
      <c r="G23182" s="406"/>
    </row>
    <row r="23183" spans="7:7">
      <c r="G23183" s="406"/>
    </row>
    <row r="23184" spans="7:7">
      <c r="G23184" s="406"/>
    </row>
    <row r="23185" spans="7:7">
      <c r="G23185" s="406"/>
    </row>
    <row r="23186" spans="7:7">
      <c r="G23186" s="406"/>
    </row>
    <row r="23187" spans="7:7">
      <c r="G23187" s="406"/>
    </row>
    <row r="23188" spans="7:7">
      <c r="G23188" s="406"/>
    </row>
    <row r="23189" spans="7:7">
      <c r="G23189" s="406"/>
    </row>
    <row r="23190" spans="7:7">
      <c r="G23190" s="406"/>
    </row>
    <row r="23191" spans="7:7">
      <c r="G23191" s="406"/>
    </row>
    <row r="23192" spans="7:7">
      <c r="G23192" s="406"/>
    </row>
    <row r="23193" spans="7:7">
      <c r="G23193" s="406"/>
    </row>
    <row r="23194" spans="7:7">
      <c r="G23194" s="406"/>
    </row>
    <row r="23195" spans="7:7">
      <c r="G23195" s="406"/>
    </row>
    <row r="23196" spans="7:7">
      <c r="G23196" s="406"/>
    </row>
    <row r="23197" spans="7:7">
      <c r="G23197" s="406"/>
    </row>
    <row r="23198" spans="7:7">
      <c r="G23198" s="406"/>
    </row>
    <row r="23199" spans="7:7">
      <c r="G23199" s="406"/>
    </row>
    <row r="23200" spans="7:7">
      <c r="G23200" s="406"/>
    </row>
    <row r="23201" spans="7:7">
      <c r="G23201" s="406"/>
    </row>
    <row r="23202" spans="7:7">
      <c r="G23202" s="406"/>
    </row>
    <row r="23203" spans="7:7">
      <c r="G23203" s="406"/>
    </row>
    <row r="23204" spans="7:7">
      <c r="G23204" s="406"/>
    </row>
    <row r="23205" spans="7:7">
      <c r="G23205" s="406"/>
    </row>
    <row r="23206" spans="7:7">
      <c r="G23206" s="406"/>
    </row>
    <row r="23207" spans="7:7">
      <c r="G23207" s="406"/>
    </row>
    <row r="23208" spans="7:7">
      <c r="G23208" s="406"/>
    </row>
    <row r="23209" spans="7:7">
      <c r="G23209" s="406"/>
    </row>
    <row r="23210" spans="7:7">
      <c r="G23210" s="406"/>
    </row>
    <row r="23211" spans="7:7">
      <c r="G23211" s="406"/>
    </row>
    <row r="23212" spans="7:7">
      <c r="G23212" s="406"/>
    </row>
    <row r="23213" spans="7:7">
      <c r="G23213" s="406"/>
    </row>
    <row r="23214" spans="7:7">
      <c r="G23214" s="406"/>
    </row>
    <row r="23215" spans="7:7">
      <c r="G23215" s="406"/>
    </row>
    <row r="23216" spans="7:7">
      <c r="G23216" s="406"/>
    </row>
    <row r="23217" spans="7:7">
      <c r="G23217" s="406"/>
    </row>
    <row r="23218" spans="7:7">
      <c r="G23218" s="406"/>
    </row>
    <row r="23219" spans="7:7">
      <c r="G23219" s="406"/>
    </row>
    <row r="23220" spans="7:7">
      <c r="G23220" s="406"/>
    </row>
    <row r="23221" spans="7:7">
      <c r="G23221" s="406"/>
    </row>
    <row r="23222" spans="7:7">
      <c r="G23222" s="406"/>
    </row>
    <row r="23223" spans="7:7">
      <c r="G23223" s="406"/>
    </row>
    <row r="23224" spans="7:7">
      <c r="G23224" s="406"/>
    </row>
    <row r="23225" spans="7:7">
      <c r="G23225" s="406"/>
    </row>
    <row r="23226" spans="7:7">
      <c r="G23226" s="406"/>
    </row>
    <row r="23227" spans="7:7">
      <c r="G23227" s="406"/>
    </row>
    <row r="23228" spans="7:7">
      <c r="G23228" s="406"/>
    </row>
    <row r="23229" spans="7:7">
      <c r="G23229" s="406"/>
    </row>
    <row r="23230" spans="7:7">
      <c r="G23230" s="406"/>
    </row>
    <row r="23231" spans="7:7">
      <c r="G23231" s="406"/>
    </row>
    <row r="23232" spans="7:7">
      <c r="G23232" s="406"/>
    </row>
    <row r="23233" spans="7:7">
      <c r="G23233" s="406"/>
    </row>
    <row r="23234" spans="7:7">
      <c r="G23234" s="406"/>
    </row>
    <row r="23235" spans="7:7">
      <c r="G23235" s="406"/>
    </row>
    <row r="23236" spans="7:7">
      <c r="G23236" s="406"/>
    </row>
    <row r="23237" spans="7:7">
      <c r="G23237" s="406"/>
    </row>
    <row r="23238" spans="7:7">
      <c r="G23238" s="406"/>
    </row>
    <row r="23239" spans="7:7">
      <c r="G23239" s="406"/>
    </row>
    <row r="23240" spans="7:7">
      <c r="G23240" s="406"/>
    </row>
    <row r="23241" spans="7:7">
      <c r="G23241" s="406"/>
    </row>
    <row r="23242" spans="7:7">
      <c r="G23242" s="406"/>
    </row>
    <row r="23243" spans="7:7">
      <c r="G23243" s="406"/>
    </row>
    <row r="23244" spans="7:7">
      <c r="G23244" s="406"/>
    </row>
    <row r="23245" spans="7:7">
      <c r="G23245" s="406"/>
    </row>
    <row r="23246" spans="7:7">
      <c r="G23246" s="406"/>
    </row>
    <row r="23247" spans="7:7">
      <c r="G23247" s="406"/>
    </row>
    <row r="23248" spans="7:7">
      <c r="G23248" s="406"/>
    </row>
    <row r="23249" spans="7:7">
      <c r="G23249" s="406"/>
    </row>
    <row r="23250" spans="7:7">
      <c r="G23250" s="406"/>
    </row>
    <row r="23251" spans="7:7">
      <c r="G23251" s="406"/>
    </row>
    <row r="23252" spans="7:7">
      <c r="G23252" s="406"/>
    </row>
    <row r="23253" spans="7:7">
      <c r="G23253" s="406"/>
    </row>
    <row r="23254" spans="7:7">
      <c r="G23254" s="406"/>
    </row>
    <row r="23255" spans="7:7">
      <c r="G23255" s="406"/>
    </row>
    <row r="23256" spans="7:7">
      <c r="G23256" s="406"/>
    </row>
    <row r="23257" spans="7:7">
      <c r="G23257" s="406"/>
    </row>
    <row r="23258" spans="7:7">
      <c r="G23258" s="406"/>
    </row>
    <row r="23259" spans="7:7">
      <c r="G23259" s="406"/>
    </row>
    <row r="23260" spans="7:7">
      <c r="G23260" s="406"/>
    </row>
    <row r="23261" spans="7:7">
      <c r="G23261" s="406"/>
    </row>
    <row r="23262" spans="7:7">
      <c r="G23262" s="406"/>
    </row>
    <row r="23263" spans="7:7">
      <c r="G23263" s="406"/>
    </row>
    <row r="23264" spans="7:7">
      <c r="G23264" s="406"/>
    </row>
    <row r="23265" spans="7:7">
      <c r="G23265" s="406"/>
    </row>
    <row r="23266" spans="7:7">
      <c r="G23266" s="406"/>
    </row>
    <row r="23267" spans="7:7">
      <c r="G23267" s="406"/>
    </row>
    <row r="23268" spans="7:7">
      <c r="G23268" s="406"/>
    </row>
    <row r="23269" spans="7:7">
      <c r="G23269" s="406"/>
    </row>
    <row r="23270" spans="7:7">
      <c r="G23270" s="406"/>
    </row>
    <row r="23271" spans="7:7">
      <c r="G23271" s="406"/>
    </row>
    <row r="23272" spans="7:7">
      <c r="G23272" s="406"/>
    </row>
    <row r="23273" spans="7:7">
      <c r="G23273" s="406"/>
    </row>
    <row r="23274" spans="7:7">
      <c r="G23274" s="406"/>
    </row>
    <row r="23275" spans="7:7">
      <c r="G23275" s="406"/>
    </row>
    <row r="23276" spans="7:7">
      <c r="G23276" s="406"/>
    </row>
    <row r="23277" spans="7:7">
      <c r="G23277" s="406"/>
    </row>
    <row r="23278" spans="7:7">
      <c r="G23278" s="406"/>
    </row>
    <row r="23279" spans="7:7">
      <c r="G23279" s="406"/>
    </row>
    <row r="23280" spans="7:7">
      <c r="G23280" s="406"/>
    </row>
    <row r="23281" spans="7:7">
      <c r="G23281" s="406"/>
    </row>
    <row r="23282" spans="7:7">
      <c r="G23282" s="406"/>
    </row>
    <row r="23283" spans="7:7">
      <c r="G23283" s="406"/>
    </row>
    <row r="23284" spans="7:7">
      <c r="G23284" s="406"/>
    </row>
    <row r="23285" spans="7:7">
      <c r="G23285" s="406"/>
    </row>
    <row r="23286" spans="7:7">
      <c r="G23286" s="406"/>
    </row>
    <row r="23287" spans="7:7">
      <c r="G23287" s="406"/>
    </row>
    <row r="23288" spans="7:7">
      <c r="G23288" s="406"/>
    </row>
    <row r="23289" spans="7:7">
      <c r="G23289" s="406"/>
    </row>
    <row r="23290" spans="7:7">
      <c r="G23290" s="406"/>
    </row>
    <row r="23291" spans="7:7">
      <c r="G23291" s="406"/>
    </row>
    <row r="23292" spans="7:7">
      <c r="G23292" s="406"/>
    </row>
    <row r="23293" spans="7:7">
      <c r="G23293" s="406"/>
    </row>
    <row r="23294" spans="7:7">
      <c r="G23294" s="406"/>
    </row>
    <row r="23295" spans="7:7">
      <c r="G23295" s="406"/>
    </row>
    <row r="23296" spans="7:7">
      <c r="G23296" s="406"/>
    </row>
    <row r="23297" spans="7:7">
      <c r="G23297" s="406"/>
    </row>
    <row r="23298" spans="7:7">
      <c r="G23298" s="406"/>
    </row>
    <row r="23299" spans="7:7">
      <c r="G23299" s="406"/>
    </row>
    <row r="23300" spans="7:7">
      <c r="G23300" s="406"/>
    </row>
    <row r="23301" spans="7:7">
      <c r="G23301" s="406"/>
    </row>
    <row r="23302" spans="7:7">
      <c r="G23302" s="406"/>
    </row>
    <row r="23303" spans="7:7">
      <c r="G23303" s="406"/>
    </row>
    <row r="23304" spans="7:7">
      <c r="G23304" s="406"/>
    </row>
    <row r="23305" spans="7:7">
      <c r="G23305" s="406"/>
    </row>
    <row r="23306" spans="7:7">
      <c r="G23306" s="406"/>
    </row>
    <row r="23307" spans="7:7">
      <c r="G23307" s="406"/>
    </row>
    <row r="23308" spans="7:7">
      <c r="G23308" s="406"/>
    </row>
    <row r="23309" spans="7:7">
      <c r="G23309" s="406"/>
    </row>
    <row r="23310" spans="7:7">
      <c r="G23310" s="406"/>
    </row>
    <row r="23311" spans="7:7">
      <c r="G23311" s="406"/>
    </row>
    <row r="23312" spans="7:7">
      <c r="G23312" s="406"/>
    </row>
    <row r="23313" spans="7:7">
      <c r="G23313" s="406"/>
    </row>
    <row r="23314" spans="7:7">
      <c r="G23314" s="406"/>
    </row>
    <row r="23315" spans="7:7">
      <c r="G23315" s="406"/>
    </row>
    <row r="23316" spans="7:7">
      <c r="G23316" s="406"/>
    </row>
    <row r="23317" spans="7:7">
      <c r="G23317" s="406"/>
    </row>
    <row r="23318" spans="7:7">
      <c r="G23318" s="406"/>
    </row>
    <row r="23319" spans="7:7">
      <c r="G23319" s="406"/>
    </row>
    <row r="23320" spans="7:7">
      <c r="G23320" s="406"/>
    </row>
    <row r="23321" spans="7:7">
      <c r="G23321" s="406"/>
    </row>
    <row r="23322" spans="7:7">
      <c r="G23322" s="406"/>
    </row>
    <row r="23323" spans="7:7">
      <c r="G23323" s="406"/>
    </row>
    <row r="23324" spans="7:7">
      <c r="G23324" s="406"/>
    </row>
    <row r="23325" spans="7:7">
      <c r="G23325" s="406"/>
    </row>
    <row r="23326" spans="7:7">
      <c r="G23326" s="406"/>
    </row>
    <row r="23327" spans="7:7">
      <c r="G23327" s="406"/>
    </row>
    <row r="23328" spans="7:7">
      <c r="G23328" s="406"/>
    </row>
    <row r="23329" spans="7:7">
      <c r="G23329" s="406"/>
    </row>
    <row r="23330" spans="7:7">
      <c r="G23330" s="406"/>
    </row>
    <row r="23331" spans="7:7">
      <c r="G23331" s="406"/>
    </row>
    <row r="23332" spans="7:7">
      <c r="G23332" s="406"/>
    </row>
    <row r="23333" spans="7:7">
      <c r="G23333" s="406"/>
    </row>
    <row r="23334" spans="7:7">
      <c r="G23334" s="406"/>
    </row>
    <row r="23335" spans="7:7">
      <c r="G23335" s="406"/>
    </row>
    <row r="23336" spans="7:7">
      <c r="G23336" s="406"/>
    </row>
    <row r="23337" spans="7:7">
      <c r="G23337" s="406"/>
    </row>
    <row r="23338" spans="7:7">
      <c r="G23338" s="406"/>
    </row>
    <row r="23339" spans="7:7">
      <c r="G23339" s="406"/>
    </row>
    <row r="23340" spans="7:7">
      <c r="G23340" s="406"/>
    </row>
    <row r="23341" spans="7:7">
      <c r="G23341" s="406"/>
    </row>
    <row r="23342" spans="7:7">
      <c r="G23342" s="406"/>
    </row>
    <row r="23343" spans="7:7">
      <c r="G23343" s="406"/>
    </row>
    <row r="23344" spans="7:7">
      <c r="G23344" s="406"/>
    </row>
    <row r="23345" spans="7:7">
      <c r="G23345" s="406"/>
    </row>
    <row r="23346" spans="7:7">
      <c r="G23346" s="406"/>
    </row>
    <row r="23347" spans="7:7">
      <c r="G23347" s="406"/>
    </row>
    <row r="23348" spans="7:7">
      <c r="G23348" s="406"/>
    </row>
    <row r="23349" spans="7:7">
      <c r="G23349" s="406"/>
    </row>
    <row r="23350" spans="7:7">
      <c r="G23350" s="406"/>
    </row>
    <row r="23351" spans="7:7">
      <c r="G23351" s="406"/>
    </row>
    <row r="23352" spans="7:7">
      <c r="G23352" s="406"/>
    </row>
    <row r="23353" spans="7:7">
      <c r="G23353" s="406"/>
    </row>
    <row r="23354" spans="7:7">
      <c r="G23354" s="406"/>
    </row>
    <row r="23355" spans="7:7">
      <c r="G23355" s="406"/>
    </row>
    <row r="23356" spans="7:7">
      <c r="G23356" s="406"/>
    </row>
    <row r="23357" spans="7:7">
      <c r="G23357" s="406"/>
    </row>
    <row r="23358" spans="7:7">
      <c r="G23358" s="406"/>
    </row>
    <row r="23359" spans="7:7">
      <c r="G23359" s="406"/>
    </row>
    <row r="23360" spans="7:7">
      <c r="G23360" s="406"/>
    </row>
    <row r="23361" spans="7:7">
      <c r="G23361" s="406"/>
    </row>
    <row r="23362" spans="7:7">
      <c r="G23362" s="406"/>
    </row>
    <row r="23363" spans="7:7">
      <c r="G23363" s="406"/>
    </row>
    <row r="23364" spans="7:7">
      <c r="G23364" s="406"/>
    </row>
    <row r="23365" spans="7:7">
      <c r="G23365" s="406"/>
    </row>
    <row r="23366" spans="7:7">
      <c r="G23366" s="406"/>
    </row>
    <row r="23367" spans="7:7">
      <c r="G23367" s="406"/>
    </row>
    <row r="23368" spans="7:7">
      <c r="G23368" s="406"/>
    </row>
    <row r="23369" spans="7:7">
      <c r="G23369" s="406"/>
    </row>
    <row r="23370" spans="7:7">
      <c r="G23370" s="406"/>
    </row>
    <row r="23371" spans="7:7">
      <c r="G23371" s="406"/>
    </row>
    <row r="23372" spans="7:7">
      <c r="G23372" s="406"/>
    </row>
    <row r="23373" spans="7:7">
      <c r="G23373" s="406"/>
    </row>
    <row r="23374" spans="7:7">
      <c r="G23374" s="406"/>
    </row>
    <row r="23375" spans="7:7">
      <c r="G23375" s="406"/>
    </row>
    <row r="23376" spans="7:7">
      <c r="G23376" s="406"/>
    </row>
    <row r="23377" spans="7:7">
      <c r="G23377" s="406"/>
    </row>
    <row r="23378" spans="7:7">
      <c r="G23378" s="406"/>
    </row>
    <row r="23379" spans="7:7">
      <c r="G23379" s="406"/>
    </row>
    <row r="23380" spans="7:7">
      <c r="G23380" s="406"/>
    </row>
    <row r="23381" spans="7:7">
      <c r="G23381" s="406"/>
    </row>
    <row r="23382" spans="7:7">
      <c r="G23382" s="406"/>
    </row>
    <row r="23383" spans="7:7">
      <c r="G23383" s="406"/>
    </row>
    <row r="23384" spans="7:7">
      <c r="G23384" s="406"/>
    </row>
    <row r="23385" spans="7:7">
      <c r="G23385" s="406"/>
    </row>
    <row r="23386" spans="7:7">
      <c r="G23386" s="406"/>
    </row>
    <row r="23387" spans="7:7">
      <c r="G23387" s="406"/>
    </row>
    <row r="23388" spans="7:7">
      <c r="G23388" s="406"/>
    </row>
    <row r="23389" spans="7:7">
      <c r="G23389" s="406"/>
    </row>
    <row r="23390" spans="7:7">
      <c r="G23390" s="406"/>
    </row>
    <row r="23391" spans="7:7">
      <c r="G23391" s="406"/>
    </row>
    <row r="23392" spans="7:7">
      <c r="G23392" s="406"/>
    </row>
    <row r="23393" spans="7:7">
      <c r="G23393" s="406"/>
    </row>
    <row r="23394" spans="7:7">
      <c r="G23394" s="406"/>
    </row>
    <row r="23395" spans="7:7">
      <c r="G23395" s="406"/>
    </row>
    <row r="23396" spans="7:7">
      <c r="G23396" s="406"/>
    </row>
    <row r="23397" spans="7:7">
      <c r="G23397" s="406"/>
    </row>
    <row r="23398" spans="7:7">
      <c r="G23398" s="406"/>
    </row>
    <row r="23399" spans="7:7">
      <c r="G23399" s="406"/>
    </row>
    <row r="23400" spans="7:7">
      <c r="G23400" s="406"/>
    </row>
    <row r="23401" spans="7:7">
      <c r="G23401" s="406"/>
    </row>
    <row r="23402" spans="7:7">
      <c r="G23402" s="406"/>
    </row>
    <row r="23403" spans="7:7">
      <c r="G23403" s="406"/>
    </row>
    <row r="23404" spans="7:7">
      <c r="G23404" s="406"/>
    </row>
    <row r="23405" spans="7:7">
      <c r="G23405" s="406"/>
    </row>
    <row r="23406" spans="7:7">
      <c r="G23406" s="406"/>
    </row>
    <row r="23407" spans="7:7">
      <c r="G23407" s="406"/>
    </row>
    <row r="23408" spans="7:7">
      <c r="G23408" s="406"/>
    </row>
    <row r="23409" spans="7:7">
      <c r="G23409" s="406"/>
    </row>
    <row r="23410" spans="7:7">
      <c r="G23410" s="406"/>
    </row>
    <row r="23411" spans="7:7">
      <c r="G23411" s="406"/>
    </row>
    <row r="23412" spans="7:7">
      <c r="G23412" s="406"/>
    </row>
    <row r="23413" spans="7:7">
      <c r="G23413" s="406"/>
    </row>
    <row r="23414" spans="7:7">
      <c r="G23414" s="406"/>
    </row>
    <row r="23415" spans="7:7">
      <c r="G23415" s="406"/>
    </row>
    <row r="23416" spans="7:7">
      <c r="G23416" s="406"/>
    </row>
    <row r="23417" spans="7:7">
      <c r="G23417" s="406"/>
    </row>
    <row r="23418" spans="7:7">
      <c r="G23418" s="406"/>
    </row>
    <row r="23419" spans="7:7">
      <c r="G23419" s="406"/>
    </row>
    <row r="23420" spans="7:7">
      <c r="G23420" s="406"/>
    </row>
    <row r="23421" spans="7:7">
      <c r="G23421" s="406"/>
    </row>
    <row r="23422" spans="7:7">
      <c r="G23422" s="406"/>
    </row>
    <row r="23423" spans="7:7">
      <c r="G23423" s="406"/>
    </row>
    <row r="23424" spans="7:7">
      <c r="G23424" s="406"/>
    </row>
    <row r="23425" spans="7:7">
      <c r="G23425" s="406"/>
    </row>
    <row r="23426" spans="7:7">
      <c r="G23426" s="406"/>
    </row>
    <row r="23427" spans="7:7">
      <c r="G23427" s="406"/>
    </row>
    <row r="23428" spans="7:7">
      <c r="G23428" s="406"/>
    </row>
    <row r="23429" spans="7:7">
      <c r="G23429" s="406"/>
    </row>
    <row r="23430" spans="7:7">
      <c r="G23430" s="406"/>
    </row>
    <row r="23431" spans="7:7">
      <c r="G23431" s="406"/>
    </row>
    <row r="23432" spans="7:7">
      <c r="G23432" s="406"/>
    </row>
    <row r="23433" spans="7:7">
      <c r="G23433" s="406"/>
    </row>
    <row r="23434" spans="7:7">
      <c r="G23434" s="406"/>
    </row>
    <row r="23435" spans="7:7">
      <c r="G23435" s="406"/>
    </row>
    <row r="23436" spans="7:7">
      <c r="G23436" s="406"/>
    </row>
    <row r="23437" spans="7:7">
      <c r="G23437" s="406"/>
    </row>
    <row r="23438" spans="7:7">
      <c r="G23438" s="406"/>
    </row>
    <row r="23439" spans="7:7">
      <c r="G23439" s="406"/>
    </row>
    <row r="23440" spans="7:7">
      <c r="G23440" s="406"/>
    </row>
    <row r="23441" spans="7:7">
      <c r="G23441" s="406"/>
    </row>
    <row r="23442" spans="7:7">
      <c r="G23442" s="406"/>
    </row>
    <row r="23443" spans="7:7">
      <c r="G23443" s="406"/>
    </row>
    <row r="23444" spans="7:7">
      <c r="G23444" s="406"/>
    </row>
    <row r="23445" spans="7:7">
      <c r="G23445" s="406"/>
    </row>
    <row r="23446" spans="7:7">
      <c r="G23446" s="406"/>
    </row>
    <row r="23447" spans="7:7">
      <c r="G23447" s="406"/>
    </row>
    <row r="23448" spans="7:7">
      <c r="G23448" s="406"/>
    </row>
    <row r="23449" spans="7:7">
      <c r="G23449" s="406"/>
    </row>
    <row r="23450" spans="7:7">
      <c r="G23450" s="406"/>
    </row>
    <row r="23451" spans="7:7">
      <c r="G23451" s="406"/>
    </row>
    <row r="23452" spans="7:7">
      <c r="G23452" s="406"/>
    </row>
    <row r="23453" spans="7:7">
      <c r="G23453" s="406"/>
    </row>
    <row r="23454" spans="7:7">
      <c r="G23454" s="406"/>
    </row>
    <row r="23455" spans="7:7">
      <c r="G23455" s="406"/>
    </row>
    <row r="23456" spans="7:7">
      <c r="G23456" s="406"/>
    </row>
    <row r="23457" spans="7:7">
      <c r="G23457" s="406"/>
    </row>
    <row r="23458" spans="7:7">
      <c r="G23458" s="406"/>
    </row>
    <row r="23459" spans="7:7">
      <c r="G23459" s="406"/>
    </row>
    <row r="23460" spans="7:7">
      <c r="G23460" s="406"/>
    </row>
    <row r="23461" spans="7:7">
      <c r="G23461" s="406"/>
    </row>
    <row r="23462" spans="7:7">
      <c r="G23462" s="406"/>
    </row>
    <row r="23463" spans="7:7">
      <c r="G23463" s="406"/>
    </row>
    <row r="23464" spans="7:7">
      <c r="G23464" s="406"/>
    </row>
    <row r="23465" spans="7:7">
      <c r="G23465" s="406"/>
    </row>
    <row r="23466" spans="7:7">
      <c r="G23466" s="406"/>
    </row>
    <row r="23467" spans="7:7">
      <c r="G23467" s="406"/>
    </row>
    <row r="23468" spans="7:7">
      <c r="G23468" s="406"/>
    </row>
    <row r="23469" spans="7:7">
      <c r="G23469" s="406"/>
    </row>
    <row r="23470" spans="7:7">
      <c r="G23470" s="406"/>
    </row>
    <row r="23471" spans="7:7">
      <c r="G23471" s="406"/>
    </row>
    <row r="23472" spans="7:7">
      <c r="G23472" s="406"/>
    </row>
    <row r="23473" spans="7:7">
      <c r="G23473" s="406"/>
    </row>
    <row r="23474" spans="7:7">
      <c r="G23474" s="406"/>
    </row>
    <row r="23475" spans="7:7">
      <c r="G23475" s="406"/>
    </row>
    <row r="23476" spans="7:7">
      <c r="G23476" s="406"/>
    </row>
    <row r="23477" spans="7:7">
      <c r="G23477" s="406"/>
    </row>
    <row r="23478" spans="7:7">
      <c r="G23478" s="406"/>
    </row>
    <row r="23479" spans="7:7">
      <c r="G23479" s="406"/>
    </row>
    <row r="23480" spans="7:7">
      <c r="G23480" s="406"/>
    </row>
    <row r="23481" spans="7:7">
      <c r="G23481" s="406"/>
    </row>
    <row r="23482" spans="7:7">
      <c r="G23482" s="406"/>
    </row>
    <row r="23483" spans="7:7">
      <c r="G23483" s="406"/>
    </row>
    <row r="23484" spans="7:7">
      <c r="G23484" s="406"/>
    </row>
    <row r="23485" spans="7:7">
      <c r="G23485" s="406"/>
    </row>
    <row r="23486" spans="7:7">
      <c r="G23486" s="406"/>
    </row>
    <row r="23487" spans="7:7">
      <c r="G23487" s="406"/>
    </row>
    <row r="23488" spans="7:7">
      <c r="G23488" s="406"/>
    </row>
    <row r="23489" spans="7:7">
      <c r="G23489" s="406"/>
    </row>
    <row r="23490" spans="7:7">
      <c r="G23490" s="406"/>
    </row>
    <row r="23491" spans="7:7">
      <c r="G23491" s="406"/>
    </row>
    <row r="23492" spans="7:7">
      <c r="G23492" s="406"/>
    </row>
    <row r="23493" spans="7:7">
      <c r="G23493" s="406"/>
    </row>
    <row r="23494" spans="7:7">
      <c r="G23494" s="406"/>
    </row>
    <row r="23495" spans="7:7">
      <c r="G23495" s="406"/>
    </row>
    <row r="23496" spans="7:7">
      <c r="G23496" s="406"/>
    </row>
    <row r="23497" spans="7:7">
      <c r="G23497" s="406"/>
    </row>
    <row r="23498" spans="7:7">
      <c r="G23498" s="406"/>
    </row>
    <row r="23499" spans="7:7">
      <c r="G23499" s="406"/>
    </row>
    <row r="23500" spans="7:7">
      <c r="G23500" s="406"/>
    </row>
    <row r="23501" spans="7:7">
      <c r="G23501" s="406"/>
    </row>
    <row r="23502" spans="7:7">
      <c r="G23502" s="406"/>
    </row>
    <row r="23503" spans="7:7">
      <c r="G23503" s="406"/>
    </row>
    <row r="23504" spans="7:7">
      <c r="G23504" s="406"/>
    </row>
    <row r="23505" spans="7:7">
      <c r="G23505" s="406"/>
    </row>
    <row r="23506" spans="7:7">
      <c r="G23506" s="406"/>
    </row>
    <row r="23507" spans="7:7">
      <c r="G23507" s="406"/>
    </row>
    <row r="23508" spans="7:7">
      <c r="G23508" s="406"/>
    </row>
    <row r="23509" spans="7:7">
      <c r="G23509" s="406"/>
    </row>
    <row r="23510" spans="7:7">
      <c r="G23510" s="406"/>
    </row>
    <row r="23511" spans="7:7">
      <c r="G23511" s="406"/>
    </row>
    <row r="23512" spans="7:7">
      <c r="G23512" s="406"/>
    </row>
    <row r="23513" spans="7:7">
      <c r="G23513" s="406"/>
    </row>
    <row r="23514" spans="7:7">
      <c r="G23514" s="406"/>
    </row>
    <row r="23515" spans="7:7">
      <c r="G23515" s="406"/>
    </row>
    <row r="23516" spans="7:7">
      <c r="G23516" s="406"/>
    </row>
    <row r="23517" spans="7:7">
      <c r="G23517" s="406"/>
    </row>
    <row r="23518" spans="7:7">
      <c r="G23518" s="406"/>
    </row>
    <row r="23519" spans="7:7">
      <c r="G23519" s="406"/>
    </row>
    <row r="23520" spans="7:7">
      <c r="G23520" s="406"/>
    </row>
    <row r="23521" spans="7:7">
      <c r="G23521" s="406"/>
    </row>
    <row r="23522" spans="7:7">
      <c r="G23522" s="406"/>
    </row>
    <row r="23523" spans="7:7">
      <c r="G23523" s="406"/>
    </row>
    <row r="23524" spans="7:7">
      <c r="G23524" s="406"/>
    </row>
    <row r="23525" spans="7:7">
      <c r="G23525" s="406"/>
    </row>
    <row r="23526" spans="7:7">
      <c r="G23526" s="406"/>
    </row>
    <row r="23527" spans="7:7">
      <c r="G23527" s="406"/>
    </row>
    <row r="23528" spans="7:7">
      <c r="G23528" s="406"/>
    </row>
    <row r="23529" spans="7:7">
      <c r="G23529" s="406"/>
    </row>
    <row r="23530" spans="7:7">
      <c r="G23530" s="406"/>
    </row>
    <row r="23531" spans="7:7">
      <c r="G23531" s="406"/>
    </row>
    <row r="23532" spans="7:7">
      <c r="G23532" s="406"/>
    </row>
    <row r="23533" spans="7:7">
      <c r="G23533" s="406"/>
    </row>
    <row r="23534" spans="7:7">
      <c r="G23534" s="406"/>
    </row>
    <row r="23535" spans="7:7">
      <c r="G23535" s="406"/>
    </row>
    <row r="23536" spans="7:7">
      <c r="G23536" s="406"/>
    </row>
    <row r="23537" spans="7:7">
      <c r="G23537" s="406"/>
    </row>
    <row r="23538" spans="7:7">
      <c r="G23538" s="406"/>
    </row>
    <row r="23539" spans="7:7">
      <c r="G23539" s="406"/>
    </row>
    <row r="23540" spans="7:7">
      <c r="G23540" s="406"/>
    </row>
    <row r="23541" spans="7:7">
      <c r="G23541" s="406"/>
    </row>
    <row r="23542" spans="7:7">
      <c r="G23542" s="406"/>
    </row>
    <row r="23543" spans="7:7">
      <c r="G23543" s="406"/>
    </row>
    <row r="23544" spans="7:7">
      <c r="G23544" s="406"/>
    </row>
    <row r="23545" spans="7:7">
      <c r="G23545" s="406"/>
    </row>
    <row r="23546" spans="7:7">
      <c r="G23546" s="406"/>
    </row>
    <row r="23547" spans="7:7">
      <c r="G23547" s="406"/>
    </row>
    <row r="23548" spans="7:7">
      <c r="G23548" s="406"/>
    </row>
    <row r="23549" spans="7:7">
      <c r="G23549" s="406"/>
    </row>
    <row r="23550" spans="7:7">
      <c r="G23550" s="406"/>
    </row>
    <row r="23551" spans="7:7">
      <c r="G23551" s="406"/>
    </row>
    <row r="23552" spans="7:7">
      <c r="G23552" s="406"/>
    </row>
    <row r="23553" spans="7:7">
      <c r="G23553" s="406"/>
    </row>
    <row r="23554" spans="7:7">
      <c r="G23554" s="406"/>
    </row>
    <row r="23555" spans="7:7">
      <c r="G23555" s="406"/>
    </row>
    <row r="23556" spans="7:7">
      <c r="G23556" s="406"/>
    </row>
    <row r="23557" spans="7:7">
      <c r="G23557" s="406"/>
    </row>
    <row r="23558" spans="7:7">
      <c r="G23558" s="406"/>
    </row>
    <row r="23559" spans="7:7">
      <c r="G23559" s="406"/>
    </row>
    <row r="23560" spans="7:7">
      <c r="G23560" s="406"/>
    </row>
    <row r="23561" spans="7:7">
      <c r="G23561" s="406"/>
    </row>
    <row r="23562" spans="7:7">
      <c r="G23562" s="406"/>
    </row>
    <row r="23563" spans="7:7">
      <c r="G23563" s="406"/>
    </row>
    <row r="23564" spans="7:7">
      <c r="G23564" s="406"/>
    </row>
    <row r="23565" spans="7:7">
      <c r="G23565" s="406"/>
    </row>
    <row r="23566" spans="7:7">
      <c r="G23566" s="406"/>
    </row>
    <row r="23567" spans="7:7">
      <c r="G23567" s="406"/>
    </row>
    <row r="23568" spans="7:7">
      <c r="G23568" s="406"/>
    </row>
    <row r="23569" spans="7:7">
      <c r="G23569" s="406"/>
    </row>
    <row r="23570" spans="7:7">
      <c r="G23570" s="406"/>
    </row>
    <row r="23571" spans="7:7">
      <c r="G23571" s="406"/>
    </row>
    <row r="23572" spans="7:7">
      <c r="G23572" s="406"/>
    </row>
    <row r="23573" spans="7:7">
      <c r="G23573" s="406"/>
    </row>
    <row r="23574" spans="7:7">
      <c r="G23574" s="406"/>
    </row>
    <row r="23575" spans="7:7">
      <c r="G23575" s="406"/>
    </row>
    <row r="23576" spans="7:7">
      <c r="G23576" s="406"/>
    </row>
    <row r="23577" spans="7:7">
      <c r="G23577" s="406"/>
    </row>
    <row r="23578" spans="7:7">
      <c r="G23578" s="406"/>
    </row>
    <row r="23579" spans="7:7">
      <c r="G23579" s="406"/>
    </row>
    <row r="23580" spans="7:7">
      <c r="G23580" s="406"/>
    </row>
    <row r="23581" spans="7:7">
      <c r="G23581" s="406"/>
    </row>
    <row r="23582" spans="7:7">
      <c r="G23582" s="406"/>
    </row>
    <row r="23583" spans="7:7">
      <c r="G23583" s="406"/>
    </row>
    <row r="23584" spans="7:7">
      <c r="G23584" s="406"/>
    </row>
    <row r="23585" spans="7:7">
      <c r="G23585" s="406"/>
    </row>
    <row r="23586" spans="7:7">
      <c r="G23586" s="406"/>
    </row>
    <row r="23587" spans="7:7">
      <c r="G23587" s="406"/>
    </row>
    <row r="23588" spans="7:7">
      <c r="G23588" s="406"/>
    </row>
    <row r="23589" spans="7:7">
      <c r="G23589" s="406"/>
    </row>
    <row r="23590" spans="7:7">
      <c r="G23590" s="406"/>
    </row>
    <row r="23591" spans="7:7">
      <c r="G23591" s="406"/>
    </row>
    <row r="23592" spans="7:7">
      <c r="G23592" s="406"/>
    </row>
    <row r="23593" spans="7:7">
      <c r="G23593" s="406"/>
    </row>
    <row r="23594" spans="7:7">
      <c r="G23594" s="406"/>
    </row>
    <row r="23595" spans="7:7">
      <c r="G23595" s="406"/>
    </row>
    <row r="23596" spans="7:7">
      <c r="G23596" s="406"/>
    </row>
    <row r="23597" spans="7:7">
      <c r="G23597" s="406"/>
    </row>
    <row r="23598" spans="7:7">
      <c r="G23598" s="406"/>
    </row>
    <row r="23599" spans="7:7">
      <c r="G23599" s="406"/>
    </row>
    <row r="23600" spans="7:7">
      <c r="G23600" s="406"/>
    </row>
    <row r="23601" spans="7:7">
      <c r="G23601" s="406"/>
    </row>
    <row r="23602" spans="7:7">
      <c r="G23602" s="406"/>
    </row>
    <row r="23603" spans="7:7">
      <c r="G23603" s="406"/>
    </row>
    <row r="23604" spans="7:7">
      <c r="G23604" s="406"/>
    </row>
    <row r="23605" spans="7:7">
      <c r="G23605" s="406"/>
    </row>
    <row r="23606" spans="7:7">
      <c r="G23606" s="406"/>
    </row>
    <row r="23607" spans="7:7">
      <c r="G23607" s="406"/>
    </row>
    <row r="23608" spans="7:7">
      <c r="G23608" s="406"/>
    </row>
    <row r="23609" spans="7:7">
      <c r="G23609" s="406"/>
    </row>
    <row r="23610" spans="7:7">
      <c r="G23610" s="406"/>
    </row>
    <row r="23611" spans="7:7">
      <c r="G23611" s="406"/>
    </row>
    <row r="23612" spans="7:7">
      <c r="G23612" s="406"/>
    </row>
    <row r="23613" spans="7:7">
      <c r="G23613" s="406"/>
    </row>
    <row r="23614" spans="7:7">
      <c r="G23614" s="406"/>
    </row>
    <row r="23615" spans="7:7">
      <c r="G23615" s="406"/>
    </row>
    <row r="23616" spans="7:7">
      <c r="G23616" s="406"/>
    </row>
    <row r="23617" spans="7:7">
      <c r="G23617" s="406"/>
    </row>
    <row r="23618" spans="7:7">
      <c r="G23618" s="406"/>
    </row>
    <row r="23619" spans="7:7">
      <c r="G23619" s="406"/>
    </row>
    <row r="23620" spans="7:7">
      <c r="G23620" s="406"/>
    </row>
    <row r="23621" spans="7:7">
      <c r="G23621" s="406"/>
    </row>
    <row r="23622" spans="7:7">
      <c r="G23622" s="406"/>
    </row>
    <row r="23623" spans="7:7">
      <c r="G23623" s="406"/>
    </row>
    <row r="23624" spans="7:7">
      <c r="G23624" s="406"/>
    </row>
    <row r="23625" spans="7:7">
      <c r="G23625" s="406"/>
    </row>
    <row r="23626" spans="7:7">
      <c r="G23626" s="406"/>
    </row>
    <row r="23627" spans="7:7">
      <c r="G23627" s="406"/>
    </row>
    <row r="23628" spans="7:7">
      <c r="G23628" s="406"/>
    </row>
    <row r="23629" spans="7:7">
      <c r="G23629" s="406"/>
    </row>
    <row r="23630" spans="7:7">
      <c r="G23630" s="406"/>
    </row>
    <row r="23631" spans="7:7">
      <c r="G23631" s="406"/>
    </row>
    <row r="23632" spans="7:7">
      <c r="G23632" s="406"/>
    </row>
    <row r="23633" spans="7:7">
      <c r="G23633" s="406"/>
    </row>
    <row r="23634" spans="7:7">
      <c r="G23634" s="406"/>
    </row>
    <row r="23635" spans="7:7">
      <c r="G23635" s="406"/>
    </row>
    <row r="23636" spans="7:7">
      <c r="G23636" s="406"/>
    </row>
    <row r="23637" spans="7:7">
      <c r="G23637" s="406"/>
    </row>
    <row r="23638" spans="7:7">
      <c r="G23638" s="406"/>
    </row>
    <row r="23639" spans="7:7">
      <c r="G23639" s="406"/>
    </row>
    <row r="23640" spans="7:7">
      <c r="G23640" s="406"/>
    </row>
    <row r="23641" spans="7:7">
      <c r="G23641" s="406"/>
    </row>
    <row r="23642" spans="7:7">
      <c r="G23642" s="406"/>
    </row>
    <row r="23643" spans="7:7">
      <c r="G23643" s="406"/>
    </row>
    <row r="23644" spans="7:7">
      <c r="G23644" s="406"/>
    </row>
    <row r="23645" spans="7:7">
      <c r="G23645" s="406"/>
    </row>
    <row r="23646" spans="7:7">
      <c r="G23646" s="406"/>
    </row>
    <row r="23647" spans="7:7">
      <c r="G23647" s="406"/>
    </row>
    <row r="23648" spans="7:7">
      <c r="G23648" s="406"/>
    </row>
    <row r="23649" spans="7:7">
      <c r="G23649" s="406"/>
    </row>
    <row r="23650" spans="7:7">
      <c r="G23650" s="406"/>
    </row>
    <row r="23651" spans="7:7">
      <c r="G23651" s="406"/>
    </row>
    <row r="23652" spans="7:7">
      <c r="G23652" s="406"/>
    </row>
    <row r="23653" spans="7:7">
      <c r="G23653" s="406"/>
    </row>
    <row r="23654" spans="7:7">
      <c r="G23654" s="406"/>
    </row>
    <row r="23655" spans="7:7">
      <c r="G23655" s="406"/>
    </row>
    <row r="23656" spans="7:7">
      <c r="G23656" s="406"/>
    </row>
    <row r="23657" spans="7:7">
      <c r="G23657" s="406"/>
    </row>
    <row r="23658" spans="7:7">
      <c r="G23658" s="406"/>
    </row>
    <row r="23659" spans="7:7">
      <c r="G23659" s="406"/>
    </row>
    <row r="23660" spans="7:7">
      <c r="G23660" s="406"/>
    </row>
    <row r="23661" spans="7:7">
      <c r="G23661" s="406"/>
    </row>
    <row r="23662" spans="7:7">
      <c r="G23662" s="406"/>
    </row>
    <row r="23663" spans="7:7">
      <c r="G23663" s="406"/>
    </row>
    <row r="23664" spans="7:7">
      <c r="G23664" s="406"/>
    </row>
    <row r="23665" spans="7:7">
      <c r="G23665" s="406"/>
    </row>
    <row r="23666" spans="7:7">
      <c r="G23666" s="406"/>
    </row>
    <row r="23667" spans="7:7">
      <c r="G23667" s="406"/>
    </row>
    <row r="23668" spans="7:7">
      <c r="G23668" s="406"/>
    </row>
    <row r="23669" spans="7:7">
      <c r="G23669" s="406"/>
    </row>
    <row r="23670" spans="7:7">
      <c r="G23670" s="406"/>
    </row>
    <row r="23671" spans="7:7">
      <c r="G23671" s="406"/>
    </row>
    <row r="23672" spans="7:7">
      <c r="G23672" s="406"/>
    </row>
    <row r="23673" spans="7:7">
      <c r="G23673" s="406"/>
    </row>
    <row r="23674" spans="7:7">
      <c r="G23674" s="406"/>
    </row>
    <row r="23675" spans="7:7">
      <c r="G23675" s="406"/>
    </row>
    <row r="23676" spans="7:7">
      <c r="G23676" s="406"/>
    </row>
    <row r="23677" spans="7:7">
      <c r="G23677" s="406"/>
    </row>
    <row r="23678" spans="7:7">
      <c r="G23678" s="406"/>
    </row>
    <row r="23679" spans="7:7">
      <c r="G23679" s="406"/>
    </row>
    <row r="23680" spans="7:7">
      <c r="G23680" s="406"/>
    </row>
    <row r="23681" spans="7:7">
      <c r="G23681" s="406"/>
    </row>
    <row r="23682" spans="7:7">
      <c r="G23682" s="406"/>
    </row>
    <row r="23683" spans="7:7">
      <c r="G23683" s="406"/>
    </row>
    <row r="23684" spans="7:7">
      <c r="G23684" s="406"/>
    </row>
    <row r="23685" spans="7:7">
      <c r="G23685" s="406"/>
    </row>
    <row r="23686" spans="7:7">
      <c r="G23686" s="406"/>
    </row>
    <row r="23687" spans="7:7">
      <c r="G23687" s="406"/>
    </row>
    <row r="23688" spans="7:7">
      <c r="G23688" s="406"/>
    </row>
    <row r="23689" spans="7:7">
      <c r="G23689" s="406"/>
    </row>
    <row r="23690" spans="7:7">
      <c r="G23690" s="406"/>
    </row>
    <row r="23691" spans="7:7">
      <c r="G23691" s="406"/>
    </row>
    <row r="23692" spans="7:7">
      <c r="G23692" s="406"/>
    </row>
    <row r="23693" spans="7:7">
      <c r="G23693" s="406"/>
    </row>
    <row r="23694" spans="7:7">
      <c r="G23694" s="406"/>
    </row>
    <row r="23695" spans="7:7">
      <c r="G23695" s="406"/>
    </row>
    <row r="23696" spans="7:7">
      <c r="G23696" s="406"/>
    </row>
    <row r="23697" spans="7:7">
      <c r="G23697" s="406"/>
    </row>
    <row r="23698" spans="7:7">
      <c r="G23698" s="406"/>
    </row>
    <row r="23699" spans="7:7">
      <c r="G23699" s="406"/>
    </row>
    <row r="23700" spans="7:7">
      <c r="G23700" s="406"/>
    </row>
    <row r="23701" spans="7:7">
      <c r="G23701" s="406"/>
    </row>
    <row r="23702" spans="7:7">
      <c r="G23702" s="406"/>
    </row>
    <row r="23703" spans="7:7">
      <c r="G23703" s="406"/>
    </row>
    <row r="23704" spans="7:7">
      <c r="G23704" s="406"/>
    </row>
    <row r="23705" spans="7:7">
      <c r="G23705" s="406"/>
    </row>
    <row r="23706" spans="7:7">
      <c r="G23706" s="406"/>
    </row>
    <row r="23707" spans="7:7">
      <c r="G23707" s="406"/>
    </row>
    <row r="23708" spans="7:7">
      <c r="G23708" s="406"/>
    </row>
    <row r="23709" spans="7:7">
      <c r="G23709" s="406"/>
    </row>
    <row r="23710" spans="7:7">
      <c r="G23710" s="406"/>
    </row>
    <row r="23711" spans="7:7">
      <c r="G23711" s="406"/>
    </row>
    <row r="23712" spans="7:7">
      <c r="G23712" s="406"/>
    </row>
    <row r="23713" spans="7:7">
      <c r="G23713" s="406"/>
    </row>
    <row r="23714" spans="7:7">
      <c r="G23714" s="406"/>
    </row>
    <row r="23715" spans="7:7">
      <c r="G23715" s="406"/>
    </row>
    <row r="23716" spans="7:7">
      <c r="G23716" s="406"/>
    </row>
    <row r="23717" spans="7:7">
      <c r="G23717" s="406"/>
    </row>
    <row r="23718" spans="7:7">
      <c r="G23718" s="406"/>
    </row>
    <row r="23719" spans="7:7">
      <c r="G23719" s="406"/>
    </row>
    <row r="23720" spans="7:7">
      <c r="G23720" s="406"/>
    </row>
    <row r="23721" spans="7:7">
      <c r="G23721" s="406"/>
    </row>
    <row r="23722" spans="7:7">
      <c r="G23722" s="406"/>
    </row>
    <row r="23723" spans="7:7">
      <c r="G23723" s="406"/>
    </row>
    <row r="23724" spans="7:7">
      <c r="G23724" s="406"/>
    </row>
    <row r="23725" spans="7:7">
      <c r="G23725" s="406"/>
    </row>
    <row r="23726" spans="7:7">
      <c r="G23726" s="406"/>
    </row>
    <row r="23727" spans="7:7">
      <c r="G23727" s="406"/>
    </row>
    <row r="23728" spans="7:7">
      <c r="G23728" s="406"/>
    </row>
    <row r="23729" spans="7:7">
      <c r="G23729" s="406"/>
    </row>
    <row r="23730" spans="7:7">
      <c r="G23730" s="406"/>
    </row>
    <row r="23731" spans="7:7">
      <c r="G23731" s="406"/>
    </row>
    <row r="23732" spans="7:7">
      <c r="G23732" s="406"/>
    </row>
    <row r="23733" spans="7:7">
      <c r="G23733" s="406"/>
    </row>
    <row r="23734" spans="7:7">
      <c r="G23734" s="406"/>
    </row>
    <row r="23735" spans="7:7">
      <c r="G23735" s="406"/>
    </row>
    <row r="23736" spans="7:7">
      <c r="G23736" s="406"/>
    </row>
    <row r="23737" spans="7:7">
      <c r="G23737" s="406"/>
    </row>
    <row r="23738" spans="7:7">
      <c r="G23738" s="406"/>
    </row>
    <row r="23739" spans="7:7">
      <c r="G23739" s="406"/>
    </row>
    <row r="23740" spans="7:7">
      <c r="G23740" s="406"/>
    </row>
    <row r="23741" spans="7:7">
      <c r="G23741" s="406"/>
    </row>
    <row r="23742" spans="7:7">
      <c r="G23742" s="406"/>
    </row>
    <row r="23743" spans="7:7">
      <c r="G23743" s="406"/>
    </row>
    <row r="23744" spans="7:7">
      <c r="G23744" s="406"/>
    </row>
    <row r="23745" spans="7:7">
      <c r="G23745" s="406"/>
    </row>
    <row r="23746" spans="7:7">
      <c r="G23746" s="406"/>
    </row>
    <row r="23747" spans="7:7">
      <c r="G23747" s="406"/>
    </row>
    <row r="23748" spans="7:7">
      <c r="G23748" s="406"/>
    </row>
    <row r="23749" spans="7:7">
      <c r="G23749" s="406"/>
    </row>
    <row r="23750" spans="7:7">
      <c r="G23750" s="406"/>
    </row>
    <row r="23751" spans="7:7">
      <c r="G23751" s="406"/>
    </row>
    <row r="23752" spans="7:7">
      <c r="G23752" s="406"/>
    </row>
    <row r="23753" spans="7:7">
      <c r="G23753" s="406"/>
    </row>
    <row r="23754" spans="7:7">
      <c r="G23754" s="406"/>
    </row>
    <row r="23755" spans="7:7">
      <c r="G23755" s="406"/>
    </row>
    <row r="23756" spans="7:7">
      <c r="G23756" s="406"/>
    </row>
    <row r="23757" spans="7:7">
      <c r="G23757" s="406"/>
    </row>
    <row r="23758" spans="7:7">
      <c r="G23758" s="406"/>
    </row>
    <row r="23759" spans="7:7">
      <c r="G23759" s="406"/>
    </row>
    <row r="23760" spans="7:7">
      <c r="G23760" s="406"/>
    </row>
    <row r="23761" spans="7:7">
      <c r="G23761" s="406"/>
    </row>
    <row r="23762" spans="7:7">
      <c r="G23762" s="406"/>
    </row>
    <row r="23763" spans="7:7">
      <c r="G23763" s="406"/>
    </row>
    <row r="23764" spans="7:7">
      <c r="G23764" s="406"/>
    </row>
    <row r="23765" spans="7:7">
      <c r="G23765" s="406"/>
    </row>
    <row r="23766" spans="7:7">
      <c r="G23766" s="406"/>
    </row>
    <row r="23767" spans="7:7">
      <c r="G23767" s="406"/>
    </row>
    <row r="23768" spans="7:7">
      <c r="G23768" s="406"/>
    </row>
    <row r="23769" spans="7:7">
      <c r="G23769" s="406"/>
    </row>
    <row r="23770" spans="7:7">
      <c r="G23770" s="406"/>
    </row>
    <row r="23771" spans="7:7">
      <c r="G23771" s="406"/>
    </row>
    <row r="23772" spans="7:7">
      <c r="G23772" s="406"/>
    </row>
    <row r="23773" spans="7:7">
      <c r="G23773" s="406"/>
    </row>
    <row r="23774" spans="7:7">
      <c r="G23774" s="406"/>
    </row>
    <row r="23775" spans="7:7">
      <c r="G23775" s="406"/>
    </row>
    <row r="23776" spans="7:7">
      <c r="G23776" s="406"/>
    </row>
    <row r="23777" spans="7:7">
      <c r="G23777" s="406"/>
    </row>
    <row r="23778" spans="7:7">
      <c r="G23778" s="406"/>
    </row>
    <row r="23779" spans="7:7">
      <c r="G23779" s="406"/>
    </row>
    <row r="23780" spans="7:7">
      <c r="G23780" s="406"/>
    </row>
    <row r="23781" spans="7:7">
      <c r="G23781" s="406"/>
    </row>
    <row r="23782" spans="7:7">
      <c r="G23782" s="406"/>
    </row>
    <row r="23783" spans="7:7">
      <c r="G23783" s="406"/>
    </row>
    <row r="23784" spans="7:7">
      <c r="G23784" s="406"/>
    </row>
    <row r="23785" spans="7:7">
      <c r="G23785" s="406"/>
    </row>
    <row r="23786" spans="7:7">
      <c r="G23786" s="406"/>
    </row>
    <row r="23787" spans="7:7">
      <c r="G23787" s="406"/>
    </row>
    <row r="23788" spans="7:7">
      <c r="G23788" s="406"/>
    </row>
    <row r="23789" spans="7:7">
      <c r="G23789" s="406"/>
    </row>
    <row r="23790" spans="7:7">
      <c r="G23790" s="406"/>
    </row>
    <row r="23791" spans="7:7">
      <c r="G23791" s="406"/>
    </row>
    <row r="23792" spans="7:7">
      <c r="G23792" s="406"/>
    </row>
    <row r="23793" spans="7:7">
      <c r="G23793" s="406"/>
    </row>
    <row r="23794" spans="7:7">
      <c r="G23794" s="406"/>
    </row>
    <row r="23795" spans="7:7">
      <c r="G23795" s="406"/>
    </row>
    <row r="23796" spans="7:7">
      <c r="G23796" s="406"/>
    </row>
    <row r="23797" spans="7:7">
      <c r="G23797" s="406"/>
    </row>
    <row r="23798" spans="7:7">
      <c r="G23798" s="406"/>
    </row>
    <row r="23799" spans="7:7">
      <c r="G23799" s="406"/>
    </row>
    <row r="23800" spans="7:7">
      <c r="G23800" s="406"/>
    </row>
    <row r="23801" spans="7:7">
      <c r="G23801" s="406"/>
    </row>
    <row r="23802" spans="7:7">
      <c r="G23802" s="406"/>
    </row>
    <row r="23803" spans="7:7">
      <c r="G23803" s="406"/>
    </row>
    <row r="23804" spans="7:7">
      <c r="G23804" s="406"/>
    </row>
    <row r="23805" spans="7:7">
      <c r="G23805" s="406"/>
    </row>
    <row r="23806" spans="7:7">
      <c r="G23806" s="406"/>
    </row>
    <row r="23807" spans="7:7">
      <c r="G23807" s="406"/>
    </row>
    <row r="23808" spans="7:7">
      <c r="G23808" s="406"/>
    </row>
    <row r="23809" spans="7:7">
      <c r="G23809" s="406"/>
    </row>
    <row r="23810" spans="7:7">
      <c r="G23810" s="406"/>
    </row>
    <row r="23811" spans="7:7">
      <c r="G23811" s="406"/>
    </row>
    <row r="23812" spans="7:7">
      <c r="G23812" s="406"/>
    </row>
    <row r="23813" spans="7:7">
      <c r="G23813" s="406"/>
    </row>
    <row r="23814" spans="7:7">
      <c r="G23814" s="406"/>
    </row>
    <row r="23815" spans="7:7">
      <c r="G23815" s="406"/>
    </row>
    <row r="23816" spans="7:7">
      <c r="G23816" s="406"/>
    </row>
    <row r="23817" spans="7:7">
      <c r="G23817" s="406"/>
    </row>
    <row r="23818" spans="7:7">
      <c r="G23818" s="406"/>
    </row>
    <row r="23819" spans="7:7">
      <c r="G23819" s="406"/>
    </row>
    <row r="23820" spans="7:7">
      <c r="G23820" s="406"/>
    </row>
    <row r="23821" spans="7:7">
      <c r="G23821" s="406"/>
    </row>
    <row r="23822" spans="7:7">
      <c r="G23822" s="406"/>
    </row>
    <row r="23823" spans="7:7">
      <c r="G23823" s="406"/>
    </row>
    <row r="23824" spans="7:7">
      <c r="G23824" s="406"/>
    </row>
    <row r="23825" spans="7:7">
      <c r="G23825" s="406"/>
    </row>
    <row r="23826" spans="7:7">
      <c r="G23826" s="406"/>
    </row>
    <row r="23827" spans="7:7">
      <c r="G23827" s="406"/>
    </row>
    <row r="23828" spans="7:7">
      <c r="G23828" s="406"/>
    </row>
    <row r="23829" spans="7:7">
      <c r="G23829" s="406"/>
    </row>
    <row r="23830" spans="7:7">
      <c r="G23830" s="406"/>
    </row>
    <row r="23831" spans="7:7">
      <c r="G23831" s="406"/>
    </row>
    <row r="23832" spans="7:7">
      <c r="G23832" s="406"/>
    </row>
    <row r="23833" spans="7:7">
      <c r="G23833" s="406"/>
    </row>
    <row r="23834" spans="7:7">
      <c r="G23834" s="406"/>
    </row>
    <row r="23835" spans="7:7">
      <c r="G23835" s="406"/>
    </row>
    <row r="23836" spans="7:7">
      <c r="G23836" s="406"/>
    </row>
    <row r="23837" spans="7:7">
      <c r="G23837" s="406"/>
    </row>
    <row r="23838" spans="7:7">
      <c r="G23838" s="406"/>
    </row>
    <row r="23839" spans="7:7">
      <c r="G23839" s="406"/>
    </row>
    <row r="23840" spans="7:7">
      <c r="G23840" s="406"/>
    </row>
    <row r="23841" spans="7:7">
      <c r="G23841" s="406"/>
    </row>
    <row r="23842" spans="7:7">
      <c r="G23842" s="406"/>
    </row>
    <row r="23843" spans="7:7">
      <c r="G23843" s="406"/>
    </row>
    <row r="23844" spans="7:7">
      <c r="G23844" s="406"/>
    </row>
    <row r="23845" spans="7:7">
      <c r="G23845" s="406"/>
    </row>
    <row r="23846" spans="7:7">
      <c r="G23846" s="406"/>
    </row>
    <row r="23847" spans="7:7">
      <c r="G23847" s="406"/>
    </row>
    <row r="23848" spans="7:7">
      <c r="G23848" s="406"/>
    </row>
    <row r="23849" spans="7:7">
      <c r="G23849" s="406"/>
    </row>
    <row r="23850" spans="7:7">
      <c r="G23850" s="406"/>
    </row>
    <row r="23851" spans="7:7">
      <c r="G23851" s="406"/>
    </row>
    <row r="23852" spans="7:7">
      <c r="G23852" s="406"/>
    </row>
    <row r="23853" spans="7:7">
      <c r="G23853" s="406"/>
    </row>
    <row r="23854" spans="7:7">
      <c r="G23854" s="406"/>
    </row>
    <row r="23855" spans="7:7">
      <c r="G23855" s="406"/>
    </row>
    <row r="23856" spans="7:7">
      <c r="G23856" s="406"/>
    </row>
    <row r="23857" spans="7:7">
      <c r="G23857" s="406"/>
    </row>
    <row r="23858" spans="7:7">
      <c r="G23858" s="406"/>
    </row>
    <row r="23859" spans="7:7">
      <c r="G23859" s="406"/>
    </row>
    <row r="23860" spans="7:7">
      <c r="G23860" s="406"/>
    </row>
    <row r="23861" spans="7:7">
      <c r="G23861" s="406"/>
    </row>
    <row r="23862" spans="7:7">
      <c r="G23862" s="406"/>
    </row>
    <row r="23863" spans="7:7">
      <c r="G23863" s="406"/>
    </row>
    <row r="23864" spans="7:7">
      <c r="G23864" s="406"/>
    </row>
    <row r="23865" spans="7:7">
      <c r="G23865" s="406"/>
    </row>
    <row r="23866" spans="7:7">
      <c r="G23866" s="406"/>
    </row>
    <row r="23867" spans="7:7">
      <c r="G23867" s="406"/>
    </row>
    <row r="23868" spans="7:7">
      <c r="G23868" s="406"/>
    </row>
    <row r="23869" spans="7:7">
      <c r="G23869" s="406"/>
    </row>
    <row r="23870" spans="7:7">
      <c r="G23870" s="406"/>
    </row>
    <row r="23871" spans="7:7">
      <c r="G23871" s="406"/>
    </row>
    <row r="23872" spans="7:7">
      <c r="G23872" s="406"/>
    </row>
    <row r="23873" spans="7:7">
      <c r="G23873" s="406"/>
    </row>
    <row r="23874" spans="7:7">
      <c r="G23874" s="406"/>
    </row>
    <row r="23875" spans="7:7">
      <c r="G23875" s="406"/>
    </row>
    <row r="23876" spans="7:7">
      <c r="G23876" s="406"/>
    </row>
    <row r="23877" spans="7:7">
      <c r="G23877" s="406"/>
    </row>
    <row r="23878" spans="7:7">
      <c r="G23878" s="406"/>
    </row>
    <row r="23879" spans="7:7">
      <c r="G23879" s="406"/>
    </row>
    <row r="23880" spans="7:7">
      <c r="G23880" s="406"/>
    </row>
    <row r="23881" spans="7:7">
      <c r="G23881" s="406"/>
    </row>
    <row r="23882" spans="7:7">
      <c r="G23882" s="406"/>
    </row>
    <row r="23883" spans="7:7">
      <c r="G23883" s="406"/>
    </row>
    <row r="23884" spans="7:7">
      <c r="G23884" s="406"/>
    </row>
    <row r="23885" spans="7:7">
      <c r="G23885" s="406"/>
    </row>
    <row r="23886" spans="7:7">
      <c r="G23886" s="406"/>
    </row>
    <row r="23887" spans="7:7">
      <c r="G23887" s="406"/>
    </row>
    <row r="23888" spans="7:7">
      <c r="G23888" s="406"/>
    </row>
    <row r="23889" spans="7:7">
      <c r="G23889" s="406"/>
    </row>
    <row r="23890" spans="7:7">
      <c r="G23890" s="406"/>
    </row>
    <row r="23891" spans="7:7">
      <c r="G23891" s="406"/>
    </row>
    <row r="23892" spans="7:7">
      <c r="G23892" s="406"/>
    </row>
    <row r="23893" spans="7:7">
      <c r="G23893" s="406"/>
    </row>
    <row r="23894" spans="7:7">
      <c r="G23894" s="406"/>
    </row>
    <row r="23895" spans="7:7">
      <c r="G23895" s="406"/>
    </row>
    <row r="23896" spans="7:7">
      <c r="G23896" s="406"/>
    </row>
    <row r="23897" spans="7:7">
      <c r="G23897" s="406"/>
    </row>
    <row r="23898" spans="7:7">
      <c r="G23898" s="406"/>
    </row>
    <row r="23899" spans="7:7">
      <c r="G23899" s="406"/>
    </row>
    <row r="23900" spans="7:7">
      <c r="G23900" s="406"/>
    </row>
    <row r="23901" spans="7:7">
      <c r="G23901" s="406"/>
    </row>
    <row r="23902" spans="7:7">
      <c r="G23902" s="406"/>
    </row>
    <row r="23903" spans="7:7">
      <c r="G23903" s="406"/>
    </row>
    <row r="23904" spans="7:7">
      <c r="G23904" s="406"/>
    </row>
    <row r="23905" spans="7:7">
      <c r="G23905" s="406"/>
    </row>
    <row r="23906" spans="7:7">
      <c r="G23906" s="406"/>
    </row>
    <row r="23907" spans="7:7">
      <c r="G23907" s="406"/>
    </row>
    <row r="23908" spans="7:7">
      <c r="G23908" s="406"/>
    </row>
    <row r="23909" spans="7:7">
      <c r="G23909" s="406"/>
    </row>
    <row r="23910" spans="7:7">
      <c r="G23910" s="406"/>
    </row>
    <row r="23911" spans="7:7">
      <c r="G23911" s="406"/>
    </row>
    <row r="23912" spans="7:7">
      <c r="G23912" s="406"/>
    </row>
    <row r="23913" spans="7:7">
      <c r="G23913" s="406"/>
    </row>
    <row r="23914" spans="7:7">
      <c r="G23914" s="406"/>
    </row>
    <row r="23915" spans="7:7">
      <c r="G23915" s="406"/>
    </row>
    <row r="23916" spans="7:7">
      <c r="G23916" s="406"/>
    </row>
    <row r="23917" spans="7:7">
      <c r="G23917" s="406"/>
    </row>
    <row r="23918" spans="7:7">
      <c r="G23918" s="406"/>
    </row>
    <row r="23919" spans="7:7">
      <c r="G23919" s="406"/>
    </row>
    <row r="23920" spans="7:7">
      <c r="G23920" s="406"/>
    </row>
    <row r="23921" spans="7:7">
      <c r="G23921" s="406"/>
    </row>
    <row r="23922" spans="7:7">
      <c r="G23922" s="406"/>
    </row>
    <row r="23923" spans="7:7">
      <c r="G23923" s="406"/>
    </row>
    <row r="23924" spans="7:7">
      <c r="G23924" s="406"/>
    </row>
    <row r="23925" spans="7:7">
      <c r="G23925" s="406"/>
    </row>
    <row r="23926" spans="7:7">
      <c r="G23926" s="406"/>
    </row>
    <row r="23927" spans="7:7">
      <c r="G23927" s="406"/>
    </row>
    <row r="23928" spans="7:7">
      <c r="G23928" s="406"/>
    </row>
    <row r="23929" spans="7:7">
      <c r="G23929" s="406"/>
    </row>
    <row r="23930" spans="7:7">
      <c r="G23930" s="406"/>
    </row>
    <row r="23931" spans="7:7">
      <c r="G23931" s="406"/>
    </row>
    <row r="23932" spans="7:7">
      <c r="G23932" s="406"/>
    </row>
    <row r="23933" spans="7:7">
      <c r="G23933" s="406"/>
    </row>
    <row r="23934" spans="7:7">
      <c r="G23934" s="406"/>
    </row>
    <row r="23935" spans="7:7">
      <c r="G23935" s="406"/>
    </row>
    <row r="23936" spans="7:7">
      <c r="G23936" s="406"/>
    </row>
    <row r="23937" spans="7:7">
      <c r="G23937" s="406"/>
    </row>
    <row r="23938" spans="7:7">
      <c r="G23938" s="406"/>
    </row>
    <row r="23939" spans="7:7">
      <c r="G23939" s="406"/>
    </row>
    <row r="23940" spans="7:7">
      <c r="G23940" s="406"/>
    </row>
    <row r="23941" spans="7:7">
      <c r="G23941" s="406"/>
    </row>
    <row r="23942" spans="7:7">
      <c r="G23942" s="406"/>
    </row>
    <row r="23943" spans="7:7">
      <c r="G23943" s="406"/>
    </row>
    <row r="23944" spans="7:7">
      <c r="G23944" s="406"/>
    </row>
    <row r="23945" spans="7:7">
      <c r="G23945" s="406"/>
    </row>
    <row r="23946" spans="7:7">
      <c r="G23946" s="406"/>
    </row>
    <row r="23947" spans="7:7">
      <c r="G23947" s="406"/>
    </row>
    <row r="23948" spans="7:7">
      <c r="G23948" s="406"/>
    </row>
    <row r="23949" spans="7:7">
      <c r="G23949" s="406"/>
    </row>
    <row r="23950" spans="7:7">
      <c r="G23950" s="406"/>
    </row>
    <row r="23951" spans="7:7">
      <c r="G23951" s="406"/>
    </row>
    <row r="23952" spans="7:7">
      <c r="G23952" s="406"/>
    </row>
    <row r="23953" spans="7:7">
      <c r="G23953" s="406"/>
    </row>
    <row r="23954" spans="7:7">
      <c r="G23954" s="406"/>
    </row>
    <row r="23955" spans="7:7">
      <c r="G23955" s="406"/>
    </row>
    <row r="23956" spans="7:7">
      <c r="G23956" s="406"/>
    </row>
    <row r="23957" spans="7:7">
      <c r="G23957" s="406"/>
    </row>
    <row r="23958" spans="7:7">
      <c r="G23958" s="406"/>
    </row>
    <row r="23959" spans="7:7">
      <c r="G23959" s="406"/>
    </row>
    <row r="23960" spans="7:7">
      <c r="G23960" s="406"/>
    </row>
    <row r="23961" spans="7:7">
      <c r="G23961" s="406"/>
    </row>
    <row r="23962" spans="7:7">
      <c r="G23962" s="406"/>
    </row>
    <row r="23963" spans="7:7">
      <c r="G23963" s="406"/>
    </row>
    <row r="23964" spans="7:7">
      <c r="G23964" s="406"/>
    </row>
    <row r="23965" spans="7:7">
      <c r="G23965" s="406"/>
    </row>
    <row r="23966" spans="7:7">
      <c r="G23966" s="406"/>
    </row>
    <row r="23967" spans="7:7">
      <c r="G23967" s="406"/>
    </row>
    <row r="23968" spans="7:7">
      <c r="G23968" s="406"/>
    </row>
    <row r="23969" spans="7:7">
      <c r="G23969" s="406"/>
    </row>
    <row r="23970" spans="7:7">
      <c r="G23970" s="406"/>
    </row>
    <row r="23971" spans="7:7">
      <c r="G23971" s="406"/>
    </row>
    <row r="23972" spans="7:7">
      <c r="G23972" s="406"/>
    </row>
    <row r="23973" spans="7:7">
      <c r="G23973" s="406"/>
    </row>
    <row r="23974" spans="7:7">
      <c r="G23974" s="406"/>
    </row>
    <row r="23975" spans="7:7">
      <c r="G23975" s="406"/>
    </row>
    <row r="23976" spans="7:7">
      <c r="G23976" s="406"/>
    </row>
    <row r="23977" spans="7:7">
      <c r="G23977" s="406"/>
    </row>
    <row r="23978" spans="7:7">
      <c r="G23978" s="406"/>
    </row>
    <row r="23979" spans="7:7">
      <c r="G23979" s="406"/>
    </row>
    <row r="23980" spans="7:7">
      <c r="G23980" s="406"/>
    </row>
    <row r="23981" spans="7:7">
      <c r="G23981" s="406"/>
    </row>
    <row r="23982" spans="7:7">
      <c r="G23982" s="406"/>
    </row>
    <row r="23983" spans="7:7">
      <c r="G23983" s="406"/>
    </row>
    <row r="23984" spans="7:7">
      <c r="G23984" s="406"/>
    </row>
    <row r="23985" spans="7:7">
      <c r="G23985" s="406"/>
    </row>
    <row r="23986" spans="7:7">
      <c r="G23986" s="406"/>
    </row>
    <row r="23987" spans="7:7">
      <c r="G23987" s="406"/>
    </row>
    <row r="23988" spans="7:7">
      <c r="G23988" s="406"/>
    </row>
    <row r="23989" spans="7:7">
      <c r="G23989" s="406"/>
    </row>
    <row r="23990" spans="7:7">
      <c r="G23990" s="406"/>
    </row>
    <row r="23991" spans="7:7">
      <c r="G23991" s="406"/>
    </row>
    <row r="23992" spans="7:7">
      <c r="G23992" s="406"/>
    </row>
    <row r="23993" spans="7:7">
      <c r="G23993" s="406"/>
    </row>
    <row r="23994" spans="7:7">
      <c r="G23994" s="406"/>
    </row>
    <row r="23995" spans="7:7">
      <c r="G23995" s="406"/>
    </row>
    <row r="23996" spans="7:7">
      <c r="G23996" s="406"/>
    </row>
    <row r="23997" spans="7:7">
      <c r="G23997" s="406"/>
    </row>
    <row r="23998" spans="7:7">
      <c r="G23998" s="406"/>
    </row>
    <row r="23999" spans="7:7">
      <c r="G23999" s="406"/>
    </row>
    <row r="24000" spans="7:7">
      <c r="G24000" s="406"/>
    </row>
    <row r="24001" spans="7:7">
      <c r="G24001" s="406"/>
    </row>
    <row r="24002" spans="7:7">
      <c r="G24002" s="406"/>
    </row>
    <row r="24003" spans="7:7">
      <c r="G24003" s="406"/>
    </row>
    <row r="24004" spans="7:7">
      <c r="G24004" s="406"/>
    </row>
    <row r="24005" spans="7:7">
      <c r="G24005" s="406"/>
    </row>
    <row r="24006" spans="7:7">
      <c r="G24006" s="406"/>
    </row>
    <row r="24007" spans="7:7">
      <c r="G24007" s="406"/>
    </row>
    <row r="24008" spans="7:7">
      <c r="G24008" s="406"/>
    </row>
    <row r="24009" spans="7:7">
      <c r="G24009" s="406"/>
    </row>
    <row r="24010" spans="7:7">
      <c r="G24010" s="406"/>
    </row>
    <row r="24011" spans="7:7">
      <c r="G24011" s="406"/>
    </row>
    <row r="24012" spans="7:7">
      <c r="G24012" s="406"/>
    </row>
    <row r="24013" spans="7:7">
      <c r="G24013" s="406"/>
    </row>
    <row r="24014" spans="7:7">
      <c r="G24014" s="406"/>
    </row>
    <row r="24015" spans="7:7">
      <c r="G24015" s="406"/>
    </row>
    <row r="24016" spans="7:7">
      <c r="G24016" s="406"/>
    </row>
    <row r="24017" spans="7:7">
      <c r="G24017" s="406"/>
    </row>
    <row r="24018" spans="7:7">
      <c r="G24018" s="406"/>
    </row>
    <row r="24019" spans="7:7">
      <c r="G24019" s="406"/>
    </row>
    <row r="24020" spans="7:7">
      <c r="G24020" s="406"/>
    </row>
    <row r="24021" spans="7:7">
      <c r="G24021" s="406"/>
    </row>
    <row r="24022" spans="7:7">
      <c r="G24022" s="406"/>
    </row>
    <row r="24023" spans="7:7">
      <c r="G24023" s="406"/>
    </row>
    <row r="24024" spans="7:7">
      <c r="G24024" s="406"/>
    </row>
    <row r="24025" spans="7:7">
      <c r="G24025" s="406"/>
    </row>
    <row r="24026" spans="7:7">
      <c r="G24026" s="406"/>
    </row>
    <row r="24027" spans="7:7">
      <c r="G24027" s="406"/>
    </row>
    <row r="24028" spans="7:7">
      <c r="G24028" s="406"/>
    </row>
    <row r="24029" spans="7:7">
      <c r="G24029" s="406"/>
    </row>
    <row r="24030" spans="7:7">
      <c r="G24030" s="406"/>
    </row>
    <row r="24031" spans="7:7">
      <c r="G24031" s="406"/>
    </row>
    <row r="24032" spans="7:7">
      <c r="G24032" s="406"/>
    </row>
    <row r="24033" spans="7:7">
      <c r="G24033" s="406"/>
    </row>
    <row r="24034" spans="7:7">
      <c r="G24034" s="406"/>
    </row>
    <row r="24035" spans="7:7">
      <c r="G24035" s="406"/>
    </row>
    <row r="24036" spans="7:7">
      <c r="G24036" s="406"/>
    </row>
    <row r="24037" spans="7:7">
      <c r="G24037" s="406"/>
    </row>
    <row r="24038" spans="7:7">
      <c r="G24038" s="406"/>
    </row>
    <row r="24039" spans="7:7">
      <c r="G24039" s="406"/>
    </row>
    <row r="24040" spans="7:7">
      <c r="G24040" s="406"/>
    </row>
    <row r="24041" spans="7:7">
      <c r="G24041" s="406"/>
    </row>
    <row r="24042" spans="7:7">
      <c r="G24042" s="406"/>
    </row>
    <row r="24043" spans="7:7">
      <c r="G24043" s="406"/>
    </row>
    <row r="24044" spans="7:7">
      <c r="G24044" s="406"/>
    </row>
    <row r="24045" spans="7:7">
      <c r="G24045" s="406"/>
    </row>
    <row r="24046" spans="7:7">
      <c r="G24046" s="406"/>
    </row>
    <row r="24047" spans="7:7">
      <c r="G24047" s="406"/>
    </row>
    <row r="24048" spans="7:7">
      <c r="G24048" s="406"/>
    </row>
    <row r="24049" spans="7:7">
      <c r="G24049" s="406"/>
    </row>
    <row r="24050" spans="7:7">
      <c r="G24050" s="406"/>
    </row>
    <row r="24051" spans="7:7">
      <c r="G24051" s="406"/>
    </row>
    <row r="24052" spans="7:7">
      <c r="G24052" s="406"/>
    </row>
    <row r="24053" spans="7:7">
      <c r="G24053" s="406"/>
    </row>
    <row r="24054" spans="7:7">
      <c r="G24054" s="406"/>
    </row>
    <row r="24055" spans="7:7">
      <c r="G24055" s="406"/>
    </row>
    <row r="24056" spans="7:7">
      <c r="G24056" s="406"/>
    </row>
    <row r="24057" spans="7:7">
      <c r="G24057" s="406"/>
    </row>
    <row r="24058" spans="7:7">
      <c r="G24058" s="406"/>
    </row>
    <row r="24059" spans="7:7">
      <c r="G24059" s="406"/>
    </row>
    <row r="24060" spans="7:7">
      <c r="G24060" s="406"/>
    </row>
    <row r="24061" spans="7:7">
      <c r="G24061" s="406"/>
    </row>
    <row r="24062" spans="7:7">
      <c r="G24062" s="406"/>
    </row>
    <row r="24063" spans="7:7">
      <c r="G24063" s="406"/>
    </row>
    <row r="24064" spans="7:7">
      <c r="G24064" s="406"/>
    </row>
    <row r="24065" spans="7:7">
      <c r="G24065" s="406"/>
    </row>
    <row r="24066" spans="7:7">
      <c r="G24066" s="406"/>
    </row>
    <row r="24067" spans="7:7">
      <c r="G24067" s="406"/>
    </row>
    <row r="24068" spans="7:7">
      <c r="G24068" s="406"/>
    </row>
    <row r="24069" spans="7:7">
      <c r="G24069" s="406"/>
    </row>
    <row r="24070" spans="7:7">
      <c r="G24070" s="406"/>
    </row>
    <row r="24071" spans="7:7">
      <c r="G24071" s="406"/>
    </row>
    <row r="24072" spans="7:7">
      <c r="G24072" s="406"/>
    </row>
    <row r="24073" spans="7:7">
      <c r="G24073" s="406"/>
    </row>
    <row r="24074" spans="7:7">
      <c r="G24074" s="406"/>
    </row>
    <row r="24075" spans="7:7">
      <c r="G24075" s="406"/>
    </row>
    <row r="24076" spans="7:7">
      <c r="G24076" s="406"/>
    </row>
    <row r="24077" spans="7:7">
      <c r="G24077" s="406"/>
    </row>
    <row r="24078" spans="7:7">
      <c r="G24078" s="406"/>
    </row>
    <row r="24079" spans="7:7">
      <c r="G24079" s="406"/>
    </row>
    <row r="24080" spans="7:7">
      <c r="G24080" s="406"/>
    </row>
    <row r="24081" spans="7:7">
      <c r="G24081" s="406"/>
    </row>
    <row r="24082" spans="7:7">
      <c r="G24082" s="406"/>
    </row>
    <row r="24083" spans="7:7">
      <c r="G24083" s="406"/>
    </row>
    <row r="24084" spans="7:7">
      <c r="G24084" s="406"/>
    </row>
    <row r="24085" spans="7:7">
      <c r="G24085" s="406"/>
    </row>
    <row r="24086" spans="7:7">
      <c r="G24086" s="406"/>
    </row>
    <row r="24087" spans="7:7">
      <c r="G24087" s="406"/>
    </row>
    <row r="24088" spans="7:7">
      <c r="G24088" s="406"/>
    </row>
    <row r="24089" spans="7:7">
      <c r="G24089" s="406"/>
    </row>
    <row r="24090" spans="7:7">
      <c r="G24090" s="406"/>
    </row>
    <row r="24091" spans="7:7">
      <c r="G24091" s="406"/>
    </row>
    <row r="24092" spans="7:7">
      <c r="G24092" s="406"/>
    </row>
    <row r="24093" spans="7:7">
      <c r="G24093" s="406"/>
    </row>
    <row r="24094" spans="7:7">
      <c r="G24094" s="406"/>
    </row>
    <row r="24095" spans="7:7">
      <c r="G24095" s="406"/>
    </row>
    <row r="24096" spans="7:7">
      <c r="G24096" s="406"/>
    </row>
    <row r="24097" spans="7:7">
      <c r="G24097" s="406"/>
    </row>
    <row r="24098" spans="7:7">
      <c r="G24098" s="406"/>
    </row>
    <row r="24099" spans="7:7">
      <c r="G24099" s="406"/>
    </row>
    <row r="24100" spans="7:7">
      <c r="G24100" s="406"/>
    </row>
    <row r="24101" spans="7:7">
      <c r="G24101" s="406"/>
    </row>
    <row r="24102" spans="7:7">
      <c r="G24102" s="406"/>
    </row>
    <row r="24103" spans="7:7">
      <c r="G24103" s="406"/>
    </row>
    <row r="24104" spans="7:7">
      <c r="G24104" s="406"/>
    </row>
    <row r="24105" spans="7:7">
      <c r="G24105" s="406"/>
    </row>
    <row r="24106" spans="7:7">
      <c r="G24106" s="406"/>
    </row>
    <row r="24107" spans="7:7">
      <c r="G24107" s="406"/>
    </row>
    <row r="24108" spans="7:7">
      <c r="G24108" s="406"/>
    </row>
    <row r="24109" spans="7:7">
      <c r="G24109" s="406"/>
    </row>
    <row r="24110" spans="7:7">
      <c r="G24110" s="406"/>
    </row>
    <row r="24111" spans="7:7">
      <c r="G24111" s="406"/>
    </row>
    <row r="24112" spans="7:7">
      <c r="G24112" s="406"/>
    </row>
    <row r="24113" spans="7:7">
      <c r="G24113" s="406"/>
    </row>
    <row r="24114" spans="7:7">
      <c r="G24114" s="406"/>
    </row>
    <row r="24115" spans="7:7">
      <c r="G24115" s="406"/>
    </row>
    <row r="24116" spans="7:7">
      <c r="G24116" s="406"/>
    </row>
    <row r="24117" spans="7:7">
      <c r="G24117" s="406"/>
    </row>
    <row r="24118" spans="7:7">
      <c r="G24118" s="406"/>
    </row>
    <row r="24119" spans="7:7">
      <c r="G24119" s="406"/>
    </row>
    <row r="24120" spans="7:7">
      <c r="G24120" s="406"/>
    </row>
    <row r="24121" spans="7:7">
      <c r="G24121" s="406"/>
    </row>
    <row r="24122" spans="7:7">
      <c r="G24122" s="406"/>
    </row>
    <row r="24123" spans="7:7">
      <c r="G24123" s="406"/>
    </row>
    <row r="24124" spans="7:7">
      <c r="G24124" s="406"/>
    </row>
    <row r="24125" spans="7:7">
      <c r="G24125" s="406"/>
    </row>
    <row r="24126" spans="7:7">
      <c r="G24126" s="406"/>
    </row>
    <row r="24127" spans="7:7">
      <c r="G24127" s="406"/>
    </row>
    <row r="24128" spans="7:7">
      <c r="G24128" s="406"/>
    </row>
    <row r="24129" spans="7:7">
      <c r="G24129" s="406"/>
    </row>
    <row r="24130" spans="7:7">
      <c r="G24130" s="406"/>
    </row>
    <row r="24131" spans="7:7">
      <c r="G24131" s="406"/>
    </row>
    <row r="24132" spans="7:7">
      <c r="G24132" s="406"/>
    </row>
    <row r="24133" spans="7:7">
      <c r="G24133" s="406"/>
    </row>
    <row r="24134" spans="7:7">
      <c r="G24134" s="406"/>
    </row>
    <row r="24135" spans="7:7">
      <c r="G24135" s="406"/>
    </row>
    <row r="24136" spans="7:7">
      <c r="G24136" s="406"/>
    </row>
    <row r="24137" spans="7:7">
      <c r="G24137" s="406"/>
    </row>
    <row r="24138" spans="7:7">
      <c r="G24138" s="406"/>
    </row>
    <row r="24139" spans="7:7">
      <c r="G24139" s="406"/>
    </row>
    <row r="24140" spans="7:7">
      <c r="G24140" s="406"/>
    </row>
    <row r="24141" spans="7:7">
      <c r="G24141" s="406"/>
    </row>
    <row r="24142" spans="7:7">
      <c r="G24142" s="406"/>
    </row>
    <row r="24143" spans="7:7">
      <c r="G24143" s="406"/>
    </row>
    <row r="24144" spans="7:7">
      <c r="G24144" s="406"/>
    </row>
    <row r="24145" spans="7:7">
      <c r="G24145" s="406"/>
    </row>
    <row r="24146" spans="7:7">
      <c r="G24146" s="406"/>
    </row>
    <row r="24147" spans="7:7">
      <c r="G24147" s="406"/>
    </row>
    <row r="24148" spans="7:7">
      <c r="G24148" s="406"/>
    </row>
    <row r="24149" spans="7:7">
      <c r="G24149" s="406"/>
    </row>
    <row r="24150" spans="7:7">
      <c r="G24150" s="406"/>
    </row>
    <row r="24151" spans="7:7">
      <c r="G24151" s="406"/>
    </row>
    <row r="24152" spans="7:7">
      <c r="G24152" s="406"/>
    </row>
    <row r="24153" spans="7:7">
      <c r="G24153" s="406"/>
    </row>
    <row r="24154" spans="7:7">
      <c r="G24154" s="406"/>
    </row>
    <row r="24155" spans="7:7">
      <c r="G24155" s="406"/>
    </row>
    <row r="24156" spans="7:7">
      <c r="G24156" s="406"/>
    </row>
    <row r="24157" spans="7:7">
      <c r="G24157" s="406"/>
    </row>
    <row r="24158" spans="7:7">
      <c r="G24158" s="406"/>
    </row>
    <row r="24159" spans="7:7">
      <c r="G24159" s="406"/>
    </row>
    <row r="24160" spans="7:7">
      <c r="G24160" s="406"/>
    </row>
    <row r="24161" spans="7:7">
      <c r="G24161" s="406"/>
    </row>
    <row r="24162" spans="7:7">
      <c r="G24162" s="406"/>
    </row>
    <row r="24163" spans="7:7">
      <c r="G24163" s="406"/>
    </row>
    <row r="24164" spans="7:7">
      <c r="G24164" s="406"/>
    </row>
    <row r="24165" spans="7:7">
      <c r="G24165" s="406"/>
    </row>
    <row r="24166" spans="7:7">
      <c r="G24166" s="406"/>
    </row>
    <row r="24167" spans="7:7">
      <c r="G24167" s="406"/>
    </row>
    <row r="24168" spans="7:7">
      <c r="G24168" s="406"/>
    </row>
    <row r="24169" spans="7:7">
      <c r="G24169" s="406"/>
    </row>
    <row r="24170" spans="7:7">
      <c r="G24170" s="406"/>
    </row>
    <row r="24171" spans="7:7">
      <c r="G24171" s="406"/>
    </row>
    <row r="24172" spans="7:7">
      <c r="G24172" s="406"/>
    </row>
    <row r="24173" spans="7:7">
      <c r="G24173" s="406"/>
    </row>
    <row r="24174" spans="7:7">
      <c r="G24174" s="406"/>
    </row>
    <row r="24175" spans="7:7">
      <c r="G24175" s="406"/>
    </row>
    <row r="24176" spans="7:7">
      <c r="G24176" s="406"/>
    </row>
    <row r="24177" spans="7:7">
      <c r="G24177" s="406"/>
    </row>
    <row r="24178" spans="7:7">
      <c r="G24178" s="406"/>
    </row>
    <row r="24179" spans="7:7">
      <c r="G24179" s="406"/>
    </row>
    <row r="24180" spans="7:7">
      <c r="G24180" s="406"/>
    </row>
    <row r="24181" spans="7:7">
      <c r="G24181" s="406"/>
    </row>
    <row r="24182" spans="7:7">
      <c r="G24182" s="406"/>
    </row>
    <row r="24183" spans="7:7">
      <c r="G24183" s="406"/>
    </row>
    <row r="24184" spans="7:7">
      <c r="G24184" s="406"/>
    </row>
    <row r="24185" spans="7:7">
      <c r="G24185" s="406"/>
    </row>
    <row r="24186" spans="7:7">
      <c r="G24186" s="406"/>
    </row>
    <row r="24187" spans="7:7">
      <c r="G24187" s="406"/>
    </row>
    <row r="24188" spans="7:7">
      <c r="G24188" s="406"/>
    </row>
    <row r="24189" spans="7:7">
      <c r="G24189" s="406"/>
    </row>
    <row r="24190" spans="7:7">
      <c r="G24190" s="406"/>
    </row>
    <row r="24191" spans="7:7">
      <c r="G24191" s="406"/>
    </row>
    <row r="24192" spans="7:7">
      <c r="G24192" s="406"/>
    </row>
    <row r="24193" spans="7:7">
      <c r="G24193" s="406"/>
    </row>
    <row r="24194" spans="7:7">
      <c r="G24194" s="406"/>
    </row>
    <row r="24195" spans="7:7">
      <c r="G24195" s="406"/>
    </row>
    <row r="24196" spans="7:7">
      <c r="G24196" s="406"/>
    </row>
    <row r="24197" spans="7:7">
      <c r="G24197" s="406"/>
    </row>
    <row r="24198" spans="7:7">
      <c r="G24198" s="406"/>
    </row>
    <row r="24199" spans="7:7">
      <c r="G24199" s="406"/>
    </row>
    <row r="24200" spans="7:7">
      <c r="G24200" s="406"/>
    </row>
    <row r="24201" spans="7:7">
      <c r="G24201" s="406"/>
    </row>
    <row r="24202" spans="7:7">
      <c r="G24202" s="406"/>
    </row>
    <row r="24203" spans="7:7">
      <c r="G24203" s="406"/>
    </row>
    <row r="24204" spans="7:7">
      <c r="G24204" s="406"/>
    </row>
    <row r="24205" spans="7:7">
      <c r="G24205" s="406"/>
    </row>
    <row r="24206" spans="7:7">
      <c r="G24206" s="406"/>
    </row>
    <row r="24207" spans="7:7">
      <c r="G24207" s="406"/>
    </row>
    <row r="24208" spans="7:7">
      <c r="G24208" s="406"/>
    </row>
    <row r="24209" spans="7:7">
      <c r="G24209" s="406"/>
    </row>
    <row r="24210" spans="7:7">
      <c r="G24210" s="406"/>
    </row>
    <row r="24211" spans="7:7">
      <c r="G24211" s="406"/>
    </row>
    <row r="24212" spans="7:7">
      <c r="G24212" s="406"/>
    </row>
    <row r="24213" spans="7:7">
      <c r="G24213" s="406"/>
    </row>
    <row r="24214" spans="7:7">
      <c r="G24214" s="406"/>
    </row>
    <row r="24215" spans="7:7">
      <c r="G24215" s="406"/>
    </row>
    <row r="24216" spans="7:7">
      <c r="G24216" s="406"/>
    </row>
    <row r="24217" spans="7:7">
      <c r="G24217" s="406"/>
    </row>
    <row r="24218" spans="7:7">
      <c r="G24218" s="406"/>
    </row>
    <row r="24219" spans="7:7">
      <c r="G24219" s="406"/>
    </row>
    <row r="24220" spans="7:7">
      <c r="G24220" s="406"/>
    </row>
    <row r="24221" spans="7:7">
      <c r="G24221" s="406"/>
    </row>
    <row r="24222" spans="7:7">
      <c r="G24222" s="406"/>
    </row>
    <row r="24223" spans="7:7">
      <c r="G24223" s="406"/>
    </row>
    <row r="24224" spans="7:7">
      <c r="G24224" s="406"/>
    </row>
    <row r="24225" spans="7:7">
      <c r="G24225" s="406"/>
    </row>
    <row r="24226" spans="7:7">
      <c r="G24226" s="406"/>
    </row>
    <row r="24227" spans="7:7">
      <c r="G24227" s="406"/>
    </row>
    <row r="24228" spans="7:7">
      <c r="G24228" s="406"/>
    </row>
    <row r="24229" spans="7:7">
      <c r="G24229" s="406"/>
    </row>
    <row r="24230" spans="7:7">
      <c r="G24230" s="406"/>
    </row>
    <row r="24231" spans="7:7">
      <c r="G24231" s="406"/>
    </row>
    <row r="24232" spans="7:7">
      <c r="G24232" s="406"/>
    </row>
    <row r="24233" spans="7:7">
      <c r="G24233" s="406"/>
    </row>
    <row r="24234" spans="7:7">
      <c r="G24234" s="406"/>
    </row>
    <row r="24235" spans="7:7">
      <c r="G24235" s="406"/>
    </row>
    <row r="24236" spans="7:7">
      <c r="G24236" s="406"/>
    </row>
    <row r="24237" spans="7:7">
      <c r="G24237" s="406"/>
    </row>
    <row r="24238" spans="7:7">
      <c r="G24238" s="406"/>
    </row>
    <row r="24239" spans="7:7">
      <c r="G24239" s="406"/>
    </row>
    <row r="24240" spans="7:7">
      <c r="G24240" s="406"/>
    </row>
    <row r="24241" spans="7:7">
      <c r="G24241" s="406"/>
    </row>
    <row r="24242" spans="7:7">
      <c r="G24242" s="406"/>
    </row>
    <row r="24243" spans="7:7">
      <c r="G24243" s="406"/>
    </row>
    <row r="24244" spans="7:7">
      <c r="G24244" s="406"/>
    </row>
    <row r="24245" spans="7:7">
      <c r="G24245" s="406"/>
    </row>
    <row r="24246" spans="7:7">
      <c r="G24246" s="406"/>
    </row>
    <row r="24247" spans="7:7">
      <c r="G24247" s="406"/>
    </row>
    <row r="24248" spans="7:7">
      <c r="G24248" s="406"/>
    </row>
    <row r="24249" spans="7:7">
      <c r="G24249" s="406"/>
    </row>
    <row r="24250" spans="7:7">
      <c r="G24250" s="406"/>
    </row>
    <row r="24251" spans="7:7">
      <c r="G24251" s="406"/>
    </row>
    <row r="24252" spans="7:7">
      <c r="G24252" s="406"/>
    </row>
    <row r="24253" spans="7:7">
      <c r="G24253" s="406"/>
    </row>
    <row r="24254" spans="7:7">
      <c r="G24254" s="406"/>
    </row>
    <row r="24255" spans="7:7">
      <c r="G24255" s="406"/>
    </row>
    <row r="24256" spans="7:7">
      <c r="G24256" s="406"/>
    </row>
    <row r="24257" spans="7:7">
      <c r="G24257" s="406"/>
    </row>
    <row r="24258" spans="7:7">
      <c r="G24258" s="406"/>
    </row>
    <row r="24259" spans="7:7">
      <c r="G24259" s="406"/>
    </row>
    <row r="24260" spans="7:7">
      <c r="G24260" s="406"/>
    </row>
    <row r="24261" spans="7:7">
      <c r="G24261" s="406"/>
    </row>
    <row r="24262" spans="7:7">
      <c r="G24262" s="406"/>
    </row>
    <row r="24263" spans="7:7">
      <c r="G24263" s="406"/>
    </row>
    <row r="24264" spans="7:7">
      <c r="G24264" s="406"/>
    </row>
    <row r="24265" spans="7:7">
      <c r="G24265" s="406"/>
    </row>
    <row r="24266" spans="7:7">
      <c r="G24266" s="406"/>
    </row>
    <row r="24267" spans="7:7">
      <c r="G24267" s="406"/>
    </row>
    <row r="24268" spans="7:7">
      <c r="G24268" s="406"/>
    </row>
    <row r="24269" spans="7:7">
      <c r="G24269" s="406"/>
    </row>
    <row r="24270" spans="7:7">
      <c r="G24270" s="406"/>
    </row>
    <row r="24271" spans="7:7">
      <c r="G24271" s="406"/>
    </row>
    <row r="24272" spans="7:7">
      <c r="G24272" s="406"/>
    </row>
    <row r="24273" spans="7:7">
      <c r="G24273" s="406"/>
    </row>
    <row r="24274" spans="7:7">
      <c r="G24274" s="406"/>
    </row>
    <row r="24275" spans="7:7">
      <c r="G24275" s="406"/>
    </row>
    <row r="24276" spans="7:7">
      <c r="G24276" s="406"/>
    </row>
    <row r="24277" spans="7:7">
      <c r="G24277" s="406"/>
    </row>
    <row r="24278" spans="7:7">
      <c r="G24278" s="406"/>
    </row>
    <row r="24279" spans="7:7">
      <c r="G24279" s="406"/>
    </row>
    <row r="24280" spans="7:7">
      <c r="G24280" s="406"/>
    </row>
    <row r="24281" spans="7:7">
      <c r="G24281" s="406"/>
    </row>
    <row r="24282" spans="7:7">
      <c r="G24282" s="406"/>
    </row>
    <row r="24283" spans="7:7">
      <c r="G24283" s="406"/>
    </row>
    <row r="24284" spans="7:7">
      <c r="G24284" s="406"/>
    </row>
    <row r="24285" spans="7:7">
      <c r="G24285" s="406"/>
    </row>
    <row r="24286" spans="7:7">
      <c r="G24286" s="406"/>
    </row>
    <row r="24287" spans="7:7">
      <c r="G24287" s="406"/>
    </row>
    <row r="24288" spans="7:7">
      <c r="G24288" s="406"/>
    </row>
    <row r="24289" spans="7:7">
      <c r="G24289" s="406"/>
    </row>
    <row r="24290" spans="7:7">
      <c r="G24290" s="406"/>
    </row>
    <row r="24291" spans="7:7">
      <c r="G24291" s="406"/>
    </row>
    <row r="24292" spans="7:7">
      <c r="G24292" s="406"/>
    </row>
    <row r="24293" spans="7:7">
      <c r="G24293" s="406"/>
    </row>
    <row r="24294" spans="7:7">
      <c r="G24294" s="406"/>
    </row>
    <row r="24295" spans="7:7">
      <c r="G24295" s="406"/>
    </row>
    <row r="24296" spans="7:7">
      <c r="G24296" s="406"/>
    </row>
    <row r="24297" spans="7:7">
      <c r="G24297" s="406"/>
    </row>
    <row r="24298" spans="7:7">
      <c r="G24298" s="406"/>
    </row>
    <row r="24299" spans="7:7">
      <c r="G24299" s="406"/>
    </row>
    <row r="24300" spans="7:7">
      <c r="G24300" s="406"/>
    </row>
    <row r="24301" spans="7:7">
      <c r="G24301" s="406"/>
    </row>
    <row r="24302" spans="7:7">
      <c r="G24302" s="406"/>
    </row>
    <row r="24303" spans="7:7">
      <c r="G24303" s="406"/>
    </row>
    <row r="24304" spans="7:7">
      <c r="G24304" s="406"/>
    </row>
    <row r="24305" spans="7:7">
      <c r="G24305" s="406"/>
    </row>
    <row r="24306" spans="7:7">
      <c r="G24306" s="406"/>
    </row>
    <row r="24307" spans="7:7">
      <c r="G24307" s="406"/>
    </row>
    <row r="24308" spans="7:7">
      <c r="G24308" s="406"/>
    </row>
    <row r="24309" spans="7:7">
      <c r="G24309" s="406"/>
    </row>
    <row r="24310" spans="7:7">
      <c r="G24310" s="406"/>
    </row>
    <row r="24311" spans="7:7">
      <c r="G24311" s="406"/>
    </row>
    <row r="24312" spans="7:7">
      <c r="G24312" s="406"/>
    </row>
    <row r="24313" spans="7:7">
      <c r="G24313" s="406"/>
    </row>
    <row r="24314" spans="7:7">
      <c r="G24314" s="406"/>
    </row>
    <row r="24315" spans="7:7">
      <c r="G24315" s="406"/>
    </row>
    <row r="24316" spans="7:7">
      <c r="G24316" s="406"/>
    </row>
    <row r="24317" spans="7:7">
      <c r="G24317" s="406"/>
    </row>
    <row r="24318" spans="7:7">
      <c r="G24318" s="406"/>
    </row>
    <row r="24319" spans="7:7">
      <c r="G24319" s="406"/>
    </row>
    <row r="24320" spans="7:7">
      <c r="G24320" s="406"/>
    </row>
    <row r="24321" spans="7:7">
      <c r="G24321" s="406"/>
    </row>
    <row r="24322" spans="7:7">
      <c r="G24322" s="406"/>
    </row>
    <row r="24323" spans="7:7">
      <c r="G24323" s="406"/>
    </row>
    <row r="24324" spans="7:7">
      <c r="G24324" s="406"/>
    </row>
    <row r="24325" spans="7:7">
      <c r="G24325" s="406"/>
    </row>
    <row r="24326" spans="7:7">
      <c r="G24326" s="406"/>
    </row>
    <row r="24327" spans="7:7">
      <c r="G24327" s="406"/>
    </row>
    <row r="24328" spans="7:7">
      <c r="G24328" s="406"/>
    </row>
    <row r="24329" spans="7:7">
      <c r="G24329" s="406"/>
    </row>
    <row r="24330" spans="7:7">
      <c r="G24330" s="406"/>
    </row>
    <row r="24331" spans="7:7">
      <c r="G24331" s="406"/>
    </row>
    <row r="24332" spans="7:7">
      <c r="G24332" s="406"/>
    </row>
    <row r="24333" spans="7:7">
      <c r="G24333" s="406"/>
    </row>
    <row r="24334" spans="7:7">
      <c r="G24334" s="406"/>
    </row>
    <row r="24335" spans="7:7">
      <c r="G24335" s="406"/>
    </row>
    <row r="24336" spans="7:7">
      <c r="G24336" s="406"/>
    </row>
    <row r="24337" spans="7:7">
      <c r="G24337" s="406"/>
    </row>
    <row r="24338" spans="7:7">
      <c r="G24338" s="406"/>
    </row>
    <row r="24339" spans="7:7">
      <c r="G24339" s="406"/>
    </row>
    <row r="24340" spans="7:7">
      <c r="G24340" s="406"/>
    </row>
    <row r="24341" spans="7:7">
      <c r="G24341" s="406"/>
    </row>
    <row r="24342" spans="7:7">
      <c r="G24342" s="406"/>
    </row>
    <row r="24343" spans="7:7">
      <c r="G24343" s="406"/>
    </row>
    <row r="24344" spans="7:7">
      <c r="G24344" s="406"/>
    </row>
    <row r="24345" spans="7:7">
      <c r="G24345" s="406"/>
    </row>
    <row r="24346" spans="7:7">
      <c r="G24346" s="406"/>
    </row>
    <row r="24347" spans="7:7">
      <c r="G24347" s="406"/>
    </row>
    <row r="24348" spans="7:7">
      <c r="G24348" s="406"/>
    </row>
    <row r="24349" spans="7:7">
      <c r="G24349" s="406"/>
    </row>
    <row r="24350" spans="7:7">
      <c r="G24350" s="406"/>
    </row>
    <row r="24351" spans="7:7">
      <c r="G24351" s="406"/>
    </row>
    <row r="24352" spans="7:7">
      <c r="G24352" s="406"/>
    </row>
    <row r="24353" spans="7:7">
      <c r="G24353" s="406"/>
    </row>
    <row r="24354" spans="7:7">
      <c r="G24354" s="406"/>
    </row>
    <row r="24355" spans="7:7">
      <c r="G24355" s="406"/>
    </row>
    <row r="24356" spans="7:7">
      <c r="G24356" s="406"/>
    </row>
    <row r="24357" spans="7:7">
      <c r="G24357" s="406"/>
    </row>
    <row r="24358" spans="7:7">
      <c r="G24358" s="406"/>
    </row>
    <row r="24359" spans="7:7">
      <c r="G24359" s="406"/>
    </row>
    <row r="24360" spans="7:7">
      <c r="G24360" s="406"/>
    </row>
    <row r="24361" spans="7:7">
      <c r="G24361" s="406"/>
    </row>
    <row r="24362" spans="7:7">
      <c r="G24362" s="406"/>
    </row>
    <row r="24363" spans="7:7">
      <c r="G24363" s="406"/>
    </row>
    <row r="24364" spans="7:7">
      <c r="G24364" s="406"/>
    </row>
    <row r="24365" spans="7:7">
      <c r="G24365" s="406"/>
    </row>
    <row r="24366" spans="7:7">
      <c r="G24366" s="406"/>
    </row>
    <row r="24367" spans="7:7">
      <c r="G24367" s="406"/>
    </row>
    <row r="24368" spans="7:7">
      <c r="G24368" s="406"/>
    </row>
    <row r="24369" spans="7:7">
      <c r="G24369" s="406"/>
    </row>
    <row r="24370" spans="7:7">
      <c r="G24370" s="406"/>
    </row>
    <row r="24371" spans="7:7">
      <c r="G24371" s="406"/>
    </row>
    <row r="24372" spans="7:7">
      <c r="G24372" s="406"/>
    </row>
    <row r="24373" spans="7:7">
      <c r="G24373" s="406"/>
    </row>
    <row r="24374" spans="7:7">
      <c r="G24374" s="406"/>
    </row>
    <row r="24375" spans="7:7">
      <c r="G24375" s="406"/>
    </row>
    <row r="24376" spans="7:7">
      <c r="G24376" s="406"/>
    </row>
    <row r="24377" spans="7:7">
      <c r="G24377" s="406"/>
    </row>
    <row r="24378" spans="7:7">
      <c r="G24378" s="406"/>
    </row>
    <row r="24379" spans="7:7">
      <c r="G24379" s="406"/>
    </row>
    <row r="24380" spans="7:7">
      <c r="G24380" s="406"/>
    </row>
    <row r="24381" spans="7:7">
      <c r="G24381" s="406"/>
    </row>
    <row r="24382" spans="7:7">
      <c r="G24382" s="406"/>
    </row>
    <row r="24383" spans="7:7">
      <c r="G24383" s="406"/>
    </row>
    <row r="24384" spans="7:7">
      <c r="G24384" s="406"/>
    </row>
    <row r="24385" spans="7:7">
      <c r="G24385" s="406"/>
    </row>
    <row r="24386" spans="7:7">
      <c r="G24386" s="406"/>
    </row>
    <row r="24387" spans="7:7">
      <c r="G24387" s="406"/>
    </row>
    <row r="24388" spans="7:7">
      <c r="G24388" s="406"/>
    </row>
    <row r="24389" spans="7:7">
      <c r="G24389" s="406"/>
    </row>
    <row r="24390" spans="7:7">
      <c r="G24390" s="406"/>
    </row>
    <row r="24391" spans="7:7">
      <c r="G24391" s="406"/>
    </row>
    <row r="24392" spans="7:7">
      <c r="G24392" s="406"/>
    </row>
    <row r="24393" spans="7:7">
      <c r="G24393" s="406"/>
    </row>
    <row r="24394" spans="7:7">
      <c r="G24394" s="406"/>
    </row>
    <row r="24395" spans="7:7">
      <c r="G24395" s="406"/>
    </row>
    <row r="24396" spans="7:7">
      <c r="G24396" s="406"/>
    </row>
    <row r="24397" spans="7:7">
      <c r="G24397" s="406"/>
    </row>
    <row r="24398" spans="7:7">
      <c r="G24398" s="406"/>
    </row>
    <row r="24399" spans="7:7">
      <c r="G24399" s="406"/>
    </row>
    <row r="24400" spans="7:7">
      <c r="G24400" s="406"/>
    </row>
    <row r="24401" spans="7:7">
      <c r="G24401" s="406"/>
    </row>
    <row r="24402" spans="7:7">
      <c r="G24402" s="406"/>
    </row>
    <row r="24403" spans="7:7">
      <c r="G24403" s="406"/>
    </row>
    <row r="24404" spans="7:7">
      <c r="G24404" s="406"/>
    </row>
    <row r="24405" spans="7:7">
      <c r="G24405" s="406"/>
    </row>
    <row r="24406" spans="7:7">
      <c r="G24406" s="406"/>
    </row>
    <row r="24407" spans="7:7">
      <c r="G24407" s="406"/>
    </row>
    <row r="24408" spans="7:7">
      <c r="G24408" s="406"/>
    </row>
    <row r="24409" spans="7:7">
      <c r="G24409" s="406"/>
    </row>
    <row r="24410" spans="7:7">
      <c r="G24410" s="406"/>
    </row>
    <row r="24411" spans="7:7">
      <c r="G24411" s="406"/>
    </row>
    <row r="24412" spans="7:7">
      <c r="G24412" s="406"/>
    </row>
    <row r="24413" spans="7:7">
      <c r="G24413" s="406"/>
    </row>
    <row r="24414" spans="7:7">
      <c r="G24414" s="406"/>
    </row>
    <row r="24415" spans="7:7">
      <c r="G24415" s="406"/>
    </row>
    <row r="24416" spans="7:7">
      <c r="G24416" s="406"/>
    </row>
    <row r="24417" spans="7:7">
      <c r="G24417" s="406"/>
    </row>
    <row r="24418" spans="7:7">
      <c r="G24418" s="406"/>
    </row>
    <row r="24419" spans="7:7">
      <c r="G24419" s="406"/>
    </row>
    <row r="24420" spans="7:7">
      <c r="G24420" s="406"/>
    </row>
    <row r="24421" spans="7:7">
      <c r="G24421" s="406"/>
    </row>
    <row r="24422" spans="7:7">
      <c r="G24422" s="406"/>
    </row>
    <row r="24423" spans="7:7">
      <c r="G24423" s="406"/>
    </row>
    <row r="24424" spans="7:7">
      <c r="G24424" s="406"/>
    </row>
    <row r="24425" spans="7:7">
      <c r="G24425" s="406"/>
    </row>
    <row r="24426" spans="7:7">
      <c r="G24426" s="406"/>
    </row>
    <row r="24427" spans="7:7">
      <c r="G24427" s="406"/>
    </row>
    <row r="24428" spans="7:7">
      <c r="G24428" s="406"/>
    </row>
    <row r="24429" spans="7:7">
      <c r="G24429" s="406"/>
    </row>
    <row r="24430" spans="7:7">
      <c r="G24430" s="406"/>
    </row>
    <row r="24431" spans="7:7">
      <c r="G24431" s="406"/>
    </row>
    <row r="24432" spans="7:7">
      <c r="G24432" s="406"/>
    </row>
    <row r="24433" spans="7:7">
      <c r="G24433" s="406"/>
    </row>
    <row r="24434" spans="7:7">
      <c r="G24434" s="406"/>
    </row>
    <row r="24435" spans="7:7">
      <c r="G24435" s="406"/>
    </row>
    <row r="24436" spans="7:7">
      <c r="G24436" s="406"/>
    </row>
    <row r="24437" spans="7:7">
      <c r="G24437" s="406"/>
    </row>
    <row r="24438" spans="7:7">
      <c r="G24438" s="406"/>
    </row>
    <row r="24439" spans="7:7">
      <c r="G24439" s="406"/>
    </row>
    <row r="24440" spans="7:7">
      <c r="G24440" s="406"/>
    </row>
    <row r="24441" spans="7:7">
      <c r="G24441" s="406"/>
    </row>
    <row r="24442" spans="7:7">
      <c r="G24442" s="406"/>
    </row>
    <row r="24443" spans="7:7">
      <c r="G24443" s="406"/>
    </row>
    <row r="24444" spans="7:7">
      <c r="G24444" s="406"/>
    </row>
    <row r="24445" spans="7:7">
      <c r="G24445" s="406"/>
    </row>
    <row r="24446" spans="7:7">
      <c r="G24446" s="406"/>
    </row>
    <row r="24447" spans="7:7">
      <c r="G24447" s="406"/>
    </row>
    <row r="24448" spans="7:7">
      <c r="G24448" s="406"/>
    </row>
    <row r="24449" spans="7:7">
      <c r="G24449" s="406"/>
    </row>
    <row r="24450" spans="7:7">
      <c r="G24450" s="406"/>
    </row>
    <row r="24451" spans="7:7">
      <c r="G24451" s="406"/>
    </row>
    <row r="24452" spans="7:7">
      <c r="G24452" s="406"/>
    </row>
    <row r="24453" spans="7:7">
      <c r="G24453" s="406"/>
    </row>
    <row r="24454" spans="7:7">
      <c r="G24454" s="406"/>
    </row>
    <row r="24455" spans="7:7">
      <c r="G24455" s="406"/>
    </row>
    <row r="24456" spans="7:7">
      <c r="G24456" s="406"/>
    </row>
    <row r="24457" spans="7:7">
      <c r="G24457" s="406"/>
    </row>
    <row r="24458" spans="7:7">
      <c r="G24458" s="406"/>
    </row>
    <row r="24459" spans="7:7">
      <c r="G24459" s="406"/>
    </row>
    <row r="24460" spans="7:7">
      <c r="G24460" s="406"/>
    </row>
    <row r="24461" spans="7:7">
      <c r="G24461" s="406"/>
    </row>
    <row r="24462" spans="7:7">
      <c r="G24462" s="406"/>
    </row>
    <row r="24463" spans="7:7">
      <c r="G24463" s="406"/>
    </row>
    <row r="24464" spans="7:7">
      <c r="G24464" s="406"/>
    </row>
    <row r="24465" spans="7:7">
      <c r="G24465" s="406"/>
    </row>
    <row r="24466" spans="7:7">
      <c r="G24466" s="406"/>
    </row>
    <row r="24467" spans="7:7">
      <c r="G24467" s="406"/>
    </row>
    <row r="24468" spans="7:7">
      <c r="G24468" s="406"/>
    </row>
    <row r="24469" spans="7:7">
      <c r="G24469" s="406"/>
    </row>
    <row r="24470" spans="7:7">
      <c r="G24470" s="406"/>
    </row>
    <row r="24471" spans="7:7">
      <c r="G24471" s="406"/>
    </row>
    <row r="24472" spans="7:7">
      <c r="G24472" s="406"/>
    </row>
    <row r="24473" spans="7:7">
      <c r="G24473" s="406"/>
    </row>
    <row r="24474" spans="7:7">
      <c r="G24474" s="406"/>
    </row>
    <row r="24475" spans="7:7">
      <c r="G24475" s="406"/>
    </row>
    <row r="24476" spans="7:7">
      <c r="G24476" s="406"/>
    </row>
    <row r="24477" spans="7:7">
      <c r="G24477" s="406"/>
    </row>
    <row r="24478" spans="7:7">
      <c r="G24478" s="406"/>
    </row>
    <row r="24479" spans="7:7">
      <c r="G24479" s="406"/>
    </row>
    <row r="24480" spans="7:7">
      <c r="G24480" s="406"/>
    </row>
    <row r="24481" spans="7:7">
      <c r="G24481" s="406"/>
    </row>
    <row r="24482" spans="7:7">
      <c r="G24482" s="406"/>
    </row>
    <row r="24483" spans="7:7">
      <c r="G24483" s="406"/>
    </row>
    <row r="24484" spans="7:7">
      <c r="G24484" s="406"/>
    </row>
    <row r="24485" spans="7:7">
      <c r="G24485" s="406"/>
    </row>
    <row r="24486" spans="7:7">
      <c r="G24486" s="406"/>
    </row>
    <row r="24487" spans="7:7">
      <c r="G24487" s="406"/>
    </row>
    <row r="24488" spans="7:7">
      <c r="G24488" s="406"/>
    </row>
    <row r="24489" spans="7:7">
      <c r="G24489" s="406"/>
    </row>
    <row r="24490" spans="7:7">
      <c r="G24490" s="406"/>
    </row>
    <row r="24491" spans="7:7">
      <c r="G24491" s="406"/>
    </row>
    <row r="24492" spans="7:7">
      <c r="G24492" s="406"/>
    </row>
    <row r="24493" spans="7:7">
      <c r="G24493" s="406"/>
    </row>
    <row r="24494" spans="7:7">
      <c r="G24494" s="406"/>
    </row>
    <row r="24495" spans="7:7">
      <c r="G24495" s="406"/>
    </row>
    <row r="24496" spans="7:7">
      <c r="G24496" s="406"/>
    </row>
    <row r="24497" spans="7:7">
      <c r="G24497" s="406"/>
    </row>
    <row r="24498" spans="7:7">
      <c r="G24498" s="406"/>
    </row>
    <row r="24499" spans="7:7">
      <c r="G24499" s="406"/>
    </row>
    <row r="24500" spans="7:7">
      <c r="G24500" s="406"/>
    </row>
    <row r="24501" spans="7:7">
      <c r="G24501" s="406"/>
    </row>
    <row r="24502" spans="7:7">
      <c r="G24502" s="406"/>
    </row>
    <row r="24503" spans="7:7">
      <c r="G24503" s="406"/>
    </row>
    <row r="24504" spans="7:7">
      <c r="G24504" s="406"/>
    </row>
    <row r="24505" spans="7:7">
      <c r="G24505" s="406"/>
    </row>
    <row r="24506" spans="7:7">
      <c r="G24506" s="406"/>
    </row>
    <row r="24507" spans="7:7">
      <c r="G24507" s="406"/>
    </row>
    <row r="24508" spans="7:7">
      <c r="G24508" s="406"/>
    </row>
    <row r="24509" spans="7:7">
      <c r="G24509" s="406"/>
    </row>
    <row r="24510" spans="7:7">
      <c r="G24510" s="406"/>
    </row>
    <row r="24511" spans="7:7">
      <c r="G24511" s="406"/>
    </row>
    <row r="24512" spans="7:7">
      <c r="G24512" s="406"/>
    </row>
    <row r="24513" spans="7:7">
      <c r="G24513" s="406"/>
    </row>
    <row r="24514" spans="7:7">
      <c r="G24514" s="406"/>
    </row>
    <row r="24515" spans="7:7">
      <c r="G24515" s="406"/>
    </row>
    <row r="24516" spans="7:7">
      <c r="G24516" s="406"/>
    </row>
    <row r="24517" spans="7:7">
      <c r="G24517" s="406"/>
    </row>
    <row r="24518" spans="7:7">
      <c r="G24518" s="406"/>
    </row>
    <row r="24519" spans="7:7">
      <c r="G24519" s="406"/>
    </row>
    <row r="24520" spans="7:7">
      <c r="G24520" s="406"/>
    </row>
    <row r="24521" spans="7:7">
      <c r="G24521" s="406"/>
    </row>
    <row r="24522" spans="7:7">
      <c r="G24522" s="406"/>
    </row>
    <row r="24523" spans="7:7">
      <c r="G24523" s="406"/>
    </row>
    <row r="24524" spans="7:7">
      <c r="G24524" s="406"/>
    </row>
    <row r="24525" spans="7:7">
      <c r="G24525" s="406"/>
    </row>
    <row r="24526" spans="7:7">
      <c r="G24526" s="406"/>
    </row>
    <row r="24527" spans="7:7">
      <c r="G24527" s="406"/>
    </row>
    <row r="24528" spans="7:7">
      <c r="G24528" s="406"/>
    </row>
    <row r="24529" spans="7:7">
      <c r="G24529" s="406"/>
    </row>
    <row r="24530" spans="7:7">
      <c r="G24530" s="406"/>
    </row>
    <row r="24531" spans="7:7">
      <c r="G24531" s="406"/>
    </row>
    <row r="24532" spans="7:7">
      <c r="G24532" s="406"/>
    </row>
    <row r="24533" spans="7:7">
      <c r="G24533" s="406"/>
    </row>
    <row r="24534" spans="7:7">
      <c r="G24534" s="406"/>
    </row>
    <row r="24535" spans="7:7">
      <c r="G24535" s="406"/>
    </row>
    <row r="24536" spans="7:7">
      <c r="G24536" s="406"/>
    </row>
    <row r="24537" spans="7:7">
      <c r="G24537" s="406"/>
    </row>
    <row r="24538" spans="7:7">
      <c r="G24538" s="406"/>
    </row>
    <row r="24539" spans="7:7">
      <c r="G24539" s="406"/>
    </row>
    <row r="24540" spans="7:7">
      <c r="G24540" s="406"/>
    </row>
    <row r="24541" spans="7:7">
      <c r="G24541" s="406"/>
    </row>
    <row r="24542" spans="7:7">
      <c r="G24542" s="406"/>
    </row>
    <row r="24543" spans="7:7">
      <c r="G24543" s="406"/>
    </row>
    <row r="24544" spans="7:7">
      <c r="G24544" s="406"/>
    </row>
    <row r="24545" spans="7:7">
      <c r="G24545" s="406"/>
    </row>
    <row r="24546" spans="7:7">
      <c r="G24546" s="406"/>
    </row>
    <row r="24547" spans="7:7">
      <c r="G24547" s="406"/>
    </row>
    <row r="24548" spans="7:7">
      <c r="G24548" s="406"/>
    </row>
    <row r="24549" spans="7:7">
      <c r="G24549" s="406"/>
    </row>
    <row r="24550" spans="7:7">
      <c r="G24550" s="406"/>
    </row>
    <row r="24551" spans="7:7">
      <c r="G24551" s="406"/>
    </row>
    <row r="24552" spans="7:7">
      <c r="G24552" s="406"/>
    </row>
    <row r="24553" spans="7:7">
      <c r="G24553" s="406"/>
    </row>
    <row r="24554" spans="7:7">
      <c r="G24554" s="406"/>
    </row>
    <row r="24555" spans="7:7">
      <c r="G24555" s="406"/>
    </row>
    <row r="24556" spans="7:7">
      <c r="G24556" s="406"/>
    </row>
    <row r="24557" spans="7:7">
      <c r="G24557" s="406"/>
    </row>
    <row r="24558" spans="7:7">
      <c r="G24558" s="406"/>
    </row>
    <row r="24559" spans="7:7">
      <c r="G24559" s="406"/>
    </row>
    <row r="24560" spans="7:7">
      <c r="G24560" s="406"/>
    </row>
    <row r="24561" spans="7:7">
      <c r="G24561" s="406"/>
    </row>
    <row r="24562" spans="7:7">
      <c r="G24562" s="406"/>
    </row>
    <row r="24563" spans="7:7">
      <c r="G24563" s="406"/>
    </row>
    <row r="24564" spans="7:7">
      <c r="G24564" s="406"/>
    </row>
    <row r="24565" spans="7:7">
      <c r="G24565" s="406"/>
    </row>
    <row r="24566" spans="7:7">
      <c r="G24566" s="406"/>
    </row>
    <row r="24567" spans="7:7">
      <c r="G24567" s="406"/>
    </row>
    <row r="24568" spans="7:7">
      <c r="G24568" s="406"/>
    </row>
    <row r="24569" spans="7:7">
      <c r="G24569" s="406"/>
    </row>
    <row r="24570" spans="7:7">
      <c r="G24570" s="406"/>
    </row>
    <row r="24571" spans="7:7">
      <c r="G24571" s="406"/>
    </row>
    <row r="24572" spans="7:7">
      <c r="G24572" s="406"/>
    </row>
    <row r="24573" spans="7:7">
      <c r="G24573" s="406"/>
    </row>
    <row r="24574" spans="7:7">
      <c r="G24574" s="406"/>
    </row>
    <row r="24575" spans="7:7">
      <c r="G24575" s="406"/>
    </row>
    <row r="24576" spans="7:7">
      <c r="G24576" s="406"/>
    </row>
    <row r="24577" spans="7:7">
      <c r="G24577" s="406"/>
    </row>
    <row r="24578" spans="7:7">
      <c r="G24578" s="406"/>
    </row>
    <row r="24579" spans="7:7">
      <c r="G24579" s="406"/>
    </row>
    <row r="24580" spans="7:7">
      <c r="G24580" s="406"/>
    </row>
    <row r="24581" spans="7:7">
      <c r="G24581" s="406"/>
    </row>
    <row r="24582" spans="7:7">
      <c r="G24582" s="406"/>
    </row>
    <row r="24583" spans="7:7">
      <c r="G24583" s="406"/>
    </row>
    <row r="24584" spans="7:7">
      <c r="G24584" s="406"/>
    </row>
    <row r="24585" spans="7:7">
      <c r="G24585" s="406"/>
    </row>
    <row r="24586" spans="7:7">
      <c r="G24586" s="406"/>
    </row>
    <row r="24587" spans="7:7">
      <c r="G24587" s="406"/>
    </row>
    <row r="24588" spans="7:7">
      <c r="G24588" s="406"/>
    </row>
    <row r="24589" spans="7:7">
      <c r="G24589" s="406"/>
    </row>
    <row r="24590" spans="7:7">
      <c r="G24590" s="406"/>
    </row>
    <row r="24591" spans="7:7">
      <c r="G24591" s="406"/>
    </row>
    <row r="24592" spans="7:7">
      <c r="G24592" s="406"/>
    </row>
    <row r="24593" spans="7:7">
      <c r="G24593" s="406"/>
    </row>
    <row r="24594" spans="7:7">
      <c r="G24594" s="406"/>
    </row>
    <row r="24595" spans="7:7">
      <c r="G24595" s="406"/>
    </row>
    <row r="24596" spans="7:7">
      <c r="G24596" s="406"/>
    </row>
    <row r="24597" spans="7:7">
      <c r="G24597" s="406"/>
    </row>
    <row r="24598" spans="7:7">
      <c r="G24598" s="406"/>
    </row>
    <row r="24599" spans="7:7">
      <c r="G24599" s="406"/>
    </row>
    <row r="24600" spans="7:7">
      <c r="G24600" s="406"/>
    </row>
    <row r="24601" spans="7:7">
      <c r="G24601" s="406"/>
    </row>
    <row r="24602" spans="7:7">
      <c r="G24602" s="406"/>
    </row>
    <row r="24603" spans="7:7">
      <c r="G24603" s="406"/>
    </row>
    <row r="24604" spans="7:7">
      <c r="G24604" s="406"/>
    </row>
    <row r="24605" spans="7:7">
      <c r="G24605" s="406"/>
    </row>
    <row r="24606" spans="7:7">
      <c r="G24606" s="406"/>
    </row>
    <row r="24607" spans="7:7">
      <c r="G24607" s="406"/>
    </row>
    <row r="24608" spans="7:7">
      <c r="G24608" s="406"/>
    </row>
    <row r="24609" spans="7:7">
      <c r="G24609" s="406"/>
    </row>
    <row r="24610" spans="7:7">
      <c r="G24610" s="406"/>
    </row>
    <row r="24611" spans="7:7">
      <c r="G24611" s="406"/>
    </row>
    <row r="24612" spans="7:7">
      <c r="G24612" s="406"/>
    </row>
    <row r="24613" spans="7:7">
      <c r="G24613" s="406"/>
    </row>
    <row r="24614" spans="7:7">
      <c r="G24614" s="406"/>
    </row>
    <row r="24615" spans="7:7">
      <c r="G24615" s="406"/>
    </row>
    <row r="24616" spans="7:7">
      <c r="G24616" s="406"/>
    </row>
    <row r="24617" spans="7:7">
      <c r="G24617" s="406"/>
    </row>
    <row r="24618" spans="7:7">
      <c r="G24618" s="406"/>
    </row>
    <row r="24619" spans="7:7">
      <c r="G24619" s="406"/>
    </row>
    <row r="24620" spans="7:7">
      <c r="G24620" s="406"/>
    </row>
    <row r="24621" spans="7:7">
      <c r="G24621" s="406"/>
    </row>
    <row r="24622" spans="7:7">
      <c r="G24622" s="406"/>
    </row>
    <row r="24623" spans="7:7">
      <c r="G24623" s="406"/>
    </row>
    <row r="24624" spans="7:7">
      <c r="G24624" s="406"/>
    </row>
    <row r="24625" spans="7:7">
      <c r="G24625" s="406"/>
    </row>
    <row r="24626" spans="7:7">
      <c r="G24626" s="406"/>
    </row>
    <row r="24627" spans="7:7">
      <c r="G24627" s="406"/>
    </row>
    <row r="24628" spans="7:7">
      <c r="G24628" s="406"/>
    </row>
    <row r="24629" spans="7:7">
      <c r="G24629" s="406"/>
    </row>
    <row r="24630" spans="7:7">
      <c r="G24630" s="406"/>
    </row>
    <row r="24631" spans="7:7">
      <c r="G24631" s="406"/>
    </row>
    <row r="24632" spans="7:7">
      <c r="G24632" s="406"/>
    </row>
    <row r="24633" spans="7:7">
      <c r="G24633" s="406"/>
    </row>
    <row r="24634" spans="7:7">
      <c r="G24634" s="406"/>
    </row>
    <row r="24635" spans="7:7">
      <c r="G24635" s="406"/>
    </row>
    <row r="24636" spans="7:7">
      <c r="G24636" s="406"/>
    </row>
    <row r="24637" spans="7:7">
      <c r="G24637" s="406"/>
    </row>
    <row r="24638" spans="7:7">
      <c r="G24638" s="406"/>
    </row>
    <row r="24639" spans="7:7">
      <c r="G24639" s="406"/>
    </row>
    <row r="24640" spans="7:7">
      <c r="G24640" s="406"/>
    </row>
    <row r="24641" spans="7:7">
      <c r="G24641" s="406"/>
    </row>
    <row r="24642" spans="7:7">
      <c r="G24642" s="406"/>
    </row>
    <row r="24643" spans="7:7">
      <c r="G24643" s="406"/>
    </row>
    <row r="24644" spans="7:7">
      <c r="G24644" s="406"/>
    </row>
    <row r="24645" spans="7:7">
      <c r="G24645" s="406"/>
    </row>
    <row r="24646" spans="7:7">
      <c r="G24646" s="406"/>
    </row>
    <row r="24647" spans="7:7">
      <c r="G24647" s="406"/>
    </row>
    <row r="24648" spans="7:7">
      <c r="G24648" s="406"/>
    </row>
    <row r="24649" spans="7:7">
      <c r="G24649" s="406"/>
    </row>
    <row r="24650" spans="7:7">
      <c r="G24650" s="406"/>
    </row>
    <row r="24651" spans="7:7">
      <c r="G24651" s="406"/>
    </row>
    <row r="24652" spans="7:7">
      <c r="G24652" s="406"/>
    </row>
    <row r="24653" spans="7:7">
      <c r="G24653" s="406"/>
    </row>
    <row r="24654" spans="7:7">
      <c r="G24654" s="406"/>
    </row>
    <row r="24655" spans="7:7">
      <c r="G24655" s="406"/>
    </row>
    <row r="24656" spans="7:7">
      <c r="G24656" s="406"/>
    </row>
    <row r="24657" spans="7:7">
      <c r="G24657" s="406"/>
    </row>
    <row r="24658" spans="7:7">
      <c r="G24658" s="406"/>
    </row>
    <row r="24659" spans="7:7">
      <c r="G24659" s="406"/>
    </row>
    <row r="24660" spans="7:7">
      <c r="G24660" s="406"/>
    </row>
    <row r="24661" spans="7:7">
      <c r="G24661" s="406"/>
    </row>
    <row r="24662" spans="7:7">
      <c r="G24662" s="406"/>
    </row>
    <row r="24663" spans="7:7">
      <c r="G24663" s="406"/>
    </row>
    <row r="24664" spans="7:7">
      <c r="G24664" s="406"/>
    </row>
    <row r="24665" spans="7:7">
      <c r="G24665" s="406"/>
    </row>
    <row r="24666" spans="7:7">
      <c r="G24666" s="406"/>
    </row>
    <row r="24667" spans="7:7">
      <c r="G24667" s="406"/>
    </row>
    <row r="24668" spans="7:7">
      <c r="G24668" s="406"/>
    </row>
    <row r="24669" spans="7:7">
      <c r="G24669" s="406"/>
    </row>
    <row r="24670" spans="7:7">
      <c r="G24670" s="406"/>
    </row>
    <row r="24671" spans="7:7">
      <c r="G24671" s="406"/>
    </row>
    <row r="24672" spans="7:7">
      <c r="G24672" s="406"/>
    </row>
    <row r="24673" spans="7:7">
      <c r="G24673" s="406"/>
    </row>
    <row r="24674" spans="7:7">
      <c r="G24674" s="406"/>
    </row>
    <row r="24675" spans="7:7">
      <c r="G24675" s="406"/>
    </row>
    <row r="24676" spans="7:7">
      <c r="G24676" s="406"/>
    </row>
    <row r="24677" spans="7:7">
      <c r="G24677" s="406"/>
    </row>
    <row r="24678" spans="7:7">
      <c r="G24678" s="406"/>
    </row>
    <row r="24679" spans="7:7">
      <c r="G24679" s="406"/>
    </row>
    <row r="24680" spans="7:7">
      <c r="G24680" s="406"/>
    </row>
    <row r="24681" spans="7:7">
      <c r="G24681" s="406"/>
    </row>
    <row r="24682" spans="7:7">
      <c r="G24682" s="406"/>
    </row>
    <row r="24683" spans="7:7">
      <c r="G24683" s="406"/>
    </row>
    <row r="24684" spans="7:7">
      <c r="G24684" s="406"/>
    </row>
    <row r="24685" spans="7:7">
      <c r="G24685" s="406"/>
    </row>
    <row r="24686" spans="7:7">
      <c r="G24686" s="406"/>
    </row>
    <row r="24687" spans="7:7">
      <c r="G24687" s="406"/>
    </row>
    <row r="24688" spans="7:7">
      <c r="G24688" s="406"/>
    </row>
    <row r="24689" spans="7:7">
      <c r="G24689" s="406"/>
    </row>
    <row r="24690" spans="7:7">
      <c r="G24690" s="406"/>
    </row>
    <row r="24691" spans="7:7">
      <c r="G24691" s="406"/>
    </row>
    <row r="24692" spans="7:7">
      <c r="G24692" s="406"/>
    </row>
    <row r="24693" spans="7:7">
      <c r="G24693" s="406"/>
    </row>
    <row r="24694" spans="7:7">
      <c r="G24694" s="406"/>
    </row>
    <row r="24695" spans="7:7">
      <c r="G24695" s="406"/>
    </row>
    <row r="24696" spans="7:7">
      <c r="G24696" s="406"/>
    </row>
    <row r="24697" spans="7:7">
      <c r="G24697" s="406"/>
    </row>
    <row r="24698" spans="7:7">
      <c r="G24698" s="406"/>
    </row>
    <row r="24699" spans="7:7">
      <c r="G24699" s="406"/>
    </row>
    <row r="24700" spans="7:7">
      <c r="G24700" s="406"/>
    </row>
    <row r="24701" spans="7:7">
      <c r="G24701" s="406"/>
    </row>
    <row r="24702" spans="7:7">
      <c r="G24702" s="406"/>
    </row>
    <row r="24703" spans="7:7">
      <c r="G24703" s="406"/>
    </row>
    <row r="24704" spans="7:7">
      <c r="G24704" s="406"/>
    </row>
    <row r="24705" spans="7:7">
      <c r="G24705" s="406"/>
    </row>
    <row r="24706" spans="7:7">
      <c r="G24706" s="406"/>
    </row>
    <row r="24707" spans="7:7">
      <c r="G24707" s="406"/>
    </row>
    <row r="24708" spans="7:7">
      <c r="G24708" s="406"/>
    </row>
    <row r="24709" spans="7:7">
      <c r="G24709" s="406"/>
    </row>
    <row r="24710" spans="7:7">
      <c r="G24710" s="406"/>
    </row>
    <row r="24711" spans="7:7">
      <c r="G24711" s="406"/>
    </row>
    <row r="24712" spans="7:7">
      <c r="G24712" s="406"/>
    </row>
    <row r="24713" spans="7:7">
      <c r="G24713" s="406"/>
    </row>
    <row r="24714" spans="7:7">
      <c r="G24714" s="406"/>
    </row>
    <row r="24715" spans="7:7">
      <c r="G24715" s="406"/>
    </row>
    <row r="24716" spans="7:7">
      <c r="G24716" s="406"/>
    </row>
    <row r="24717" spans="7:7">
      <c r="G24717" s="406"/>
    </row>
    <row r="24718" spans="7:7">
      <c r="G24718" s="406"/>
    </row>
    <row r="24719" spans="7:7">
      <c r="G24719" s="406"/>
    </row>
    <row r="24720" spans="7:7">
      <c r="G24720" s="406"/>
    </row>
    <row r="24721" spans="7:7">
      <c r="G24721" s="406"/>
    </row>
    <row r="24722" spans="7:7">
      <c r="G24722" s="406"/>
    </row>
    <row r="24723" spans="7:7">
      <c r="G24723" s="406"/>
    </row>
    <row r="24724" spans="7:7">
      <c r="G24724" s="406"/>
    </row>
    <row r="24725" spans="7:7">
      <c r="G24725" s="406"/>
    </row>
    <row r="24726" spans="7:7">
      <c r="G24726" s="406"/>
    </row>
    <row r="24727" spans="7:7">
      <c r="G24727" s="406"/>
    </row>
    <row r="24728" spans="7:7">
      <c r="G24728" s="406"/>
    </row>
    <row r="24729" spans="7:7">
      <c r="G24729" s="406"/>
    </row>
    <row r="24730" spans="7:7">
      <c r="G24730" s="406"/>
    </row>
    <row r="24731" spans="7:7">
      <c r="G24731" s="406"/>
    </row>
    <row r="24732" spans="7:7">
      <c r="G24732" s="406"/>
    </row>
    <row r="24733" spans="7:7">
      <c r="G24733" s="406"/>
    </row>
    <row r="24734" spans="7:7">
      <c r="G24734" s="406"/>
    </row>
    <row r="24735" spans="7:7">
      <c r="G24735" s="406"/>
    </row>
    <row r="24736" spans="7:7">
      <c r="G24736" s="406"/>
    </row>
    <row r="24737" spans="7:7">
      <c r="G24737" s="406"/>
    </row>
    <row r="24738" spans="7:7">
      <c r="G24738" s="406"/>
    </row>
    <row r="24739" spans="7:7">
      <c r="G24739" s="406"/>
    </row>
    <row r="24740" spans="7:7">
      <c r="G24740" s="406"/>
    </row>
    <row r="24741" spans="7:7">
      <c r="G24741" s="406"/>
    </row>
    <row r="24742" spans="7:7">
      <c r="G24742" s="406"/>
    </row>
    <row r="24743" spans="7:7">
      <c r="G24743" s="406"/>
    </row>
    <row r="24744" spans="7:7">
      <c r="G24744" s="406"/>
    </row>
    <row r="24745" spans="7:7">
      <c r="G24745" s="406"/>
    </row>
    <row r="24746" spans="7:7">
      <c r="G24746" s="406"/>
    </row>
    <row r="24747" spans="7:7">
      <c r="G24747" s="406"/>
    </row>
    <row r="24748" spans="7:7">
      <c r="G24748" s="406"/>
    </row>
    <row r="24749" spans="7:7">
      <c r="G24749" s="406"/>
    </row>
    <row r="24750" spans="7:7">
      <c r="G24750" s="406"/>
    </row>
    <row r="24751" spans="7:7">
      <c r="G24751" s="406"/>
    </row>
    <row r="24752" spans="7:7">
      <c r="G24752" s="406"/>
    </row>
    <row r="24753" spans="7:7">
      <c r="G24753" s="406"/>
    </row>
    <row r="24754" spans="7:7">
      <c r="G24754" s="406"/>
    </row>
    <row r="24755" spans="7:7">
      <c r="G24755" s="406"/>
    </row>
    <row r="24756" spans="7:7">
      <c r="G24756" s="406"/>
    </row>
    <row r="24757" spans="7:7">
      <c r="G24757" s="406"/>
    </row>
    <row r="24758" spans="7:7">
      <c r="G24758" s="406"/>
    </row>
    <row r="24759" spans="7:7">
      <c r="G24759" s="406"/>
    </row>
    <row r="24760" spans="7:7">
      <c r="G24760" s="406"/>
    </row>
    <row r="24761" spans="7:7">
      <c r="G24761" s="406"/>
    </row>
    <row r="24762" spans="7:7">
      <c r="G24762" s="406"/>
    </row>
    <row r="24763" spans="7:7">
      <c r="G24763" s="406"/>
    </row>
    <row r="24764" spans="7:7">
      <c r="G24764" s="406"/>
    </row>
    <row r="24765" spans="7:7">
      <c r="G24765" s="406"/>
    </row>
    <row r="24766" spans="7:7">
      <c r="G24766" s="406"/>
    </row>
    <row r="24767" spans="7:7">
      <c r="G24767" s="406"/>
    </row>
    <row r="24768" spans="7:7">
      <c r="G24768" s="406"/>
    </row>
    <row r="24769" spans="7:7">
      <c r="G24769" s="406"/>
    </row>
    <row r="24770" spans="7:7">
      <c r="G24770" s="406"/>
    </row>
    <row r="24771" spans="7:7">
      <c r="G24771" s="406"/>
    </row>
    <row r="24772" spans="7:7">
      <c r="G24772" s="406"/>
    </row>
    <row r="24773" spans="7:7">
      <c r="G24773" s="406"/>
    </row>
    <row r="24774" spans="7:7">
      <c r="G24774" s="406"/>
    </row>
    <row r="24775" spans="7:7">
      <c r="G24775" s="406"/>
    </row>
    <row r="24776" spans="7:7">
      <c r="G24776" s="406"/>
    </row>
    <row r="24777" spans="7:7">
      <c r="G24777" s="406"/>
    </row>
    <row r="24778" spans="7:7">
      <c r="G24778" s="406"/>
    </row>
    <row r="24779" spans="7:7">
      <c r="G24779" s="406"/>
    </row>
    <row r="24780" spans="7:7">
      <c r="G24780" s="406"/>
    </row>
    <row r="24781" spans="7:7">
      <c r="G24781" s="406"/>
    </row>
    <row r="24782" spans="7:7">
      <c r="G24782" s="406"/>
    </row>
    <row r="24783" spans="7:7">
      <c r="G24783" s="406"/>
    </row>
    <row r="24784" spans="7:7">
      <c r="G24784" s="406"/>
    </row>
    <row r="24785" spans="7:7">
      <c r="G24785" s="406"/>
    </row>
    <row r="24786" spans="7:7">
      <c r="G24786" s="406"/>
    </row>
    <row r="24787" spans="7:7">
      <c r="G24787" s="406"/>
    </row>
    <row r="24788" spans="7:7">
      <c r="G24788" s="406"/>
    </row>
    <row r="24789" spans="7:7">
      <c r="G24789" s="406"/>
    </row>
    <row r="24790" spans="7:7">
      <c r="G24790" s="406"/>
    </row>
    <row r="24791" spans="7:7">
      <c r="G24791" s="406"/>
    </row>
    <row r="24792" spans="7:7">
      <c r="G24792" s="406"/>
    </row>
    <row r="24793" spans="7:7">
      <c r="G24793" s="406"/>
    </row>
    <row r="24794" spans="7:7">
      <c r="G24794" s="406"/>
    </row>
    <row r="24795" spans="7:7">
      <c r="G24795" s="406"/>
    </row>
    <row r="24796" spans="7:7">
      <c r="G24796" s="406"/>
    </row>
    <row r="24797" spans="7:7">
      <c r="G24797" s="406"/>
    </row>
    <row r="24798" spans="7:7">
      <c r="G24798" s="406"/>
    </row>
    <row r="24799" spans="7:7">
      <c r="G24799" s="406"/>
    </row>
    <row r="24800" spans="7:7">
      <c r="G24800" s="406"/>
    </row>
    <row r="24801" spans="7:7">
      <c r="G24801" s="406"/>
    </row>
    <row r="24802" spans="7:7">
      <c r="G24802" s="406"/>
    </row>
    <row r="24803" spans="7:7">
      <c r="G24803" s="406"/>
    </row>
    <row r="24804" spans="7:7">
      <c r="G24804" s="406"/>
    </row>
    <row r="24805" spans="7:7">
      <c r="G24805" s="406"/>
    </row>
    <row r="24806" spans="7:7">
      <c r="G24806" s="406"/>
    </row>
    <row r="24807" spans="7:7">
      <c r="G24807" s="406"/>
    </row>
    <row r="24808" spans="7:7">
      <c r="G24808" s="406"/>
    </row>
    <row r="24809" spans="7:7">
      <c r="G24809" s="406"/>
    </row>
    <row r="24810" spans="7:7">
      <c r="G24810" s="406"/>
    </row>
    <row r="24811" spans="7:7">
      <c r="G24811" s="406"/>
    </row>
    <row r="24812" spans="7:7">
      <c r="G24812" s="406"/>
    </row>
    <row r="24813" spans="7:7">
      <c r="G24813" s="406"/>
    </row>
    <row r="24814" spans="7:7">
      <c r="G24814" s="406"/>
    </row>
    <row r="24815" spans="7:7">
      <c r="G24815" s="406"/>
    </row>
    <row r="24816" spans="7:7">
      <c r="G24816" s="406"/>
    </row>
    <row r="24817" spans="7:7">
      <c r="G24817" s="406"/>
    </row>
    <row r="24818" spans="7:7">
      <c r="G24818" s="406"/>
    </row>
    <row r="24819" spans="7:7">
      <c r="G24819" s="406"/>
    </row>
    <row r="24820" spans="7:7">
      <c r="G24820" s="406"/>
    </row>
    <row r="24821" spans="7:7">
      <c r="G24821" s="406"/>
    </row>
    <row r="24822" spans="7:7">
      <c r="G24822" s="406"/>
    </row>
    <row r="24823" spans="7:7">
      <c r="G24823" s="406"/>
    </row>
    <row r="24824" spans="7:7">
      <c r="G24824" s="406"/>
    </row>
    <row r="24825" spans="7:7">
      <c r="G24825" s="406"/>
    </row>
    <row r="24826" spans="7:7">
      <c r="G24826" s="406"/>
    </row>
    <row r="24827" spans="7:7">
      <c r="G24827" s="406"/>
    </row>
    <row r="24828" spans="7:7">
      <c r="G24828" s="406"/>
    </row>
    <row r="24829" spans="7:7">
      <c r="G24829" s="406"/>
    </row>
    <row r="24830" spans="7:7">
      <c r="G24830" s="406"/>
    </row>
    <row r="24831" spans="7:7">
      <c r="G24831" s="406"/>
    </row>
    <row r="24832" spans="7:7">
      <c r="G24832" s="406"/>
    </row>
    <row r="24833" spans="7:7">
      <c r="G24833" s="406"/>
    </row>
    <row r="24834" spans="7:7">
      <c r="G24834" s="406"/>
    </row>
    <row r="24835" spans="7:7">
      <c r="G24835" s="406"/>
    </row>
    <row r="24836" spans="7:7">
      <c r="G24836" s="406"/>
    </row>
    <row r="24837" spans="7:7">
      <c r="G24837" s="406"/>
    </row>
    <row r="24838" spans="7:7">
      <c r="G24838" s="406"/>
    </row>
    <row r="24839" spans="7:7">
      <c r="G24839" s="406"/>
    </row>
    <row r="24840" spans="7:7">
      <c r="G24840" s="406"/>
    </row>
    <row r="24841" spans="7:7">
      <c r="G24841" s="406"/>
    </row>
    <row r="24842" spans="7:7">
      <c r="G24842" s="406"/>
    </row>
    <row r="24843" spans="7:7">
      <c r="G24843" s="406"/>
    </row>
    <row r="24844" spans="7:7">
      <c r="G24844" s="406"/>
    </row>
    <row r="24845" spans="7:7">
      <c r="G24845" s="406"/>
    </row>
    <row r="24846" spans="7:7">
      <c r="G24846" s="406"/>
    </row>
    <row r="24847" spans="7:7">
      <c r="G24847" s="406"/>
    </row>
    <row r="24848" spans="7:7">
      <c r="G24848" s="406"/>
    </row>
    <row r="24849" spans="7:7">
      <c r="G24849" s="406"/>
    </row>
    <row r="24850" spans="7:7">
      <c r="G24850" s="406"/>
    </row>
    <row r="24851" spans="7:7">
      <c r="G24851" s="406"/>
    </row>
    <row r="24852" spans="7:7">
      <c r="G24852" s="406"/>
    </row>
    <row r="24853" spans="7:7">
      <c r="G24853" s="406"/>
    </row>
    <row r="24854" spans="7:7">
      <c r="G24854" s="406"/>
    </row>
    <row r="24855" spans="7:7">
      <c r="G24855" s="406"/>
    </row>
    <row r="24856" spans="7:7">
      <c r="G24856" s="406"/>
    </row>
    <row r="24857" spans="7:7">
      <c r="G24857" s="406"/>
    </row>
    <row r="24858" spans="7:7">
      <c r="G24858" s="406"/>
    </row>
    <row r="24859" spans="7:7">
      <c r="G24859" s="406"/>
    </row>
    <row r="24860" spans="7:7">
      <c r="G24860" s="406"/>
    </row>
    <row r="24861" spans="7:7">
      <c r="G24861" s="406"/>
    </row>
    <row r="24862" spans="7:7">
      <c r="G24862" s="406"/>
    </row>
    <row r="24863" spans="7:7">
      <c r="G24863" s="406"/>
    </row>
    <row r="24864" spans="7:7">
      <c r="G24864" s="406"/>
    </row>
    <row r="24865" spans="7:7">
      <c r="G24865" s="406"/>
    </row>
    <row r="24866" spans="7:7">
      <c r="G24866" s="406"/>
    </row>
    <row r="24867" spans="7:7">
      <c r="G24867" s="406"/>
    </row>
    <row r="24868" spans="7:7">
      <c r="G24868" s="406"/>
    </row>
    <row r="24869" spans="7:7">
      <c r="G24869" s="406"/>
    </row>
    <row r="24870" spans="7:7">
      <c r="G24870" s="406"/>
    </row>
    <row r="24871" spans="7:7">
      <c r="G24871" s="406"/>
    </row>
    <row r="24872" spans="7:7">
      <c r="G24872" s="406"/>
    </row>
    <row r="24873" spans="7:7">
      <c r="G24873" s="406"/>
    </row>
    <row r="24874" spans="7:7">
      <c r="G24874" s="406"/>
    </row>
    <row r="24875" spans="7:7">
      <c r="G24875" s="406"/>
    </row>
    <row r="24876" spans="7:7">
      <c r="G24876" s="406"/>
    </row>
    <row r="24877" spans="7:7">
      <c r="G24877" s="406"/>
    </row>
    <row r="24878" spans="7:7">
      <c r="G24878" s="406"/>
    </row>
    <row r="24879" spans="7:7">
      <c r="G24879" s="406"/>
    </row>
    <row r="24880" spans="7:7">
      <c r="G24880" s="406"/>
    </row>
    <row r="24881" spans="7:7">
      <c r="G24881" s="406"/>
    </row>
    <row r="24882" spans="7:7">
      <c r="G24882" s="406"/>
    </row>
    <row r="24883" spans="7:7">
      <c r="G24883" s="406"/>
    </row>
    <row r="24884" spans="7:7">
      <c r="G24884" s="406"/>
    </row>
    <row r="24885" spans="7:7">
      <c r="G24885" s="406"/>
    </row>
    <row r="24886" spans="7:7">
      <c r="G24886" s="406"/>
    </row>
    <row r="24887" spans="7:7">
      <c r="G24887" s="406"/>
    </row>
    <row r="24888" spans="7:7">
      <c r="G24888" s="406"/>
    </row>
    <row r="24889" spans="7:7">
      <c r="G24889" s="406"/>
    </row>
    <row r="24890" spans="7:7">
      <c r="G24890" s="406"/>
    </row>
    <row r="24891" spans="7:7">
      <c r="G24891" s="406"/>
    </row>
    <row r="24892" spans="7:7">
      <c r="G24892" s="406"/>
    </row>
    <row r="24893" spans="7:7">
      <c r="G24893" s="406"/>
    </row>
    <row r="24894" spans="7:7">
      <c r="G24894" s="406"/>
    </row>
    <row r="24895" spans="7:7">
      <c r="G24895" s="406"/>
    </row>
    <row r="24896" spans="7:7">
      <c r="G24896" s="406"/>
    </row>
    <row r="24897" spans="7:7">
      <c r="G24897" s="406"/>
    </row>
    <row r="24898" spans="7:7">
      <c r="G24898" s="406"/>
    </row>
    <row r="24899" spans="7:7">
      <c r="G24899" s="406"/>
    </row>
    <row r="24900" spans="7:7">
      <c r="G24900" s="406"/>
    </row>
    <row r="24901" spans="7:7">
      <c r="G24901" s="406"/>
    </row>
    <row r="24902" spans="7:7">
      <c r="G24902" s="406"/>
    </row>
    <row r="24903" spans="7:7">
      <c r="G24903" s="406"/>
    </row>
    <row r="24904" spans="7:7">
      <c r="G24904" s="406"/>
    </row>
    <row r="24905" spans="7:7">
      <c r="G24905" s="406"/>
    </row>
    <row r="24906" spans="7:7">
      <c r="G24906" s="406"/>
    </row>
    <row r="24907" spans="7:7">
      <c r="G24907" s="406"/>
    </row>
    <row r="24908" spans="7:7">
      <c r="G24908" s="406"/>
    </row>
    <row r="24909" spans="7:7">
      <c r="G24909" s="406"/>
    </row>
    <row r="24910" spans="7:7">
      <c r="G24910" s="406"/>
    </row>
    <row r="24911" spans="7:7">
      <c r="G24911" s="406"/>
    </row>
    <row r="24912" spans="7:7">
      <c r="G24912" s="406"/>
    </row>
    <row r="24913" spans="7:7">
      <c r="G24913" s="406"/>
    </row>
    <row r="24914" spans="7:7">
      <c r="G24914" s="406"/>
    </row>
    <row r="24915" spans="7:7">
      <c r="G24915" s="406"/>
    </row>
    <row r="24916" spans="7:7">
      <c r="G24916" s="406"/>
    </row>
    <row r="24917" spans="7:7">
      <c r="G24917" s="406"/>
    </row>
    <row r="24918" spans="7:7">
      <c r="G24918" s="406"/>
    </row>
    <row r="24919" spans="7:7">
      <c r="G24919" s="406"/>
    </row>
    <row r="24920" spans="7:7">
      <c r="G24920" s="406"/>
    </row>
    <row r="24921" spans="7:7">
      <c r="G24921" s="406"/>
    </row>
    <row r="24922" spans="7:7">
      <c r="G24922" s="406"/>
    </row>
    <row r="24923" spans="7:7">
      <c r="G24923" s="406"/>
    </row>
    <row r="24924" spans="7:7">
      <c r="G24924" s="406"/>
    </row>
    <row r="24925" spans="7:7">
      <c r="G24925" s="406"/>
    </row>
    <row r="24926" spans="7:7">
      <c r="G24926" s="406"/>
    </row>
    <row r="24927" spans="7:7">
      <c r="G24927" s="406"/>
    </row>
    <row r="24928" spans="7:7">
      <c r="G24928" s="406"/>
    </row>
    <row r="24929" spans="7:7">
      <c r="G24929" s="406"/>
    </row>
    <row r="24930" spans="7:7">
      <c r="G24930" s="406"/>
    </row>
    <row r="24931" spans="7:7">
      <c r="G24931" s="406"/>
    </row>
    <row r="24932" spans="7:7">
      <c r="G24932" s="406"/>
    </row>
    <row r="24933" spans="7:7">
      <c r="G24933" s="406"/>
    </row>
    <row r="24934" spans="7:7">
      <c r="G24934" s="406"/>
    </row>
    <row r="24935" spans="7:7">
      <c r="G24935" s="406"/>
    </row>
    <row r="24936" spans="7:7">
      <c r="G24936" s="406"/>
    </row>
    <row r="24937" spans="7:7">
      <c r="G24937" s="406"/>
    </row>
    <row r="24938" spans="7:7">
      <c r="G24938" s="406"/>
    </row>
    <row r="24939" spans="7:7">
      <c r="G24939" s="406"/>
    </row>
    <row r="24940" spans="7:7">
      <c r="G24940" s="406"/>
    </row>
    <row r="24941" spans="7:7">
      <c r="G24941" s="406"/>
    </row>
    <row r="24942" spans="7:7">
      <c r="G24942" s="406"/>
    </row>
    <row r="24943" spans="7:7">
      <c r="G24943" s="406"/>
    </row>
    <row r="24944" spans="7:7">
      <c r="G24944" s="406"/>
    </row>
    <row r="24945" spans="7:7">
      <c r="G24945" s="406"/>
    </row>
    <row r="24946" spans="7:7">
      <c r="G24946" s="406"/>
    </row>
    <row r="24947" spans="7:7">
      <c r="G24947" s="406"/>
    </row>
    <row r="24948" spans="7:7">
      <c r="G24948" s="406"/>
    </row>
    <row r="24949" spans="7:7">
      <c r="G24949" s="406"/>
    </row>
    <row r="24950" spans="7:7">
      <c r="G24950" s="406"/>
    </row>
    <row r="24951" spans="7:7">
      <c r="G24951" s="406"/>
    </row>
    <row r="24952" spans="7:7">
      <c r="G24952" s="406"/>
    </row>
    <row r="24953" spans="7:7">
      <c r="G24953" s="406"/>
    </row>
    <row r="24954" spans="7:7">
      <c r="G24954" s="406"/>
    </row>
    <row r="24955" spans="7:7">
      <c r="G24955" s="406"/>
    </row>
    <row r="24956" spans="7:7">
      <c r="G24956" s="406"/>
    </row>
    <row r="24957" spans="7:7">
      <c r="G24957" s="406"/>
    </row>
    <row r="24958" spans="7:7">
      <c r="G24958" s="406"/>
    </row>
    <row r="24959" spans="7:7">
      <c r="G24959" s="406"/>
    </row>
    <row r="24960" spans="7:7">
      <c r="G24960" s="406"/>
    </row>
    <row r="24961" spans="7:7">
      <c r="G24961" s="406"/>
    </row>
    <row r="24962" spans="7:7">
      <c r="G24962" s="406"/>
    </row>
    <row r="24963" spans="7:7">
      <c r="G24963" s="406"/>
    </row>
    <row r="24964" spans="7:7">
      <c r="G24964" s="406"/>
    </row>
    <row r="24965" spans="7:7">
      <c r="G24965" s="406"/>
    </row>
    <row r="24966" spans="7:7">
      <c r="G24966" s="406"/>
    </row>
    <row r="24967" spans="7:7">
      <c r="G24967" s="406"/>
    </row>
    <row r="24968" spans="7:7">
      <c r="G24968" s="406"/>
    </row>
    <row r="24969" spans="7:7">
      <c r="G24969" s="406"/>
    </row>
    <row r="24970" spans="7:7">
      <c r="G24970" s="406"/>
    </row>
    <row r="24971" spans="7:7">
      <c r="G24971" s="406"/>
    </row>
    <row r="24972" spans="7:7">
      <c r="G24972" s="406"/>
    </row>
    <row r="24973" spans="7:7">
      <c r="G24973" s="406"/>
    </row>
    <row r="24974" spans="7:7">
      <c r="G24974" s="406"/>
    </row>
    <row r="24975" spans="7:7">
      <c r="G24975" s="406"/>
    </row>
    <row r="24976" spans="7:7">
      <c r="G24976" s="406"/>
    </row>
    <row r="24977" spans="7:7">
      <c r="G24977" s="406"/>
    </row>
    <row r="24978" spans="7:7">
      <c r="G24978" s="406"/>
    </row>
    <row r="24979" spans="7:7">
      <c r="G24979" s="406"/>
    </row>
    <row r="24980" spans="7:7">
      <c r="G24980" s="406"/>
    </row>
    <row r="24981" spans="7:7">
      <c r="G24981" s="406"/>
    </row>
    <row r="24982" spans="7:7">
      <c r="G24982" s="406"/>
    </row>
    <row r="24983" spans="7:7">
      <c r="G24983" s="406"/>
    </row>
    <row r="24984" spans="7:7">
      <c r="G24984" s="406"/>
    </row>
    <row r="24985" spans="7:7">
      <c r="G24985" s="406"/>
    </row>
    <row r="24986" spans="7:7">
      <c r="G24986" s="406"/>
    </row>
    <row r="24987" spans="7:7">
      <c r="G24987" s="406"/>
    </row>
    <row r="24988" spans="7:7">
      <c r="G24988" s="406"/>
    </row>
    <row r="24989" spans="7:7">
      <c r="G24989" s="406"/>
    </row>
    <row r="24990" spans="7:7">
      <c r="G24990" s="406"/>
    </row>
    <row r="24991" spans="7:7">
      <c r="G24991" s="406"/>
    </row>
    <row r="24992" spans="7:7">
      <c r="G24992" s="406"/>
    </row>
    <row r="24993" spans="7:7">
      <c r="G24993" s="406"/>
    </row>
    <row r="24994" spans="7:7">
      <c r="G24994" s="406"/>
    </row>
    <row r="24995" spans="7:7">
      <c r="G24995" s="406"/>
    </row>
    <row r="24996" spans="7:7">
      <c r="G24996" s="406"/>
    </row>
    <row r="24997" spans="7:7">
      <c r="G24997" s="406"/>
    </row>
    <row r="24998" spans="7:7">
      <c r="G24998" s="406"/>
    </row>
    <row r="24999" spans="7:7">
      <c r="G24999" s="406"/>
    </row>
    <row r="25000" spans="7:7">
      <c r="G25000" s="406"/>
    </row>
    <row r="25001" spans="7:7">
      <c r="G25001" s="406"/>
    </row>
    <row r="25002" spans="7:7">
      <c r="G25002" s="406"/>
    </row>
    <row r="25003" spans="7:7">
      <c r="G25003" s="406"/>
    </row>
    <row r="25004" spans="7:7">
      <c r="G25004" s="406"/>
    </row>
    <row r="25005" spans="7:7">
      <c r="G25005" s="406"/>
    </row>
    <row r="25006" spans="7:7">
      <c r="G25006" s="406"/>
    </row>
    <row r="25007" spans="7:7">
      <c r="G25007" s="406"/>
    </row>
    <row r="25008" spans="7:7">
      <c r="G25008" s="406"/>
    </row>
    <row r="25009" spans="7:7">
      <c r="G25009" s="406"/>
    </row>
    <row r="25010" spans="7:7">
      <c r="G25010" s="406"/>
    </row>
    <row r="25011" spans="7:7">
      <c r="G25011" s="406"/>
    </row>
    <row r="25012" spans="7:7">
      <c r="G25012" s="406"/>
    </row>
    <row r="25013" spans="7:7">
      <c r="G25013" s="406"/>
    </row>
    <row r="25014" spans="7:7">
      <c r="G25014" s="406"/>
    </row>
    <row r="25015" spans="7:7">
      <c r="G25015" s="406"/>
    </row>
    <row r="25016" spans="7:7">
      <c r="G25016" s="406"/>
    </row>
    <row r="25017" spans="7:7">
      <c r="G25017" s="406"/>
    </row>
    <row r="25018" spans="7:7">
      <c r="G25018" s="406"/>
    </row>
    <row r="25019" spans="7:7">
      <c r="G25019" s="406"/>
    </row>
    <row r="25020" spans="7:7">
      <c r="G25020" s="406"/>
    </row>
    <row r="25021" spans="7:7">
      <c r="G25021" s="406"/>
    </row>
    <row r="25022" spans="7:7">
      <c r="G25022" s="406"/>
    </row>
    <row r="25023" spans="7:7">
      <c r="G25023" s="406"/>
    </row>
    <row r="25024" spans="7:7">
      <c r="G25024" s="406"/>
    </row>
    <row r="25025" spans="7:7">
      <c r="G25025" s="406"/>
    </row>
    <row r="25026" spans="7:7">
      <c r="G25026" s="406"/>
    </row>
    <row r="25027" spans="7:7">
      <c r="G25027" s="406"/>
    </row>
    <row r="25028" spans="7:7">
      <c r="G25028" s="406"/>
    </row>
    <row r="25029" spans="7:7">
      <c r="G25029" s="406"/>
    </row>
    <row r="25030" spans="7:7">
      <c r="G25030" s="406"/>
    </row>
    <row r="25031" spans="7:7">
      <c r="G25031" s="406"/>
    </row>
    <row r="25032" spans="7:7">
      <c r="G25032" s="406"/>
    </row>
    <row r="25033" spans="7:7">
      <c r="G25033" s="406"/>
    </row>
    <row r="25034" spans="7:7">
      <c r="G25034" s="406"/>
    </row>
    <row r="25035" spans="7:7">
      <c r="G25035" s="406"/>
    </row>
    <row r="25036" spans="7:7">
      <c r="G25036" s="406"/>
    </row>
    <row r="25037" spans="7:7">
      <c r="G25037" s="406"/>
    </row>
    <row r="25038" spans="7:7">
      <c r="G25038" s="406"/>
    </row>
    <row r="25039" spans="7:7">
      <c r="G25039" s="406"/>
    </row>
    <row r="25040" spans="7:7">
      <c r="G25040" s="406"/>
    </row>
    <row r="25041" spans="7:7">
      <c r="G25041" s="406"/>
    </row>
    <row r="25042" spans="7:7">
      <c r="G25042" s="406"/>
    </row>
    <row r="25043" spans="7:7">
      <c r="G25043" s="406"/>
    </row>
    <row r="25044" spans="7:7">
      <c r="G25044" s="406"/>
    </row>
    <row r="25045" spans="7:7">
      <c r="G25045" s="406"/>
    </row>
    <row r="25046" spans="7:7">
      <c r="G25046" s="406"/>
    </row>
    <row r="25047" spans="7:7">
      <c r="G25047" s="406"/>
    </row>
    <row r="25048" spans="7:7">
      <c r="G25048" s="406"/>
    </row>
    <row r="25049" spans="7:7">
      <c r="G25049" s="406"/>
    </row>
    <row r="25050" spans="7:7">
      <c r="G25050" s="406"/>
    </row>
    <row r="25051" spans="7:7">
      <c r="G25051" s="406"/>
    </row>
    <row r="25052" spans="7:7">
      <c r="G25052" s="406"/>
    </row>
    <row r="25053" spans="7:7">
      <c r="G25053" s="406"/>
    </row>
    <row r="25054" spans="7:7">
      <c r="G25054" s="406"/>
    </row>
    <row r="25055" spans="7:7">
      <c r="G25055" s="406"/>
    </row>
    <row r="25056" spans="7:7">
      <c r="G25056" s="406"/>
    </row>
    <row r="25057" spans="7:7">
      <c r="G25057" s="406"/>
    </row>
    <row r="25058" spans="7:7">
      <c r="G25058" s="406"/>
    </row>
    <row r="25059" spans="7:7">
      <c r="G25059" s="406"/>
    </row>
    <row r="25060" spans="7:7">
      <c r="G25060" s="406"/>
    </row>
    <row r="25061" spans="7:7">
      <c r="G25061" s="406"/>
    </row>
    <row r="25062" spans="7:7">
      <c r="G25062" s="406"/>
    </row>
    <row r="25063" spans="7:7">
      <c r="G25063" s="406"/>
    </row>
    <row r="25064" spans="7:7">
      <c r="G25064" s="406"/>
    </row>
    <row r="25065" spans="7:7">
      <c r="G25065" s="406"/>
    </row>
    <row r="25066" spans="7:7">
      <c r="G25066" s="406"/>
    </row>
    <row r="25067" spans="7:7">
      <c r="G25067" s="406"/>
    </row>
    <row r="25068" spans="7:7">
      <c r="G25068" s="406"/>
    </row>
    <row r="25069" spans="7:7">
      <c r="G25069" s="406"/>
    </row>
    <row r="25070" spans="7:7">
      <c r="G25070" s="406"/>
    </row>
    <row r="25071" spans="7:7">
      <c r="G25071" s="406"/>
    </row>
    <row r="25072" spans="7:7">
      <c r="G25072" s="406"/>
    </row>
    <row r="25073" spans="7:7">
      <c r="G25073" s="406"/>
    </row>
    <row r="25074" spans="7:7">
      <c r="G25074" s="406"/>
    </row>
    <row r="25075" spans="7:7">
      <c r="G25075" s="406"/>
    </row>
    <row r="25076" spans="7:7">
      <c r="G25076" s="406"/>
    </row>
    <row r="25077" spans="7:7">
      <c r="G25077" s="406"/>
    </row>
    <row r="25078" spans="7:7">
      <c r="G25078" s="406"/>
    </row>
    <row r="25079" spans="7:7">
      <c r="G25079" s="406"/>
    </row>
    <row r="25080" spans="7:7">
      <c r="G25080" s="406"/>
    </row>
    <row r="25081" spans="7:7">
      <c r="G25081" s="406"/>
    </row>
    <row r="25082" spans="7:7">
      <c r="G25082" s="406"/>
    </row>
    <row r="25083" spans="7:7">
      <c r="G25083" s="406"/>
    </row>
    <row r="25084" spans="7:7">
      <c r="G25084" s="406"/>
    </row>
    <row r="25085" spans="7:7">
      <c r="G25085" s="406"/>
    </row>
    <row r="25086" spans="7:7">
      <c r="G25086" s="406"/>
    </row>
    <row r="25087" spans="7:7">
      <c r="G25087" s="406"/>
    </row>
    <row r="25088" spans="7:7">
      <c r="G25088" s="406"/>
    </row>
    <row r="25089" spans="7:7">
      <c r="G25089" s="406"/>
    </row>
    <row r="25090" spans="7:7">
      <c r="G25090" s="406"/>
    </row>
    <row r="25091" spans="7:7">
      <c r="G25091" s="406"/>
    </row>
    <row r="25092" spans="7:7">
      <c r="G25092" s="406"/>
    </row>
    <row r="25093" spans="7:7">
      <c r="G25093" s="406"/>
    </row>
    <row r="25094" spans="7:7">
      <c r="G25094" s="406"/>
    </row>
    <row r="25095" spans="7:7">
      <c r="G25095" s="406"/>
    </row>
    <row r="25096" spans="7:7">
      <c r="G25096" s="406"/>
    </row>
    <row r="25097" spans="7:7">
      <c r="G25097" s="406"/>
    </row>
    <row r="25098" spans="7:7">
      <c r="G25098" s="406"/>
    </row>
    <row r="25099" spans="7:7">
      <c r="G25099" s="406"/>
    </row>
    <row r="25100" spans="7:7">
      <c r="G25100" s="406"/>
    </row>
    <row r="25101" spans="7:7">
      <c r="G25101" s="406"/>
    </row>
    <row r="25102" spans="7:7">
      <c r="G25102" s="406"/>
    </row>
    <row r="25103" spans="7:7">
      <c r="G25103" s="406"/>
    </row>
    <row r="25104" spans="7:7">
      <c r="G25104" s="406"/>
    </row>
    <row r="25105" spans="7:7">
      <c r="G25105" s="406"/>
    </row>
    <row r="25106" spans="7:7">
      <c r="G25106" s="406"/>
    </row>
    <row r="25107" spans="7:7">
      <c r="G25107" s="406"/>
    </row>
    <row r="25108" spans="7:7">
      <c r="G25108" s="406"/>
    </row>
    <row r="25109" spans="7:7">
      <c r="G25109" s="406"/>
    </row>
    <row r="25110" spans="7:7">
      <c r="G25110" s="406"/>
    </row>
    <row r="25111" spans="7:7">
      <c r="G25111" s="406"/>
    </row>
    <row r="25112" spans="7:7">
      <c r="G25112" s="406"/>
    </row>
    <row r="25113" spans="7:7">
      <c r="G25113" s="406"/>
    </row>
    <row r="25114" spans="7:7">
      <c r="G25114" s="406"/>
    </row>
    <row r="25115" spans="7:7">
      <c r="G25115" s="406"/>
    </row>
    <row r="25116" spans="7:7">
      <c r="G25116" s="406"/>
    </row>
    <row r="25117" spans="7:7">
      <c r="G25117" s="406"/>
    </row>
    <row r="25118" spans="7:7">
      <c r="G25118" s="406"/>
    </row>
    <row r="25119" spans="7:7">
      <c r="G25119" s="406"/>
    </row>
    <row r="25120" spans="7:7">
      <c r="G25120" s="406"/>
    </row>
    <row r="25121" spans="7:7">
      <c r="G25121" s="406"/>
    </row>
    <row r="25122" spans="7:7">
      <c r="G25122" s="406"/>
    </row>
    <row r="25123" spans="7:7">
      <c r="G25123" s="406"/>
    </row>
    <row r="25124" spans="7:7">
      <c r="G25124" s="406"/>
    </row>
    <row r="25125" spans="7:7">
      <c r="G25125" s="406"/>
    </row>
    <row r="25126" spans="7:7">
      <c r="G25126" s="406"/>
    </row>
    <row r="25127" spans="7:7">
      <c r="G25127" s="406"/>
    </row>
    <row r="25128" spans="7:7">
      <c r="G25128" s="406"/>
    </row>
    <row r="25129" spans="7:7">
      <c r="G25129" s="406"/>
    </row>
    <row r="25130" spans="7:7">
      <c r="G25130" s="406"/>
    </row>
    <row r="25131" spans="7:7">
      <c r="G25131" s="406"/>
    </row>
    <row r="25132" spans="7:7">
      <c r="G25132" s="406"/>
    </row>
    <row r="25133" spans="7:7">
      <c r="G25133" s="406"/>
    </row>
    <row r="25134" spans="7:7">
      <c r="G25134" s="406"/>
    </row>
    <row r="25135" spans="7:7">
      <c r="G25135" s="406"/>
    </row>
    <row r="25136" spans="7:7">
      <c r="G25136" s="406"/>
    </row>
    <row r="25137" spans="7:7">
      <c r="G25137" s="406"/>
    </row>
    <row r="25138" spans="7:7">
      <c r="G25138" s="406"/>
    </row>
    <row r="25139" spans="7:7">
      <c r="G25139" s="406"/>
    </row>
    <row r="25140" spans="7:7">
      <c r="G25140" s="406"/>
    </row>
    <row r="25141" spans="7:7">
      <c r="G25141" s="406"/>
    </row>
    <row r="25142" spans="7:7">
      <c r="G25142" s="406"/>
    </row>
    <row r="25143" spans="7:7">
      <c r="G25143" s="406"/>
    </row>
    <row r="25144" spans="7:7">
      <c r="G25144" s="406"/>
    </row>
    <row r="25145" spans="7:7">
      <c r="G25145" s="406"/>
    </row>
    <row r="25146" spans="7:7">
      <c r="G25146" s="406"/>
    </row>
    <row r="25147" spans="7:7">
      <c r="G25147" s="406"/>
    </row>
    <row r="25148" spans="7:7">
      <c r="G25148" s="406"/>
    </row>
    <row r="25149" spans="7:7">
      <c r="G25149" s="406"/>
    </row>
    <row r="25150" spans="7:7">
      <c r="G25150" s="406"/>
    </row>
    <row r="25151" spans="7:7">
      <c r="G25151" s="406"/>
    </row>
    <row r="25152" spans="7:7">
      <c r="G25152" s="406"/>
    </row>
    <row r="25153" spans="7:7">
      <c r="G25153" s="406"/>
    </row>
    <row r="25154" spans="7:7">
      <c r="G25154" s="406"/>
    </row>
    <row r="25155" spans="7:7">
      <c r="G25155" s="406"/>
    </row>
    <row r="25156" spans="7:7">
      <c r="G25156" s="406"/>
    </row>
    <row r="25157" spans="7:7">
      <c r="G25157" s="406"/>
    </row>
    <row r="25158" spans="7:7">
      <c r="G25158" s="406"/>
    </row>
    <row r="25159" spans="7:7">
      <c r="G25159" s="406"/>
    </row>
    <row r="25160" spans="7:7">
      <c r="G25160" s="406"/>
    </row>
    <row r="25161" spans="7:7">
      <c r="G25161" s="406"/>
    </row>
    <row r="25162" spans="7:7">
      <c r="G25162" s="406"/>
    </row>
    <row r="25163" spans="7:7">
      <c r="G25163" s="406"/>
    </row>
    <row r="25164" spans="7:7">
      <c r="G25164" s="406"/>
    </row>
    <row r="25165" spans="7:7">
      <c r="G25165" s="406"/>
    </row>
    <row r="25166" spans="7:7">
      <c r="G25166" s="406"/>
    </row>
    <row r="25167" spans="7:7">
      <c r="G25167" s="406"/>
    </row>
    <row r="25168" spans="7:7">
      <c r="G25168" s="406"/>
    </row>
    <row r="25169" spans="7:7">
      <c r="G25169" s="406"/>
    </row>
    <row r="25170" spans="7:7">
      <c r="G25170" s="406"/>
    </row>
    <row r="25171" spans="7:7">
      <c r="G25171" s="406"/>
    </row>
    <row r="25172" spans="7:7">
      <c r="G25172" s="406"/>
    </row>
    <row r="25173" spans="7:7">
      <c r="G25173" s="406"/>
    </row>
    <row r="25174" spans="7:7">
      <c r="G25174" s="406"/>
    </row>
    <row r="25175" spans="7:7">
      <c r="G25175" s="406"/>
    </row>
    <row r="25176" spans="7:7">
      <c r="G25176" s="406"/>
    </row>
    <row r="25177" spans="7:7">
      <c r="G25177" s="406"/>
    </row>
    <row r="25178" spans="7:7">
      <c r="G25178" s="406"/>
    </row>
    <row r="25179" spans="7:7">
      <c r="G25179" s="406"/>
    </row>
    <row r="25180" spans="7:7">
      <c r="G25180" s="406"/>
    </row>
    <row r="25181" spans="7:7">
      <c r="G25181" s="406"/>
    </row>
    <row r="25182" spans="7:7">
      <c r="G25182" s="406"/>
    </row>
    <row r="25183" spans="7:7">
      <c r="G25183" s="406"/>
    </row>
    <row r="25184" spans="7:7">
      <c r="G25184" s="406"/>
    </row>
    <row r="25185" spans="7:7">
      <c r="G25185" s="406"/>
    </row>
    <row r="25186" spans="7:7">
      <c r="G25186" s="406"/>
    </row>
    <row r="25187" spans="7:7">
      <c r="G25187" s="406"/>
    </row>
    <row r="25188" spans="7:7">
      <c r="G25188" s="406"/>
    </row>
    <row r="25189" spans="7:7">
      <c r="G25189" s="406"/>
    </row>
    <row r="25190" spans="7:7">
      <c r="G25190" s="406"/>
    </row>
    <row r="25191" spans="7:7">
      <c r="G25191" s="406"/>
    </row>
    <row r="25192" spans="7:7">
      <c r="G25192" s="406"/>
    </row>
    <row r="25193" spans="7:7">
      <c r="G25193" s="406"/>
    </row>
    <row r="25194" spans="7:7">
      <c r="G25194" s="406"/>
    </row>
    <row r="25195" spans="7:7">
      <c r="G25195" s="406"/>
    </row>
    <row r="25196" spans="7:7">
      <c r="G25196" s="406"/>
    </row>
    <row r="25197" spans="7:7">
      <c r="G25197" s="406"/>
    </row>
    <row r="25198" spans="7:7">
      <c r="G25198" s="406"/>
    </row>
    <row r="25199" spans="7:7">
      <c r="G25199" s="406"/>
    </row>
    <row r="25200" spans="7:7">
      <c r="G25200" s="406"/>
    </row>
    <row r="25201" spans="7:7">
      <c r="G25201" s="406"/>
    </row>
    <row r="25202" spans="7:7">
      <c r="G25202" s="406"/>
    </row>
    <row r="25203" spans="7:7">
      <c r="G25203" s="406"/>
    </row>
    <row r="25204" spans="7:7">
      <c r="G25204" s="406"/>
    </row>
    <row r="25205" spans="7:7">
      <c r="G25205" s="406"/>
    </row>
    <row r="25206" spans="7:7">
      <c r="G25206" s="406"/>
    </row>
    <row r="25207" spans="7:7">
      <c r="G25207" s="406"/>
    </row>
    <row r="25208" spans="7:7">
      <c r="G25208" s="406"/>
    </row>
    <row r="25209" spans="7:7">
      <c r="G25209" s="406"/>
    </row>
    <row r="25210" spans="7:7">
      <c r="G25210" s="406"/>
    </row>
    <row r="25211" spans="7:7">
      <c r="G25211" s="406"/>
    </row>
    <row r="25212" spans="7:7">
      <c r="G25212" s="406"/>
    </row>
    <row r="25213" spans="7:7">
      <c r="G25213" s="406"/>
    </row>
    <row r="25214" spans="7:7">
      <c r="G25214" s="406"/>
    </row>
    <row r="25215" spans="7:7">
      <c r="G25215" s="406"/>
    </row>
    <row r="25216" spans="7:7">
      <c r="G25216" s="406"/>
    </row>
    <row r="25217" spans="7:7">
      <c r="G25217" s="406"/>
    </row>
    <row r="25218" spans="7:7">
      <c r="G25218" s="406"/>
    </row>
    <row r="25219" spans="7:7">
      <c r="G25219" s="406"/>
    </row>
    <row r="25220" spans="7:7">
      <c r="G25220" s="406"/>
    </row>
    <row r="25221" spans="7:7">
      <c r="G25221" s="406"/>
    </row>
    <row r="25222" spans="7:7">
      <c r="G25222" s="406"/>
    </row>
    <row r="25223" spans="7:7">
      <c r="G25223" s="406"/>
    </row>
    <row r="25224" spans="7:7">
      <c r="G25224" s="406"/>
    </row>
    <row r="25225" spans="7:7">
      <c r="G25225" s="406"/>
    </row>
    <row r="25226" spans="7:7">
      <c r="G25226" s="406"/>
    </row>
    <row r="25227" spans="7:7">
      <c r="G25227" s="406"/>
    </row>
    <row r="25228" spans="7:7">
      <c r="G25228" s="406"/>
    </row>
    <row r="25229" spans="7:7">
      <c r="G25229" s="406"/>
    </row>
    <row r="25230" spans="7:7">
      <c r="G25230" s="406"/>
    </row>
    <row r="25231" spans="7:7">
      <c r="G25231" s="406"/>
    </row>
    <row r="25232" spans="7:7">
      <c r="G25232" s="406"/>
    </row>
    <row r="25233" spans="7:7">
      <c r="G25233" s="406"/>
    </row>
    <row r="25234" spans="7:7">
      <c r="G25234" s="406"/>
    </row>
    <row r="25235" spans="7:7">
      <c r="G25235" s="406"/>
    </row>
    <row r="25236" spans="7:7">
      <c r="G25236" s="406"/>
    </row>
    <row r="25237" spans="7:7">
      <c r="G25237" s="406"/>
    </row>
    <row r="25238" spans="7:7">
      <c r="G25238" s="406"/>
    </row>
    <row r="25239" spans="7:7">
      <c r="G25239" s="406"/>
    </row>
    <row r="25240" spans="7:7">
      <c r="G25240" s="406"/>
    </row>
    <row r="25241" spans="7:7">
      <c r="G25241" s="406"/>
    </row>
    <row r="25242" spans="7:7">
      <c r="G25242" s="406"/>
    </row>
    <row r="25243" spans="7:7">
      <c r="G25243" s="406"/>
    </row>
    <row r="25244" spans="7:7">
      <c r="G25244" s="406"/>
    </row>
    <row r="25245" spans="7:7">
      <c r="G25245" s="406"/>
    </row>
    <row r="25246" spans="7:7">
      <c r="G25246" s="406"/>
    </row>
    <row r="25247" spans="7:7">
      <c r="G25247" s="406"/>
    </row>
    <row r="25248" spans="7:7">
      <c r="G25248" s="406"/>
    </row>
    <row r="25249" spans="7:7">
      <c r="G25249" s="406"/>
    </row>
    <row r="25250" spans="7:7">
      <c r="G25250" s="406"/>
    </row>
    <row r="25251" spans="7:7">
      <c r="G25251" s="406"/>
    </row>
    <row r="25252" spans="7:7">
      <c r="G25252" s="406"/>
    </row>
    <row r="25253" spans="7:7">
      <c r="G25253" s="406"/>
    </row>
    <row r="25254" spans="7:7">
      <c r="G25254" s="406"/>
    </row>
    <row r="25255" spans="7:7">
      <c r="G25255" s="406"/>
    </row>
    <row r="25256" spans="7:7">
      <c r="G25256" s="406"/>
    </row>
    <row r="25257" spans="7:7">
      <c r="G25257" s="406"/>
    </row>
    <row r="25258" spans="7:7">
      <c r="G25258" s="406"/>
    </row>
    <row r="25259" spans="7:7">
      <c r="G25259" s="406"/>
    </row>
    <row r="25260" spans="7:7">
      <c r="G25260" s="406"/>
    </row>
    <row r="25261" spans="7:7">
      <c r="G25261" s="406"/>
    </row>
    <row r="25262" spans="7:7">
      <c r="G25262" s="406"/>
    </row>
    <row r="25263" spans="7:7">
      <c r="G25263" s="406"/>
    </row>
    <row r="25264" spans="7:7">
      <c r="G25264" s="406"/>
    </row>
    <row r="25265" spans="7:7">
      <c r="G25265" s="406"/>
    </row>
    <row r="25266" spans="7:7">
      <c r="G25266" s="406"/>
    </row>
    <row r="25267" spans="7:7">
      <c r="G25267" s="406"/>
    </row>
    <row r="25268" spans="7:7">
      <c r="G25268" s="406"/>
    </row>
    <row r="25269" spans="7:7">
      <c r="G25269" s="406"/>
    </row>
    <row r="25270" spans="7:7">
      <c r="G25270" s="406"/>
    </row>
    <row r="25271" spans="7:7">
      <c r="G25271" s="406"/>
    </row>
    <row r="25272" spans="7:7">
      <c r="G25272" s="406"/>
    </row>
    <row r="25273" spans="7:7">
      <c r="G25273" s="406"/>
    </row>
    <row r="25274" spans="7:7">
      <c r="G25274" s="406"/>
    </row>
    <row r="25275" spans="7:7">
      <c r="G25275" s="406"/>
    </row>
    <row r="25276" spans="7:7">
      <c r="G25276" s="406"/>
    </row>
    <row r="25277" spans="7:7">
      <c r="G25277" s="406"/>
    </row>
    <row r="25278" spans="7:7">
      <c r="G25278" s="406"/>
    </row>
    <row r="25279" spans="7:7">
      <c r="G25279" s="406"/>
    </row>
    <row r="25280" spans="7:7">
      <c r="G25280" s="406"/>
    </row>
    <row r="25281" spans="7:7">
      <c r="G25281" s="406"/>
    </row>
    <row r="25282" spans="7:7">
      <c r="G25282" s="406"/>
    </row>
    <row r="25283" spans="7:7">
      <c r="G25283" s="406"/>
    </row>
    <row r="25284" spans="7:7">
      <c r="G25284" s="406"/>
    </row>
    <row r="25285" spans="7:7">
      <c r="G25285" s="406"/>
    </row>
    <row r="25286" spans="7:7">
      <c r="G25286" s="406"/>
    </row>
    <row r="25287" spans="7:7">
      <c r="G25287" s="406"/>
    </row>
    <row r="25288" spans="7:7">
      <c r="G25288" s="406"/>
    </row>
    <row r="25289" spans="7:7">
      <c r="G25289" s="406"/>
    </row>
    <row r="25290" spans="7:7">
      <c r="G25290" s="406"/>
    </row>
    <row r="25291" spans="7:7">
      <c r="G25291" s="406"/>
    </row>
    <row r="25292" spans="7:7">
      <c r="G25292" s="406"/>
    </row>
    <row r="25293" spans="7:7">
      <c r="G25293" s="406"/>
    </row>
    <row r="25294" spans="7:7">
      <c r="G25294" s="406"/>
    </row>
    <row r="25295" spans="7:7">
      <c r="G25295" s="406"/>
    </row>
    <row r="25296" spans="7:7">
      <c r="G25296" s="406"/>
    </row>
    <row r="25297" spans="7:7">
      <c r="G25297" s="406"/>
    </row>
    <row r="25298" spans="7:7">
      <c r="G25298" s="406"/>
    </row>
    <row r="25299" spans="7:7">
      <c r="G25299" s="406"/>
    </row>
    <row r="25300" spans="7:7">
      <c r="G25300" s="406"/>
    </row>
    <row r="25301" spans="7:7">
      <c r="G25301" s="406"/>
    </row>
    <row r="25302" spans="7:7">
      <c r="G25302" s="406"/>
    </row>
    <row r="25303" spans="7:7">
      <c r="G25303" s="406"/>
    </row>
    <row r="25304" spans="7:7">
      <c r="G25304" s="406"/>
    </row>
    <row r="25305" spans="7:7">
      <c r="G25305" s="406"/>
    </row>
    <row r="25306" spans="7:7">
      <c r="G25306" s="406"/>
    </row>
    <row r="25307" spans="7:7">
      <c r="G25307" s="406"/>
    </row>
    <row r="25308" spans="7:7">
      <c r="G25308" s="406"/>
    </row>
    <row r="25309" spans="7:7">
      <c r="G25309" s="406"/>
    </row>
    <row r="25310" spans="7:7">
      <c r="G25310" s="406"/>
    </row>
    <row r="25311" spans="7:7">
      <c r="G25311" s="406"/>
    </row>
    <row r="25312" spans="7:7">
      <c r="G25312" s="406"/>
    </row>
    <row r="25313" spans="7:7">
      <c r="G25313" s="406"/>
    </row>
    <row r="25314" spans="7:7">
      <c r="G25314" s="406"/>
    </row>
    <row r="25315" spans="7:7">
      <c r="G25315" s="406"/>
    </row>
    <row r="25316" spans="7:7">
      <c r="G25316" s="406"/>
    </row>
    <row r="25317" spans="7:7">
      <c r="G25317" s="406"/>
    </row>
    <row r="25318" spans="7:7">
      <c r="G25318" s="406"/>
    </row>
    <row r="25319" spans="7:7">
      <c r="G25319" s="406"/>
    </row>
    <row r="25320" spans="7:7">
      <c r="G25320" s="406"/>
    </row>
    <row r="25321" spans="7:7">
      <c r="G25321" s="406"/>
    </row>
    <row r="25322" spans="7:7">
      <c r="G25322" s="406"/>
    </row>
    <row r="25323" spans="7:7">
      <c r="G25323" s="406"/>
    </row>
    <row r="25324" spans="7:7">
      <c r="G25324" s="406"/>
    </row>
    <row r="25325" spans="7:7">
      <c r="G25325" s="406"/>
    </row>
    <row r="25326" spans="7:7">
      <c r="G25326" s="406"/>
    </row>
    <row r="25327" spans="7:7">
      <c r="G25327" s="406"/>
    </row>
    <row r="25328" spans="7:7">
      <c r="G25328" s="406"/>
    </row>
    <row r="25329" spans="7:7">
      <c r="G25329" s="406"/>
    </row>
    <row r="25330" spans="7:7">
      <c r="G25330" s="406"/>
    </row>
    <row r="25331" spans="7:7">
      <c r="G25331" s="406"/>
    </row>
    <row r="25332" spans="7:7">
      <c r="G25332" s="406"/>
    </row>
    <row r="25333" spans="7:7">
      <c r="G25333" s="406"/>
    </row>
    <row r="25334" spans="7:7">
      <c r="G25334" s="406"/>
    </row>
    <row r="25335" spans="7:7">
      <c r="G25335" s="406"/>
    </row>
    <row r="25336" spans="7:7">
      <c r="G25336" s="406"/>
    </row>
    <row r="25337" spans="7:7">
      <c r="G25337" s="406"/>
    </row>
    <row r="25338" spans="7:7">
      <c r="G25338" s="406"/>
    </row>
    <row r="25339" spans="7:7">
      <c r="G25339" s="406"/>
    </row>
    <row r="25340" spans="7:7">
      <c r="G25340" s="406"/>
    </row>
    <row r="25341" spans="7:7">
      <c r="G25341" s="406"/>
    </row>
    <row r="25342" spans="7:7">
      <c r="G25342" s="406"/>
    </row>
    <row r="25343" spans="7:7">
      <c r="G25343" s="406"/>
    </row>
    <row r="25344" spans="7:7">
      <c r="G25344" s="406"/>
    </row>
    <row r="25345" spans="7:7">
      <c r="G25345" s="406"/>
    </row>
    <row r="25346" spans="7:7">
      <c r="G25346" s="406"/>
    </row>
    <row r="25347" spans="7:7">
      <c r="G25347" s="406"/>
    </row>
    <row r="25348" spans="7:7">
      <c r="G25348" s="406"/>
    </row>
    <row r="25349" spans="7:7">
      <c r="G25349" s="406"/>
    </row>
    <row r="25350" spans="7:7">
      <c r="G25350" s="406"/>
    </row>
    <row r="25351" spans="7:7">
      <c r="G25351" s="406"/>
    </row>
    <row r="25352" spans="7:7">
      <c r="G25352" s="406"/>
    </row>
    <row r="25353" spans="7:7">
      <c r="G25353" s="406"/>
    </row>
    <row r="25354" spans="7:7">
      <c r="G25354" s="406"/>
    </row>
    <row r="25355" spans="7:7">
      <c r="G25355" s="406"/>
    </row>
    <row r="25356" spans="7:7">
      <c r="G25356" s="406"/>
    </row>
    <row r="25357" spans="7:7">
      <c r="G25357" s="406"/>
    </row>
    <row r="25358" spans="7:7">
      <c r="G25358" s="406"/>
    </row>
    <row r="25359" spans="7:7">
      <c r="G25359" s="406"/>
    </row>
    <row r="25360" spans="7:7">
      <c r="G25360" s="406"/>
    </row>
    <row r="25361" spans="7:7">
      <c r="G25361" s="406"/>
    </row>
    <row r="25362" spans="7:7">
      <c r="G25362" s="406"/>
    </row>
    <row r="25363" spans="7:7">
      <c r="G25363" s="406"/>
    </row>
    <row r="25364" spans="7:7">
      <c r="G25364" s="406"/>
    </row>
    <row r="25365" spans="7:7">
      <c r="G25365" s="406"/>
    </row>
    <row r="25366" spans="7:7">
      <c r="G25366" s="406"/>
    </row>
    <row r="25367" spans="7:7">
      <c r="G25367" s="406"/>
    </row>
    <row r="25368" spans="7:7">
      <c r="G25368" s="406"/>
    </row>
    <row r="25369" spans="7:7">
      <c r="G25369" s="406"/>
    </row>
    <row r="25370" spans="7:7">
      <c r="G25370" s="406"/>
    </row>
    <row r="25371" spans="7:7">
      <c r="G25371" s="406"/>
    </row>
    <row r="25372" spans="7:7">
      <c r="G25372" s="406"/>
    </row>
    <row r="25373" spans="7:7">
      <c r="G25373" s="406"/>
    </row>
    <row r="25374" spans="7:7">
      <c r="G25374" s="406"/>
    </row>
    <row r="25375" spans="7:7">
      <c r="G25375" s="406"/>
    </row>
    <row r="25376" spans="7:7">
      <c r="G25376" s="406"/>
    </row>
    <row r="25377" spans="7:7">
      <c r="G25377" s="406"/>
    </row>
    <row r="25378" spans="7:7">
      <c r="G25378" s="406"/>
    </row>
    <row r="25379" spans="7:7">
      <c r="G25379" s="406"/>
    </row>
    <row r="25380" spans="7:7">
      <c r="G25380" s="406"/>
    </row>
    <row r="25381" spans="7:7">
      <c r="G25381" s="406"/>
    </row>
    <row r="25382" spans="7:7">
      <c r="G25382" s="406"/>
    </row>
    <row r="25383" spans="7:7">
      <c r="G25383" s="406"/>
    </row>
    <row r="25384" spans="7:7">
      <c r="G25384" s="406"/>
    </row>
    <row r="25385" spans="7:7">
      <c r="G25385" s="406"/>
    </row>
    <row r="25386" spans="7:7">
      <c r="G25386" s="406"/>
    </row>
    <row r="25387" spans="7:7">
      <c r="G25387" s="406"/>
    </row>
    <row r="25388" spans="7:7">
      <c r="G25388" s="406"/>
    </row>
    <row r="25389" spans="7:7">
      <c r="G25389" s="406"/>
    </row>
    <row r="25390" spans="7:7">
      <c r="G25390" s="406"/>
    </row>
    <row r="25391" spans="7:7">
      <c r="G25391" s="406"/>
    </row>
    <row r="25392" spans="7:7">
      <c r="G25392" s="406"/>
    </row>
    <row r="25393" spans="7:7">
      <c r="G25393" s="406"/>
    </row>
    <row r="25394" spans="7:7">
      <c r="G25394" s="406"/>
    </row>
    <row r="25395" spans="7:7">
      <c r="G25395" s="406"/>
    </row>
    <row r="25396" spans="7:7">
      <c r="G25396" s="406"/>
    </row>
    <row r="25397" spans="7:7">
      <c r="G25397" s="406"/>
    </row>
    <row r="25398" spans="7:7">
      <c r="G25398" s="406"/>
    </row>
    <row r="25399" spans="7:7">
      <c r="G25399" s="406"/>
    </row>
    <row r="25400" spans="7:7">
      <c r="G25400" s="406"/>
    </row>
    <row r="25401" spans="7:7">
      <c r="G25401" s="406"/>
    </row>
    <row r="25402" spans="7:7">
      <c r="G25402" s="406"/>
    </row>
    <row r="25403" spans="7:7">
      <c r="G25403" s="406"/>
    </row>
    <row r="25404" spans="7:7">
      <c r="G25404" s="406"/>
    </row>
    <row r="25405" spans="7:7">
      <c r="G25405" s="406"/>
    </row>
    <row r="25406" spans="7:7">
      <c r="G25406" s="406"/>
    </row>
    <row r="25407" spans="7:7">
      <c r="G25407" s="406"/>
    </row>
    <row r="25408" spans="7:7">
      <c r="G25408" s="406"/>
    </row>
    <row r="25409" spans="7:7">
      <c r="G25409" s="406"/>
    </row>
    <row r="25410" spans="7:7">
      <c r="G25410" s="406"/>
    </row>
    <row r="25411" spans="7:7">
      <c r="G25411" s="406"/>
    </row>
    <row r="25412" spans="7:7">
      <c r="G25412" s="406"/>
    </row>
    <row r="25413" spans="7:7">
      <c r="G25413" s="406"/>
    </row>
    <row r="25414" spans="7:7">
      <c r="G25414" s="406"/>
    </row>
    <row r="25415" spans="7:7">
      <c r="G25415" s="406"/>
    </row>
    <row r="25416" spans="7:7">
      <c r="G25416" s="406"/>
    </row>
    <row r="25417" spans="7:7">
      <c r="G25417" s="406"/>
    </row>
    <row r="25418" spans="7:7">
      <c r="G25418" s="406"/>
    </row>
    <row r="25419" spans="7:7">
      <c r="G25419" s="406"/>
    </row>
    <row r="25420" spans="7:7">
      <c r="G25420" s="406"/>
    </row>
    <row r="25421" spans="7:7">
      <c r="G25421" s="406"/>
    </row>
    <row r="25422" spans="7:7">
      <c r="G25422" s="406"/>
    </row>
    <row r="25423" spans="7:7">
      <c r="G25423" s="406"/>
    </row>
    <row r="25424" spans="7:7">
      <c r="G25424" s="406"/>
    </row>
    <row r="25425" spans="7:7">
      <c r="G25425" s="406"/>
    </row>
    <row r="25426" spans="7:7">
      <c r="G25426" s="406"/>
    </row>
    <row r="25427" spans="7:7">
      <c r="G25427" s="406"/>
    </row>
    <row r="25428" spans="7:7">
      <c r="G25428" s="406"/>
    </row>
    <row r="25429" spans="7:7">
      <c r="G25429" s="406"/>
    </row>
    <row r="25430" spans="7:7">
      <c r="G25430" s="406"/>
    </row>
    <row r="25431" spans="7:7">
      <c r="G25431" s="406"/>
    </row>
    <row r="25432" spans="7:7">
      <c r="G25432" s="406"/>
    </row>
    <row r="25433" spans="7:7">
      <c r="G25433" s="406"/>
    </row>
    <row r="25434" spans="7:7">
      <c r="G25434" s="406"/>
    </row>
    <row r="25435" spans="7:7">
      <c r="G25435" s="406"/>
    </row>
    <row r="25436" spans="7:7">
      <c r="G25436" s="406"/>
    </row>
    <row r="25437" spans="7:7">
      <c r="G25437" s="406"/>
    </row>
    <row r="25438" spans="7:7">
      <c r="G25438" s="406"/>
    </row>
    <row r="25439" spans="7:7">
      <c r="G25439" s="406"/>
    </row>
    <row r="25440" spans="7:7">
      <c r="G25440" s="406"/>
    </row>
    <row r="25441" spans="7:7">
      <c r="G25441" s="406"/>
    </row>
    <row r="25442" spans="7:7">
      <c r="G25442" s="406"/>
    </row>
    <row r="25443" spans="7:7">
      <c r="G25443" s="406"/>
    </row>
    <row r="25444" spans="7:7">
      <c r="G25444" s="406"/>
    </row>
    <row r="25445" spans="7:7">
      <c r="G25445" s="406"/>
    </row>
    <row r="25446" spans="7:7">
      <c r="G25446" s="406"/>
    </row>
    <row r="25447" spans="7:7">
      <c r="G25447" s="406"/>
    </row>
    <row r="25448" spans="7:7">
      <c r="G25448" s="406"/>
    </row>
    <row r="25449" spans="7:7">
      <c r="G25449" s="406"/>
    </row>
    <row r="25450" spans="7:7">
      <c r="G25450" s="406"/>
    </row>
    <row r="25451" spans="7:7">
      <c r="G25451" s="406"/>
    </row>
    <row r="25452" spans="7:7">
      <c r="G25452" s="406"/>
    </row>
    <row r="25453" spans="7:7">
      <c r="G25453" s="406"/>
    </row>
    <row r="25454" spans="7:7">
      <c r="G25454" s="406"/>
    </row>
    <row r="25455" spans="7:7">
      <c r="G25455" s="406"/>
    </row>
    <row r="25456" spans="7:7">
      <c r="G25456" s="406"/>
    </row>
    <row r="25457" spans="7:7">
      <c r="G25457" s="406"/>
    </row>
    <row r="25458" spans="7:7">
      <c r="G25458" s="406"/>
    </row>
    <row r="25459" spans="7:7">
      <c r="G25459" s="406"/>
    </row>
    <row r="25460" spans="7:7">
      <c r="G25460" s="406"/>
    </row>
    <row r="25461" spans="7:7">
      <c r="G25461" s="406"/>
    </row>
    <row r="25462" spans="7:7">
      <c r="G25462" s="406"/>
    </row>
    <row r="25463" spans="7:7">
      <c r="G25463" s="406"/>
    </row>
    <row r="25464" spans="7:7">
      <c r="G25464" s="406"/>
    </row>
    <row r="25465" spans="7:7">
      <c r="G25465" s="406"/>
    </row>
    <row r="25466" spans="7:7">
      <c r="G25466" s="406"/>
    </row>
    <row r="25467" spans="7:7">
      <c r="G25467" s="406"/>
    </row>
    <row r="25468" spans="7:7">
      <c r="G25468" s="406"/>
    </row>
    <row r="25469" spans="7:7">
      <c r="G25469" s="406"/>
    </row>
    <row r="25470" spans="7:7">
      <c r="G25470" s="406"/>
    </row>
    <row r="25471" spans="7:7">
      <c r="G25471" s="406"/>
    </row>
    <row r="25472" spans="7:7">
      <c r="G25472" s="406"/>
    </row>
    <row r="25473" spans="7:7">
      <c r="G25473" s="406"/>
    </row>
    <row r="25474" spans="7:7">
      <c r="G25474" s="406"/>
    </row>
    <row r="25475" spans="7:7">
      <c r="G25475" s="406"/>
    </row>
    <row r="25476" spans="7:7">
      <c r="G25476" s="406"/>
    </row>
    <row r="25477" spans="7:7">
      <c r="G25477" s="406"/>
    </row>
    <row r="25478" spans="7:7">
      <c r="G25478" s="406"/>
    </row>
    <row r="25479" spans="7:7">
      <c r="G25479" s="406"/>
    </row>
    <row r="25480" spans="7:7">
      <c r="G25480" s="406"/>
    </row>
    <row r="25481" spans="7:7">
      <c r="G25481" s="406"/>
    </row>
    <row r="25482" spans="7:7">
      <c r="G25482" s="406"/>
    </row>
    <row r="25483" spans="7:7">
      <c r="G25483" s="406"/>
    </row>
    <row r="25484" spans="7:7">
      <c r="G25484" s="406"/>
    </row>
    <row r="25485" spans="7:7">
      <c r="G25485" s="406"/>
    </row>
    <row r="25486" spans="7:7">
      <c r="G25486" s="406"/>
    </row>
    <row r="25487" spans="7:7">
      <c r="G25487" s="406"/>
    </row>
    <row r="25488" spans="7:7">
      <c r="G25488" s="406"/>
    </row>
    <row r="25489" spans="7:7">
      <c r="G25489" s="406"/>
    </row>
    <row r="25490" spans="7:7">
      <c r="G25490" s="406"/>
    </row>
    <row r="25491" spans="7:7">
      <c r="G25491" s="406"/>
    </row>
    <row r="25492" spans="7:7">
      <c r="G25492" s="406"/>
    </row>
    <row r="25493" spans="7:7">
      <c r="G25493" s="406"/>
    </row>
    <row r="25494" spans="7:7">
      <c r="G25494" s="406"/>
    </row>
    <row r="25495" spans="7:7">
      <c r="G25495" s="406"/>
    </row>
    <row r="25496" spans="7:7">
      <c r="G25496" s="406"/>
    </row>
    <row r="25497" spans="7:7">
      <c r="G25497" s="406"/>
    </row>
    <row r="25498" spans="7:7">
      <c r="G25498" s="406"/>
    </row>
    <row r="25499" spans="7:7">
      <c r="G25499" s="406"/>
    </row>
    <row r="25500" spans="7:7">
      <c r="G25500" s="406"/>
    </row>
    <row r="25501" spans="7:7">
      <c r="G25501" s="406"/>
    </row>
    <row r="25502" spans="7:7">
      <c r="G25502" s="406"/>
    </row>
    <row r="25503" spans="7:7">
      <c r="G25503" s="406"/>
    </row>
    <row r="25504" spans="7:7">
      <c r="G25504" s="406"/>
    </row>
    <row r="25505" spans="7:7">
      <c r="G25505" s="406"/>
    </row>
    <row r="25506" spans="7:7">
      <c r="G25506" s="406"/>
    </row>
    <row r="25507" spans="7:7">
      <c r="G25507" s="406"/>
    </row>
    <row r="25508" spans="7:7">
      <c r="G25508" s="406"/>
    </row>
    <row r="25509" spans="7:7">
      <c r="G25509" s="406"/>
    </row>
    <row r="25510" spans="7:7">
      <c r="G25510" s="406"/>
    </row>
    <row r="25511" spans="7:7">
      <c r="G25511" s="406"/>
    </row>
    <row r="25512" spans="7:7">
      <c r="G25512" s="406"/>
    </row>
    <row r="25513" spans="7:7">
      <c r="G25513" s="406"/>
    </row>
    <row r="25514" spans="7:7">
      <c r="G25514" s="406"/>
    </row>
    <row r="25515" spans="7:7">
      <c r="G25515" s="406"/>
    </row>
    <row r="25516" spans="7:7">
      <c r="G25516" s="406"/>
    </row>
    <row r="25517" spans="7:7">
      <c r="G25517" s="406"/>
    </row>
    <row r="25518" spans="7:7">
      <c r="G25518" s="406"/>
    </row>
    <row r="25519" spans="7:7">
      <c r="G25519" s="406"/>
    </row>
    <row r="25520" spans="7:7">
      <c r="G25520" s="406"/>
    </row>
    <row r="25521" spans="7:7">
      <c r="G25521" s="406"/>
    </row>
    <row r="25522" spans="7:7">
      <c r="G25522" s="406"/>
    </row>
    <row r="25523" spans="7:7">
      <c r="G25523" s="406"/>
    </row>
    <row r="25524" spans="7:7">
      <c r="G25524" s="406"/>
    </row>
    <row r="25525" spans="7:7">
      <c r="G25525" s="406"/>
    </row>
    <row r="25526" spans="7:7">
      <c r="G25526" s="406"/>
    </row>
    <row r="25527" spans="7:7">
      <c r="G25527" s="406"/>
    </row>
    <row r="25528" spans="7:7">
      <c r="G25528" s="406"/>
    </row>
    <row r="25529" spans="7:7">
      <c r="G25529" s="406"/>
    </row>
    <row r="25530" spans="7:7">
      <c r="G25530" s="406"/>
    </row>
    <row r="25531" spans="7:7">
      <c r="G25531" s="406"/>
    </row>
    <row r="25532" spans="7:7">
      <c r="G25532" s="406"/>
    </row>
    <row r="25533" spans="7:7">
      <c r="G25533" s="406"/>
    </row>
    <row r="25534" spans="7:7">
      <c r="G25534" s="406"/>
    </row>
    <row r="25535" spans="7:7">
      <c r="G25535" s="406"/>
    </row>
    <row r="25536" spans="7:7">
      <c r="G25536" s="406"/>
    </row>
    <row r="25537" spans="7:7">
      <c r="G25537" s="406"/>
    </row>
    <row r="25538" spans="7:7">
      <c r="G25538" s="406"/>
    </row>
    <row r="25539" spans="7:7">
      <c r="G25539" s="406"/>
    </row>
    <row r="25540" spans="7:7">
      <c r="G25540" s="406"/>
    </row>
    <row r="25541" spans="7:7">
      <c r="G25541" s="406"/>
    </row>
    <row r="25542" spans="7:7">
      <c r="G25542" s="406"/>
    </row>
    <row r="25543" spans="7:7">
      <c r="G25543" s="406"/>
    </row>
    <row r="25544" spans="7:7">
      <c r="G25544" s="406"/>
    </row>
    <row r="25545" spans="7:7">
      <c r="G25545" s="406"/>
    </row>
    <row r="25546" spans="7:7">
      <c r="G25546" s="406"/>
    </row>
    <row r="25547" spans="7:7">
      <c r="G25547" s="406"/>
    </row>
    <row r="25548" spans="7:7">
      <c r="G25548" s="406"/>
    </row>
    <row r="25549" spans="7:7">
      <c r="G25549" s="406"/>
    </row>
    <row r="25550" spans="7:7">
      <c r="G25550" s="406"/>
    </row>
    <row r="25551" spans="7:7">
      <c r="G25551" s="406"/>
    </row>
    <row r="25552" spans="7:7">
      <c r="G25552" s="406"/>
    </row>
    <row r="25553" spans="7:7">
      <c r="G25553" s="406"/>
    </row>
    <row r="25554" spans="7:7">
      <c r="G25554" s="406"/>
    </row>
    <row r="25555" spans="7:7">
      <c r="G25555" s="406"/>
    </row>
    <row r="25556" spans="7:7">
      <c r="G25556" s="406"/>
    </row>
    <row r="25557" spans="7:7">
      <c r="G25557" s="406"/>
    </row>
    <row r="25558" spans="7:7">
      <c r="G25558" s="406"/>
    </row>
    <row r="25559" spans="7:7">
      <c r="G25559" s="406"/>
    </row>
    <row r="25560" spans="7:7">
      <c r="G25560" s="406"/>
    </row>
    <row r="25561" spans="7:7">
      <c r="G25561" s="406"/>
    </row>
    <row r="25562" spans="7:7">
      <c r="G25562" s="406"/>
    </row>
    <row r="25563" spans="7:7">
      <c r="G25563" s="406"/>
    </row>
    <row r="25564" spans="7:7">
      <c r="G25564" s="406"/>
    </row>
    <row r="25565" spans="7:7">
      <c r="G25565" s="406"/>
    </row>
    <row r="25566" spans="7:7">
      <c r="G25566" s="406"/>
    </row>
    <row r="25567" spans="7:7">
      <c r="G25567" s="406"/>
    </row>
    <row r="25568" spans="7:7">
      <c r="G25568" s="406"/>
    </row>
    <row r="25569" spans="7:7">
      <c r="G25569" s="406"/>
    </row>
    <row r="25570" spans="7:7">
      <c r="G25570" s="406"/>
    </row>
    <row r="25571" spans="7:7">
      <c r="G25571" s="406"/>
    </row>
    <row r="25572" spans="7:7">
      <c r="G25572" s="406"/>
    </row>
    <row r="25573" spans="7:7">
      <c r="G25573" s="406"/>
    </row>
    <row r="25574" spans="7:7">
      <c r="G25574" s="406"/>
    </row>
    <row r="25575" spans="7:7">
      <c r="G25575" s="406"/>
    </row>
    <row r="25576" spans="7:7">
      <c r="G25576" s="406"/>
    </row>
    <row r="25577" spans="7:7">
      <c r="G25577" s="406"/>
    </row>
    <row r="25578" spans="7:7">
      <c r="G25578" s="406"/>
    </row>
    <row r="25579" spans="7:7">
      <c r="G25579" s="406"/>
    </row>
    <row r="25580" spans="7:7">
      <c r="G25580" s="406"/>
    </row>
    <row r="25581" spans="7:7">
      <c r="G25581" s="406"/>
    </row>
    <row r="25582" spans="7:7">
      <c r="G25582" s="406"/>
    </row>
    <row r="25583" spans="7:7">
      <c r="G25583" s="406"/>
    </row>
    <row r="25584" spans="7:7">
      <c r="G25584" s="406"/>
    </row>
    <row r="25585" spans="7:7">
      <c r="G25585" s="406"/>
    </row>
    <row r="25586" spans="7:7">
      <c r="G25586" s="406"/>
    </row>
    <row r="25587" spans="7:7">
      <c r="G25587" s="406"/>
    </row>
    <row r="25588" spans="7:7">
      <c r="G25588" s="406"/>
    </row>
    <row r="25589" spans="7:7">
      <c r="G25589" s="406"/>
    </row>
    <row r="25590" spans="7:7">
      <c r="G25590" s="406"/>
    </row>
    <row r="25591" spans="7:7">
      <c r="G25591" s="406"/>
    </row>
    <row r="25592" spans="7:7">
      <c r="G25592" s="406"/>
    </row>
    <row r="25593" spans="7:7">
      <c r="G25593" s="406"/>
    </row>
    <row r="25594" spans="7:7">
      <c r="G25594" s="406"/>
    </row>
    <row r="25595" spans="7:7">
      <c r="G25595" s="406"/>
    </row>
    <row r="25596" spans="7:7">
      <c r="G25596" s="406"/>
    </row>
    <row r="25597" spans="7:7">
      <c r="G25597" s="406"/>
    </row>
    <row r="25598" spans="7:7">
      <c r="G25598" s="406"/>
    </row>
    <row r="25599" spans="7:7">
      <c r="G25599" s="406"/>
    </row>
    <row r="25600" spans="7:7">
      <c r="G25600" s="406"/>
    </row>
    <row r="25601" spans="7:7">
      <c r="G25601" s="406"/>
    </row>
    <row r="25602" spans="7:7">
      <c r="G25602" s="406"/>
    </row>
    <row r="25603" spans="7:7">
      <c r="G25603" s="406"/>
    </row>
    <row r="25604" spans="7:7">
      <c r="G25604" s="406"/>
    </row>
    <row r="25605" spans="7:7">
      <c r="G25605" s="406"/>
    </row>
    <row r="25606" spans="7:7">
      <c r="G25606" s="406"/>
    </row>
    <row r="25607" spans="7:7">
      <c r="G25607" s="406"/>
    </row>
    <row r="25608" spans="7:7">
      <c r="G25608" s="406"/>
    </row>
    <row r="25609" spans="7:7">
      <c r="G25609" s="406"/>
    </row>
    <row r="25610" spans="7:7">
      <c r="G25610" s="406"/>
    </row>
    <row r="25611" spans="7:7">
      <c r="G25611" s="406"/>
    </row>
    <row r="25612" spans="7:7">
      <c r="G25612" s="406"/>
    </row>
    <row r="25613" spans="7:7">
      <c r="G25613" s="406"/>
    </row>
    <row r="25614" spans="7:7">
      <c r="G25614" s="406"/>
    </row>
    <row r="25615" spans="7:7">
      <c r="G25615" s="406"/>
    </row>
    <row r="25616" spans="7:7">
      <c r="G25616" s="406"/>
    </row>
    <row r="25617" spans="7:7">
      <c r="G25617" s="406"/>
    </row>
    <row r="25618" spans="7:7">
      <c r="G25618" s="406"/>
    </row>
    <row r="25619" spans="7:7">
      <c r="G25619" s="406"/>
    </row>
    <row r="25620" spans="7:7">
      <c r="G25620" s="406"/>
    </row>
    <row r="25621" spans="7:7">
      <c r="G25621" s="406"/>
    </row>
    <row r="25622" spans="7:7">
      <c r="G25622" s="406"/>
    </row>
    <row r="25623" spans="7:7">
      <c r="G25623" s="406"/>
    </row>
    <row r="25624" spans="7:7">
      <c r="G25624" s="406"/>
    </row>
    <row r="25625" spans="7:7">
      <c r="G25625" s="406"/>
    </row>
    <row r="25626" spans="7:7">
      <c r="G25626" s="406"/>
    </row>
    <row r="25627" spans="7:7">
      <c r="G25627" s="406"/>
    </row>
    <row r="25628" spans="7:7">
      <c r="G25628" s="406"/>
    </row>
    <row r="25629" spans="7:7">
      <c r="G25629" s="406"/>
    </row>
    <row r="25630" spans="7:7">
      <c r="G25630" s="406"/>
    </row>
    <row r="25631" spans="7:7">
      <c r="G25631" s="406"/>
    </row>
    <row r="25632" spans="7:7">
      <c r="G25632" s="406"/>
    </row>
    <row r="25633" spans="7:7">
      <c r="G25633" s="406"/>
    </row>
    <row r="25634" spans="7:7">
      <c r="G25634" s="406"/>
    </row>
    <row r="25635" spans="7:7">
      <c r="G25635" s="406"/>
    </row>
    <row r="25636" spans="7:7">
      <c r="G25636" s="406"/>
    </row>
    <row r="25637" spans="7:7">
      <c r="G25637" s="406"/>
    </row>
    <row r="25638" spans="7:7">
      <c r="G25638" s="406"/>
    </row>
    <row r="25639" spans="7:7">
      <c r="G25639" s="406"/>
    </row>
    <row r="25640" spans="7:7">
      <c r="G25640" s="406"/>
    </row>
    <row r="25641" spans="7:7">
      <c r="G25641" s="406"/>
    </row>
    <row r="25642" spans="7:7">
      <c r="G25642" s="406"/>
    </row>
    <row r="25643" spans="7:7">
      <c r="G25643" s="406"/>
    </row>
    <row r="25644" spans="7:7">
      <c r="G25644" s="406"/>
    </row>
    <row r="25645" spans="7:7">
      <c r="G25645" s="406"/>
    </row>
    <row r="25646" spans="7:7">
      <c r="G25646" s="406"/>
    </row>
    <row r="25647" spans="7:7">
      <c r="G25647" s="406"/>
    </row>
    <row r="25648" spans="7:7">
      <c r="G25648" s="406"/>
    </row>
    <row r="25649" spans="7:7">
      <c r="G25649" s="406"/>
    </row>
    <row r="25650" spans="7:7">
      <c r="G25650" s="406"/>
    </row>
    <row r="25651" spans="7:7">
      <c r="G25651" s="406"/>
    </row>
    <row r="25652" spans="7:7">
      <c r="G25652" s="406"/>
    </row>
    <row r="25653" spans="7:7">
      <c r="G25653" s="406"/>
    </row>
    <row r="25654" spans="7:7">
      <c r="G25654" s="406"/>
    </row>
    <row r="25655" spans="7:7">
      <c r="G25655" s="406"/>
    </row>
    <row r="25656" spans="7:7">
      <c r="G25656" s="406"/>
    </row>
    <row r="25657" spans="7:7">
      <c r="G25657" s="406"/>
    </row>
    <row r="25658" spans="7:7">
      <c r="G25658" s="406"/>
    </row>
    <row r="25659" spans="7:7">
      <c r="G25659" s="406"/>
    </row>
    <row r="25660" spans="7:7">
      <c r="G25660" s="406"/>
    </row>
    <row r="25661" spans="7:7">
      <c r="G25661" s="406"/>
    </row>
    <row r="25662" spans="7:7">
      <c r="G25662" s="406"/>
    </row>
    <row r="25663" spans="7:7">
      <c r="G25663" s="406"/>
    </row>
    <row r="25664" spans="7:7">
      <c r="G25664" s="406"/>
    </row>
    <row r="25665" spans="7:7">
      <c r="G25665" s="406"/>
    </row>
    <row r="25666" spans="7:7">
      <c r="G25666" s="406"/>
    </row>
    <row r="25667" spans="7:7">
      <c r="G25667" s="406"/>
    </row>
    <row r="25668" spans="7:7">
      <c r="G25668" s="406"/>
    </row>
    <row r="25669" spans="7:7">
      <c r="G25669" s="406"/>
    </row>
    <row r="25670" spans="7:7">
      <c r="G25670" s="406"/>
    </row>
    <row r="25671" spans="7:7">
      <c r="G25671" s="406"/>
    </row>
    <row r="25672" spans="7:7">
      <c r="G25672" s="406"/>
    </row>
    <row r="25673" spans="7:7">
      <c r="G25673" s="406"/>
    </row>
    <row r="25674" spans="7:7">
      <c r="G25674" s="406"/>
    </row>
    <row r="25675" spans="7:7">
      <c r="G25675" s="406"/>
    </row>
    <row r="25676" spans="7:7">
      <c r="G25676" s="406"/>
    </row>
    <row r="25677" spans="7:7">
      <c r="G25677" s="406"/>
    </row>
    <row r="25678" spans="7:7">
      <c r="G25678" s="406"/>
    </row>
    <row r="25679" spans="7:7">
      <c r="G25679" s="406"/>
    </row>
    <row r="25680" spans="7:7">
      <c r="G25680" s="406"/>
    </row>
    <row r="25681" spans="7:7">
      <c r="G25681" s="406"/>
    </row>
    <row r="25682" spans="7:7">
      <c r="G25682" s="406"/>
    </row>
    <row r="25683" spans="7:7">
      <c r="G25683" s="406"/>
    </row>
    <row r="25684" spans="7:7">
      <c r="G25684" s="406"/>
    </row>
    <row r="25685" spans="7:7">
      <c r="G25685" s="406"/>
    </row>
    <row r="25686" spans="7:7">
      <c r="G25686" s="406"/>
    </row>
    <row r="25687" spans="7:7">
      <c r="G25687" s="406"/>
    </row>
    <row r="25688" spans="7:7">
      <c r="G25688" s="406"/>
    </row>
    <row r="25689" spans="7:7">
      <c r="G25689" s="406"/>
    </row>
    <row r="25690" spans="7:7">
      <c r="G25690" s="406"/>
    </row>
    <row r="25691" spans="7:7">
      <c r="G25691" s="406"/>
    </row>
    <row r="25692" spans="7:7">
      <c r="G25692" s="406"/>
    </row>
    <row r="25693" spans="7:7">
      <c r="G25693" s="406"/>
    </row>
    <row r="25694" spans="7:7">
      <c r="G25694" s="406"/>
    </row>
    <row r="25695" spans="7:7">
      <c r="G25695" s="406"/>
    </row>
    <row r="25696" spans="7:7">
      <c r="G25696" s="406"/>
    </row>
    <row r="25697" spans="7:7">
      <c r="G25697" s="406"/>
    </row>
    <row r="25698" spans="7:7">
      <c r="G25698" s="406"/>
    </row>
    <row r="25699" spans="7:7">
      <c r="G25699" s="406"/>
    </row>
    <row r="25700" spans="7:7">
      <c r="G25700" s="406"/>
    </row>
    <row r="25701" spans="7:7">
      <c r="G25701" s="406"/>
    </row>
    <row r="25702" spans="7:7">
      <c r="G25702" s="406"/>
    </row>
    <row r="25703" spans="7:7">
      <c r="G25703" s="406"/>
    </row>
    <row r="25704" spans="7:7">
      <c r="G25704" s="406"/>
    </row>
    <row r="25705" spans="7:7">
      <c r="G25705" s="406"/>
    </row>
    <row r="25706" spans="7:7">
      <c r="G25706" s="406"/>
    </row>
    <row r="25707" spans="7:7">
      <c r="G25707" s="406"/>
    </row>
    <row r="25708" spans="7:7">
      <c r="G25708" s="406"/>
    </row>
    <row r="25709" spans="7:7">
      <c r="G25709" s="406"/>
    </row>
    <row r="25710" spans="7:7">
      <c r="G25710" s="406"/>
    </row>
    <row r="25711" spans="7:7">
      <c r="G25711" s="406"/>
    </row>
    <row r="25712" spans="7:7">
      <c r="G25712" s="406"/>
    </row>
    <row r="25713" spans="7:7">
      <c r="G25713" s="406"/>
    </row>
    <row r="25714" spans="7:7">
      <c r="G25714" s="406"/>
    </row>
    <row r="25715" spans="7:7">
      <c r="G25715" s="406"/>
    </row>
    <row r="25716" spans="7:7">
      <c r="G25716" s="406"/>
    </row>
    <row r="25717" spans="7:7">
      <c r="G25717" s="406"/>
    </row>
    <row r="25718" spans="7:7">
      <c r="G25718" s="406"/>
    </row>
    <row r="25719" spans="7:7">
      <c r="G25719" s="406"/>
    </row>
    <row r="25720" spans="7:7">
      <c r="G25720" s="406"/>
    </row>
    <row r="25721" spans="7:7">
      <c r="G25721" s="406"/>
    </row>
    <row r="25722" spans="7:7">
      <c r="G25722" s="406"/>
    </row>
    <row r="25723" spans="7:7">
      <c r="G25723" s="406"/>
    </row>
    <row r="25724" spans="7:7">
      <c r="G25724" s="406"/>
    </row>
    <row r="25725" spans="7:7">
      <c r="G25725" s="406"/>
    </row>
    <row r="25726" spans="7:7">
      <c r="G25726" s="406"/>
    </row>
    <row r="25727" spans="7:7">
      <c r="G25727" s="406"/>
    </row>
    <row r="25728" spans="7:7">
      <c r="G25728" s="406"/>
    </row>
    <row r="25729" spans="7:7">
      <c r="G25729" s="406"/>
    </row>
    <row r="25730" spans="7:7">
      <c r="G25730" s="406"/>
    </row>
    <row r="25731" spans="7:7">
      <c r="G25731" s="406"/>
    </row>
    <row r="25732" spans="7:7">
      <c r="G25732" s="406"/>
    </row>
    <row r="25733" spans="7:7">
      <c r="G25733" s="406"/>
    </row>
    <row r="25734" spans="7:7">
      <c r="G25734" s="406"/>
    </row>
    <row r="25735" spans="7:7">
      <c r="G25735" s="406"/>
    </row>
    <row r="25736" spans="7:7">
      <c r="G25736" s="406"/>
    </row>
    <row r="25737" spans="7:7">
      <c r="G25737" s="406"/>
    </row>
    <row r="25738" spans="7:7">
      <c r="G25738" s="406"/>
    </row>
    <row r="25739" spans="7:7">
      <c r="G25739" s="406"/>
    </row>
    <row r="25740" spans="7:7">
      <c r="G25740" s="406"/>
    </row>
    <row r="25741" spans="7:7">
      <c r="G25741" s="406"/>
    </row>
    <row r="25742" spans="7:7">
      <c r="G25742" s="406"/>
    </row>
    <row r="25743" spans="7:7">
      <c r="G25743" s="406"/>
    </row>
    <row r="25744" spans="7:7">
      <c r="G25744" s="406"/>
    </row>
    <row r="25745" spans="7:7">
      <c r="G25745" s="406"/>
    </row>
    <row r="25746" spans="7:7">
      <c r="G25746" s="406"/>
    </row>
    <row r="25747" spans="7:7">
      <c r="G25747" s="406"/>
    </row>
    <row r="25748" spans="7:7">
      <c r="G25748" s="406"/>
    </row>
    <row r="25749" spans="7:7">
      <c r="G25749" s="406"/>
    </row>
    <row r="25750" spans="7:7">
      <c r="G25750" s="406"/>
    </row>
    <row r="25751" spans="7:7">
      <c r="G25751" s="406"/>
    </row>
    <row r="25752" spans="7:7">
      <c r="G25752" s="406"/>
    </row>
    <row r="25753" spans="7:7">
      <c r="G25753" s="406"/>
    </row>
    <row r="25754" spans="7:7">
      <c r="G25754" s="406"/>
    </row>
    <row r="25755" spans="7:7">
      <c r="G25755" s="406"/>
    </row>
    <row r="25756" spans="7:7">
      <c r="G25756" s="406"/>
    </row>
    <row r="25757" spans="7:7">
      <c r="G25757" s="406"/>
    </row>
    <row r="25758" spans="7:7">
      <c r="G25758" s="406"/>
    </row>
    <row r="25759" spans="7:7">
      <c r="G25759" s="406"/>
    </row>
    <row r="25760" spans="7:7">
      <c r="G25760" s="406"/>
    </row>
    <row r="25761" spans="7:7">
      <c r="G25761" s="406"/>
    </row>
    <row r="25762" spans="7:7">
      <c r="G25762" s="406"/>
    </row>
    <row r="25763" spans="7:7">
      <c r="G25763" s="406"/>
    </row>
    <row r="25764" spans="7:7">
      <c r="G25764" s="406"/>
    </row>
    <row r="25765" spans="7:7">
      <c r="G25765" s="406"/>
    </row>
    <row r="25766" spans="7:7">
      <c r="G25766" s="406"/>
    </row>
    <row r="25767" spans="7:7">
      <c r="G25767" s="406"/>
    </row>
    <row r="25768" spans="7:7">
      <c r="G25768" s="406"/>
    </row>
    <row r="25769" spans="7:7">
      <c r="G25769" s="406"/>
    </row>
    <row r="25770" spans="7:7">
      <c r="G25770" s="406"/>
    </row>
    <row r="25771" spans="7:7">
      <c r="G25771" s="406"/>
    </row>
    <row r="25772" spans="7:7">
      <c r="G25772" s="406"/>
    </row>
    <row r="25773" spans="7:7">
      <c r="G25773" s="406"/>
    </row>
    <row r="25774" spans="7:7">
      <c r="G25774" s="406"/>
    </row>
    <row r="25775" spans="7:7">
      <c r="G25775" s="406"/>
    </row>
    <row r="25776" spans="7:7">
      <c r="G25776" s="406"/>
    </row>
    <row r="25777" spans="7:7">
      <c r="G25777" s="406"/>
    </row>
    <row r="25778" spans="7:7">
      <c r="G25778" s="406"/>
    </row>
    <row r="25779" spans="7:7">
      <c r="G25779" s="406"/>
    </row>
    <row r="25780" spans="7:7">
      <c r="G25780" s="406"/>
    </row>
    <row r="25781" spans="7:7">
      <c r="G25781" s="406"/>
    </row>
    <row r="25782" spans="7:7">
      <c r="G25782" s="406"/>
    </row>
    <row r="25783" spans="7:7">
      <c r="G25783" s="406"/>
    </row>
    <row r="25784" spans="7:7">
      <c r="G25784" s="406"/>
    </row>
    <row r="25785" spans="7:7">
      <c r="G25785" s="406"/>
    </row>
    <row r="25786" spans="7:7">
      <c r="G25786" s="406"/>
    </row>
    <row r="25787" spans="7:7">
      <c r="G25787" s="406"/>
    </row>
    <row r="25788" spans="7:7">
      <c r="G25788" s="406"/>
    </row>
    <row r="25789" spans="7:7">
      <c r="G25789" s="406"/>
    </row>
    <row r="25790" spans="7:7">
      <c r="G25790" s="406"/>
    </row>
    <row r="25791" spans="7:7">
      <c r="G25791" s="406"/>
    </row>
    <row r="25792" spans="7:7">
      <c r="G25792" s="406"/>
    </row>
    <row r="25793" spans="7:7">
      <c r="G25793" s="406"/>
    </row>
    <row r="25794" spans="7:7">
      <c r="G25794" s="406"/>
    </row>
    <row r="25795" spans="7:7">
      <c r="G25795" s="406"/>
    </row>
    <row r="25796" spans="7:7">
      <c r="G25796" s="406"/>
    </row>
    <row r="25797" spans="7:7">
      <c r="G25797" s="406"/>
    </row>
    <row r="25798" spans="7:7">
      <c r="G25798" s="406"/>
    </row>
    <row r="25799" spans="7:7">
      <c r="G25799" s="406"/>
    </row>
    <row r="25800" spans="7:7">
      <c r="G25800" s="406"/>
    </row>
    <row r="25801" spans="7:7">
      <c r="G25801" s="406"/>
    </row>
    <row r="25802" spans="7:7">
      <c r="G25802" s="406"/>
    </row>
    <row r="25803" spans="7:7">
      <c r="G25803" s="406"/>
    </row>
    <row r="25804" spans="7:7">
      <c r="G25804" s="406"/>
    </row>
    <row r="25805" spans="7:7">
      <c r="G25805" s="406"/>
    </row>
    <row r="25806" spans="7:7">
      <c r="G25806" s="406"/>
    </row>
    <row r="25807" spans="7:7">
      <c r="G25807" s="406"/>
    </row>
    <row r="25808" spans="7:7">
      <c r="G25808" s="406"/>
    </row>
    <row r="25809" spans="7:7">
      <c r="G25809" s="406"/>
    </row>
    <row r="25810" spans="7:7">
      <c r="G25810" s="406"/>
    </row>
    <row r="25811" spans="7:7">
      <c r="G25811" s="406"/>
    </row>
    <row r="25812" spans="7:7">
      <c r="G25812" s="406"/>
    </row>
    <row r="25813" spans="7:7">
      <c r="G25813" s="406"/>
    </row>
    <row r="25814" spans="7:7">
      <c r="G25814" s="406"/>
    </row>
    <row r="25815" spans="7:7">
      <c r="G25815" s="406"/>
    </row>
    <row r="25816" spans="7:7">
      <c r="G25816" s="406"/>
    </row>
    <row r="25817" spans="7:7">
      <c r="G25817" s="406"/>
    </row>
    <row r="25818" spans="7:7">
      <c r="G25818" s="406"/>
    </row>
    <row r="25819" spans="7:7">
      <c r="G25819" s="406"/>
    </row>
    <row r="25820" spans="7:7">
      <c r="G25820" s="406"/>
    </row>
    <row r="25821" spans="7:7">
      <c r="G25821" s="406"/>
    </row>
    <row r="25822" spans="7:7">
      <c r="G25822" s="406"/>
    </row>
    <row r="25823" spans="7:7">
      <c r="G25823" s="406"/>
    </row>
    <row r="25824" spans="7:7">
      <c r="G25824" s="406"/>
    </row>
    <row r="25825" spans="7:7">
      <c r="G25825" s="406"/>
    </row>
    <row r="25826" spans="7:7">
      <c r="G25826" s="406"/>
    </row>
    <row r="25827" spans="7:7">
      <c r="G25827" s="406"/>
    </row>
    <row r="25828" spans="7:7">
      <c r="G25828" s="406"/>
    </row>
    <row r="25829" spans="7:7">
      <c r="G25829" s="406"/>
    </row>
    <row r="25830" spans="7:7">
      <c r="G25830" s="406"/>
    </row>
    <row r="25831" spans="7:7">
      <c r="G25831" s="406"/>
    </row>
    <row r="25832" spans="7:7">
      <c r="G25832" s="406"/>
    </row>
    <row r="25833" spans="7:7">
      <c r="G25833" s="406"/>
    </row>
    <row r="25834" spans="7:7">
      <c r="G25834" s="406"/>
    </row>
    <row r="25835" spans="7:7">
      <c r="G25835" s="406"/>
    </row>
    <row r="25836" spans="7:7">
      <c r="G25836" s="406"/>
    </row>
    <row r="25837" spans="7:7">
      <c r="G25837" s="406"/>
    </row>
    <row r="25838" spans="7:7">
      <c r="G25838" s="406"/>
    </row>
    <row r="25839" spans="7:7">
      <c r="G25839" s="406"/>
    </row>
    <row r="25840" spans="7:7">
      <c r="G25840" s="406"/>
    </row>
    <row r="25841" spans="7:7">
      <c r="G25841" s="406"/>
    </row>
    <row r="25842" spans="7:7">
      <c r="G25842" s="406"/>
    </row>
    <row r="25843" spans="7:7">
      <c r="G25843" s="406"/>
    </row>
    <row r="25844" spans="7:7">
      <c r="G25844" s="406"/>
    </row>
    <row r="25845" spans="7:7">
      <c r="G25845" s="406"/>
    </row>
    <row r="25846" spans="7:7">
      <c r="G25846" s="406"/>
    </row>
    <row r="25847" spans="7:7">
      <c r="G25847" s="406"/>
    </row>
    <row r="25848" spans="7:7">
      <c r="G25848" s="406"/>
    </row>
    <row r="25849" spans="7:7">
      <c r="G25849" s="406"/>
    </row>
    <row r="25850" spans="7:7">
      <c r="G25850" s="406"/>
    </row>
    <row r="25851" spans="7:7">
      <c r="G25851" s="406"/>
    </row>
    <row r="25852" spans="7:7">
      <c r="G25852" s="406"/>
    </row>
    <row r="25853" spans="7:7">
      <c r="G25853" s="406"/>
    </row>
    <row r="25854" spans="7:7">
      <c r="G25854" s="406"/>
    </row>
    <row r="25855" spans="7:7">
      <c r="G25855" s="406"/>
    </row>
    <row r="25856" spans="7:7">
      <c r="G25856" s="406"/>
    </row>
    <row r="25857" spans="7:7">
      <c r="G25857" s="406"/>
    </row>
    <row r="25858" spans="7:7">
      <c r="G25858" s="406"/>
    </row>
    <row r="25859" spans="7:7">
      <c r="G25859" s="406"/>
    </row>
    <row r="25860" spans="7:7">
      <c r="G25860" s="406"/>
    </row>
    <row r="25861" spans="7:7">
      <c r="G25861" s="406"/>
    </row>
    <row r="25862" spans="7:7">
      <c r="G25862" s="406"/>
    </row>
    <row r="25863" spans="7:7">
      <c r="G25863" s="406"/>
    </row>
    <row r="25864" spans="7:7">
      <c r="G25864" s="406"/>
    </row>
    <row r="25865" spans="7:7">
      <c r="G25865" s="406"/>
    </row>
    <row r="25866" spans="7:7">
      <c r="G25866" s="406"/>
    </row>
    <row r="25867" spans="7:7">
      <c r="G25867" s="406"/>
    </row>
    <row r="25868" spans="7:7">
      <c r="G25868" s="406"/>
    </row>
    <row r="25869" spans="7:7">
      <c r="G25869" s="406"/>
    </row>
    <row r="25870" spans="7:7">
      <c r="G25870" s="406"/>
    </row>
    <row r="25871" spans="7:7">
      <c r="G25871" s="406"/>
    </row>
    <row r="25872" spans="7:7">
      <c r="G25872" s="406"/>
    </row>
    <row r="25873" spans="7:7">
      <c r="G25873" s="406"/>
    </row>
    <row r="25874" spans="7:7">
      <c r="G25874" s="406"/>
    </row>
    <row r="25875" spans="7:7">
      <c r="G25875" s="406"/>
    </row>
    <row r="25876" spans="7:7">
      <c r="G25876" s="406"/>
    </row>
    <row r="25877" spans="7:7">
      <c r="G25877" s="406"/>
    </row>
    <row r="25878" spans="7:7">
      <c r="G25878" s="406"/>
    </row>
    <row r="25879" spans="7:7">
      <c r="G25879" s="406"/>
    </row>
    <row r="25880" spans="7:7">
      <c r="G25880" s="406"/>
    </row>
    <row r="25881" spans="7:7">
      <c r="G25881" s="406"/>
    </row>
    <row r="25882" spans="7:7">
      <c r="G25882" s="406"/>
    </row>
    <row r="25883" spans="7:7">
      <c r="G25883" s="406"/>
    </row>
    <row r="25884" spans="7:7">
      <c r="G25884" s="406"/>
    </row>
    <row r="25885" spans="7:7">
      <c r="G25885" s="406"/>
    </row>
    <row r="25886" spans="7:7">
      <c r="G25886" s="406"/>
    </row>
    <row r="25887" spans="7:7">
      <c r="G25887" s="406"/>
    </row>
    <row r="25888" spans="7:7">
      <c r="G25888" s="406"/>
    </row>
    <row r="25889" spans="7:7">
      <c r="G25889" s="406"/>
    </row>
    <row r="25890" spans="7:7">
      <c r="G25890" s="406"/>
    </row>
    <row r="25891" spans="7:7">
      <c r="G25891" s="406"/>
    </row>
    <row r="25892" spans="7:7">
      <c r="G25892" s="406"/>
    </row>
    <row r="25893" spans="7:7">
      <c r="G25893" s="406"/>
    </row>
    <row r="25894" spans="7:7">
      <c r="G25894" s="406"/>
    </row>
    <row r="25895" spans="7:7">
      <c r="G25895" s="406"/>
    </row>
    <row r="25896" spans="7:7">
      <c r="G25896" s="406"/>
    </row>
    <row r="25897" spans="7:7">
      <c r="G25897" s="406"/>
    </row>
    <row r="25898" spans="7:7">
      <c r="G25898" s="406"/>
    </row>
    <row r="25899" spans="7:7">
      <c r="G25899" s="406"/>
    </row>
    <row r="25900" spans="7:7">
      <c r="G25900" s="406"/>
    </row>
    <row r="25901" spans="7:7">
      <c r="G25901" s="406"/>
    </row>
    <row r="25902" spans="7:7">
      <c r="G25902" s="406"/>
    </row>
    <row r="25903" spans="7:7">
      <c r="G25903" s="406"/>
    </row>
    <row r="25904" spans="7:7">
      <c r="G25904" s="406"/>
    </row>
    <row r="25905" spans="7:7">
      <c r="G25905" s="406"/>
    </row>
    <row r="25906" spans="7:7">
      <c r="G25906" s="406"/>
    </row>
    <row r="25907" spans="7:7">
      <c r="G25907" s="406"/>
    </row>
    <row r="25908" spans="7:7">
      <c r="G25908" s="406"/>
    </row>
    <row r="25909" spans="7:7">
      <c r="G25909" s="406"/>
    </row>
    <row r="25910" spans="7:7">
      <c r="G25910" s="406"/>
    </row>
    <row r="25911" spans="7:7">
      <c r="G25911" s="406"/>
    </row>
    <row r="25912" spans="7:7">
      <c r="G25912" s="406"/>
    </row>
    <row r="25913" spans="7:7">
      <c r="G25913" s="406"/>
    </row>
    <row r="25914" spans="7:7">
      <c r="G25914" s="406"/>
    </row>
    <row r="25915" spans="7:7">
      <c r="G25915" s="406"/>
    </row>
    <row r="25916" spans="7:7">
      <c r="G25916" s="406"/>
    </row>
    <row r="25917" spans="7:7">
      <c r="G25917" s="406"/>
    </row>
    <row r="25918" spans="7:7">
      <c r="G25918" s="406"/>
    </row>
    <row r="25919" spans="7:7">
      <c r="G25919" s="406"/>
    </row>
    <row r="25920" spans="7:7">
      <c r="G25920" s="406"/>
    </row>
    <row r="25921" spans="7:7">
      <c r="G25921" s="406"/>
    </row>
    <row r="25922" spans="7:7">
      <c r="G25922" s="406"/>
    </row>
    <row r="25923" spans="7:7">
      <c r="G25923" s="406"/>
    </row>
    <row r="25924" spans="7:7">
      <c r="G25924" s="406"/>
    </row>
    <row r="25925" spans="7:7">
      <c r="G25925" s="406"/>
    </row>
    <row r="25926" spans="7:7">
      <c r="G25926" s="406"/>
    </row>
    <row r="25927" spans="7:7">
      <c r="G25927" s="406"/>
    </row>
    <row r="25928" spans="7:7">
      <c r="G25928" s="406"/>
    </row>
    <row r="25929" spans="7:7">
      <c r="G25929" s="406"/>
    </row>
    <row r="25930" spans="7:7">
      <c r="G25930" s="406"/>
    </row>
    <row r="25931" spans="7:7">
      <c r="G25931" s="406"/>
    </row>
    <row r="25932" spans="7:7">
      <c r="G25932" s="406"/>
    </row>
    <row r="25933" spans="7:7">
      <c r="G25933" s="406"/>
    </row>
    <row r="25934" spans="7:7">
      <c r="G25934" s="406"/>
    </row>
    <row r="25935" spans="7:7">
      <c r="G25935" s="406"/>
    </row>
    <row r="25936" spans="7:7">
      <c r="G25936" s="406"/>
    </row>
    <row r="25937" spans="7:7">
      <c r="G25937" s="406"/>
    </row>
    <row r="25938" spans="7:7">
      <c r="G25938" s="406"/>
    </row>
    <row r="25939" spans="7:7">
      <c r="G25939" s="406"/>
    </row>
    <row r="25940" spans="7:7">
      <c r="G25940" s="406"/>
    </row>
    <row r="25941" spans="7:7">
      <c r="G25941" s="406"/>
    </row>
    <row r="25942" spans="7:7">
      <c r="G25942" s="406"/>
    </row>
    <row r="25943" spans="7:7">
      <c r="G25943" s="406"/>
    </row>
    <row r="25944" spans="7:7">
      <c r="G25944" s="406"/>
    </row>
    <row r="25945" spans="7:7">
      <c r="G25945" s="406"/>
    </row>
    <row r="25946" spans="7:7">
      <c r="G25946" s="406"/>
    </row>
    <row r="25947" spans="7:7">
      <c r="G25947" s="406"/>
    </row>
    <row r="25948" spans="7:7">
      <c r="G25948" s="406"/>
    </row>
    <row r="25949" spans="7:7">
      <c r="G25949" s="406"/>
    </row>
    <row r="25950" spans="7:7">
      <c r="G25950" s="406"/>
    </row>
    <row r="25951" spans="7:7">
      <c r="G25951" s="406"/>
    </row>
    <row r="25952" spans="7:7">
      <c r="G25952" s="406"/>
    </row>
    <row r="25953" spans="7:7">
      <c r="G25953" s="406"/>
    </row>
    <row r="25954" spans="7:7">
      <c r="G25954" s="406"/>
    </row>
    <row r="25955" spans="7:7">
      <c r="G25955" s="406"/>
    </row>
    <row r="25956" spans="7:7">
      <c r="G25956" s="406"/>
    </row>
    <row r="25957" spans="7:7">
      <c r="G25957" s="406"/>
    </row>
    <row r="25958" spans="7:7">
      <c r="G25958" s="406"/>
    </row>
    <row r="25959" spans="7:7">
      <c r="G25959" s="406"/>
    </row>
    <row r="25960" spans="7:7">
      <c r="G25960" s="406"/>
    </row>
    <row r="25961" spans="7:7">
      <c r="G25961" s="406"/>
    </row>
    <row r="25962" spans="7:7">
      <c r="G25962" s="406"/>
    </row>
    <row r="25963" spans="7:7">
      <c r="G25963" s="406"/>
    </row>
    <row r="25964" spans="7:7">
      <c r="G25964" s="406"/>
    </row>
    <row r="25965" spans="7:7">
      <c r="G25965" s="406"/>
    </row>
    <row r="25966" spans="7:7">
      <c r="G25966" s="406"/>
    </row>
    <row r="25967" spans="7:7">
      <c r="G25967" s="406"/>
    </row>
    <row r="25968" spans="7:7">
      <c r="G25968" s="406"/>
    </row>
    <row r="25969" spans="7:7">
      <c r="G25969" s="406"/>
    </row>
    <row r="25970" spans="7:7">
      <c r="G25970" s="406"/>
    </row>
    <row r="25971" spans="7:7">
      <c r="G25971" s="406"/>
    </row>
    <row r="25972" spans="7:7">
      <c r="G25972" s="406"/>
    </row>
    <row r="25973" spans="7:7">
      <c r="G25973" s="406"/>
    </row>
    <row r="25974" spans="7:7">
      <c r="G25974" s="406"/>
    </row>
    <row r="25975" spans="7:7">
      <c r="G25975" s="406"/>
    </row>
    <row r="25976" spans="7:7">
      <c r="G25976" s="406"/>
    </row>
    <row r="25977" spans="7:7">
      <c r="G25977" s="406"/>
    </row>
    <row r="25978" spans="7:7">
      <c r="G25978" s="406"/>
    </row>
    <row r="25979" spans="7:7">
      <c r="G25979" s="406"/>
    </row>
    <row r="25980" spans="7:7">
      <c r="G25980" s="406"/>
    </row>
    <row r="25981" spans="7:7">
      <c r="G25981" s="406"/>
    </row>
    <row r="25982" spans="7:7">
      <c r="G25982" s="406"/>
    </row>
    <row r="25983" spans="7:7">
      <c r="G25983" s="406"/>
    </row>
    <row r="25984" spans="7:7">
      <c r="G25984" s="406"/>
    </row>
    <row r="25985" spans="7:7">
      <c r="G25985" s="406"/>
    </row>
    <row r="25986" spans="7:7">
      <c r="G25986" s="406"/>
    </row>
    <row r="25987" spans="7:7">
      <c r="G25987" s="406"/>
    </row>
    <row r="25988" spans="7:7">
      <c r="G25988" s="406"/>
    </row>
    <row r="25989" spans="7:7">
      <c r="G25989" s="406"/>
    </row>
    <row r="25990" spans="7:7">
      <c r="G25990" s="406"/>
    </row>
    <row r="25991" spans="7:7">
      <c r="G25991" s="406"/>
    </row>
    <row r="25992" spans="7:7">
      <c r="G25992" s="406"/>
    </row>
    <row r="25993" spans="7:7">
      <c r="G25993" s="406"/>
    </row>
    <row r="25994" spans="7:7">
      <c r="G25994" s="406"/>
    </row>
    <row r="25995" spans="7:7">
      <c r="G25995" s="406"/>
    </row>
    <row r="25996" spans="7:7">
      <c r="G25996" s="406"/>
    </row>
    <row r="25997" spans="7:7">
      <c r="G25997" s="406"/>
    </row>
    <row r="25998" spans="7:7">
      <c r="G25998" s="406"/>
    </row>
    <row r="25999" spans="7:7">
      <c r="G25999" s="406"/>
    </row>
    <row r="26000" spans="7:7">
      <c r="G26000" s="406"/>
    </row>
    <row r="26001" spans="7:7">
      <c r="G26001" s="406"/>
    </row>
    <row r="26002" spans="7:7">
      <c r="G26002" s="406"/>
    </row>
    <row r="26003" spans="7:7">
      <c r="G26003" s="406"/>
    </row>
    <row r="26004" spans="7:7">
      <c r="G26004" s="406"/>
    </row>
    <row r="26005" spans="7:7">
      <c r="G26005" s="406"/>
    </row>
    <row r="26006" spans="7:7">
      <c r="G26006" s="406"/>
    </row>
    <row r="26007" spans="7:7">
      <c r="G26007" s="406"/>
    </row>
    <row r="26008" spans="7:7">
      <c r="G26008" s="406"/>
    </row>
    <row r="26009" spans="7:7">
      <c r="G26009" s="406"/>
    </row>
    <row r="26010" spans="7:7">
      <c r="G26010" s="406"/>
    </row>
    <row r="26011" spans="7:7">
      <c r="G26011" s="406"/>
    </row>
    <row r="26012" spans="7:7">
      <c r="G26012" s="406"/>
    </row>
    <row r="26013" spans="7:7">
      <c r="G26013" s="406"/>
    </row>
    <row r="26014" spans="7:7">
      <c r="G26014" s="406"/>
    </row>
    <row r="26015" spans="7:7">
      <c r="G26015" s="406"/>
    </row>
    <row r="26016" spans="7:7">
      <c r="G26016" s="406"/>
    </row>
    <row r="26017" spans="7:7">
      <c r="G26017" s="406"/>
    </row>
    <row r="26018" spans="7:7">
      <c r="G26018" s="406"/>
    </row>
    <row r="26019" spans="7:7">
      <c r="G26019" s="406"/>
    </row>
    <row r="26020" spans="7:7">
      <c r="G26020" s="406"/>
    </row>
    <row r="26021" spans="7:7">
      <c r="G26021" s="406"/>
    </row>
    <row r="26022" spans="7:7">
      <c r="G26022" s="406"/>
    </row>
    <row r="26023" spans="7:7">
      <c r="G26023" s="406"/>
    </row>
    <row r="26024" spans="7:7">
      <c r="G26024" s="406"/>
    </row>
    <row r="26025" spans="7:7">
      <c r="G26025" s="406"/>
    </row>
    <row r="26026" spans="7:7">
      <c r="G26026" s="406"/>
    </row>
    <row r="26027" spans="7:7">
      <c r="G26027" s="406"/>
    </row>
    <row r="26028" spans="7:7">
      <c r="G26028" s="406"/>
    </row>
    <row r="26029" spans="7:7">
      <c r="G26029" s="406"/>
    </row>
    <row r="26030" spans="7:7">
      <c r="G26030" s="406"/>
    </row>
    <row r="26031" spans="7:7">
      <c r="G26031" s="406"/>
    </row>
    <row r="26032" spans="7:7">
      <c r="G26032" s="406"/>
    </row>
    <row r="26033" spans="7:7">
      <c r="G26033" s="406"/>
    </row>
    <row r="26034" spans="7:7">
      <c r="G26034" s="406"/>
    </row>
    <row r="26035" spans="7:7">
      <c r="G26035" s="406"/>
    </row>
    <row r="26036" spans="7:7">
      <c r="G26036" s="406"/>
    </row>
    <row r="26037" spans="7:7">
      <c r="G26037" s="406"/>
    </row>
    <row r="26038" spans="7:7">
      <c r="G26038" s="406"/>
    </row>
    <row r="26039" spans="7:7">
      <c r="G26039" s="406"/>
    </row>
    <row r="26040" spans="7:7">
      <c r="G26040" s="406"/>
    </row>
    <row r="26041" spans="7:7">
      <c r="G26041" s="406"/>
    </row>
    <row r="26042" spans="7:7">
      <c r="G26042" s="406"/>
    </row>
    <row r="26043" spans="7:7">
      <c r="G26043" s="406"/>
    </row>
    <row r="26044" spans="7:7">
      <c r="G26044" s="406"/>
    </row>
    <row r="26045" spans="7:7">
      <c r="G26045" s="406"/>
    </row>
    <row r="26046" spans="7:7">
      <c r="G26046" s="406"/>
    </row>
    <row r="26047" spans="7:7">
      <c r="G26047" s="406"/>
    </row>
    <row r="26048" spans="7:7">
      <c r="G26048" s="406"/>
    </row>
    <row r="26049" spans="7:7">
      <c r="G26049" s="406"/>
    </row>
    <row r="26050" spans="7:7">
      <c r="G26050" s="406"/>
    </row>
    <row r="26051" spans="7:7">
      <c r="G26051" s="406"/>
    </row>
    <row r="26052" spans="7:7">
      <c r="G26052" s="406"/>
    </row>
    <row r="26053" spans="7:7">
      <c r="G26053" s="406"/>
    </row>
    <row r="26054" spans="7:7">
      <c r="G26054" s="406"/>
    </row>
    <row r="26055" spans="7:7">
      <c r="G26055" s="406"/>
    </row>
    <row r="26056" spans="7:7">
      <c r="G26056" s="406"/>
    </row>
    <row r="26057" spans="7:7">
      <c r="G26057" s="406"/>
    </row>
    <row r="26058" spans="7:7">
      <c r="G26058" s="406"/>
    </row>
    <row r="26059" spans="7:7">
      <c r="G26059" s="406"/>
    </row>
    <row r="26060" spans="7:7">
      <c r="G26060" s="406"/>
    </row>
    <row r="26061" spans="7:7">
      <c r="G26061" s="406"/>
    </row>
    <row r="26062" spans="7:7">
      <c r="G26062" s="406"/>
    </row>
    <row r="26063" spans="7:7">
      <c r="G26063" s="406"/>
    </row>
    <row r="26064" spans="7:7">
      <c r="G26064" s="406"/>
    </row>
    <row r="26065" spans="7:7">
      <c r="G26065" s="406"/>
    </row>
    <row r="26066" spans="7:7">
      <c r="G26066" s="406"/>
    </row>
    <row r="26067" spans="7:7">
      <c r="G26067" s="406"/>
    </row>
    <row r="26068" spans="7:7">
      <c r="G26068" s="406"/>
    </row>
    <row r="26069" spans="7:7">
      <c r="G26069" s="406"/>
    </row>
    <row r="26070" spans="7:7">
      <c r="G26070" s="406"/>
    </row>
    <row r="26071" spans="7:7">
      <c r="G26071" s="406"/>
    </row>
    <row r="26072" spans="7:7">
      <c r="G26072" s="406"/>
    </row>
    <row r="26073" spans="7:7">
      <c r="G26073" s="406"/>
    </row>
    <row r="26074" spans="7:7">
      <c r="G26074" s="406"/>
    </row>
    <row r="26075" spans="7:7">
      <c r="G26075" s="406"/>
    </row>
    <row r="26076" spans="7:7">
      <c r="G26076" s="406"/>
    </row>
    <row r="26077" spans="7:7">
      <c r="G26077" s="406"/>
    </row>
    <row r="26078" spans="7:7">
      <c r="G26078" s="406"/>
    </row>
    <row r="26079" spans="7:7">
      <c r="G26079" s="406"/>
    </row>
    <row r="26080" spans="7:7">
      <c r="G26080" s="406"/>
    </row>
    <row r="26081" spans="7:7">
      <c r="G26081" s="406"/>
    </row>
    <row r="26082" spans="7:7">
      <c r="G26082" s="406"/>
    </row>
    <row r="26083" spans="7:7">
      <c r="G26083" s="406"/>
    </row>
    <row r="26084" spans="7:7">
      <c r="G26084" s="406"/>
    </row>
    <row r="26085" spans="7:7">
      <c r="G26085" s="406"/>
    </row>
    <row r="26086" spans="7:7">
      <c r="G26086" s="406"/>
    </row>
    <row r="26087" spans="7:7">
      <c r="G26087" s="406"/>
    </row>
    <row r="26088" spans="7:7">
      <c r="G26088" s="406"/>
    </row>
    <row r="26089" spans="7:7">
      <c r="G26089" s="406"/>
    </row>
    <row r="26090" spans="7:7">
      <c r="G26090" s="406"/>
    </row>
    <row r="26091" spans="7:7">
      <c r="G26091" s="406"/>
    </row>
    <row r="26092" spans="7:7">
      <c r="G26092" s="406"/>
    </row>
    <row r="26093" spans="7:7">
      <c r="G26093" s="406"/>
    </row>
    <row r="26094" spans="7:7">
      <c r="G26094" s="406"/>
    </row>
    <row r="26095" spans="7:7">
      <c r="G26095" s="406"/>
    </row>
    <row r="26096" spans="7:7">
      <c r="G26096" s="406"/>
    </row>
    <row r="26097" spans="7:7">
      <c r="G26097" s="406"/>
    </row>
    <row r="26098" spans="7:7">
      <c r="G26098" s="406"/>
    </row>
    <row r="26099" spans="7:7">
      <c r="G26099" s="406"/>
    </row>
    <row r="26100" spans="7:7">
      <c r="G26100" s="406"/>
    </row>
    <row r="26101" spans="7:7">
      <c r="G26101" s="406"/>
    </row>
    <row r="26102" spans="7:7">
      <c r="G26102" s="406"/>
    </row>
    <row r="26103" spans="7:7">
      <c r="G26103" s="406"/>
    </row>
    <row r="26104" spans="7:7">
      <c r="G26104" s="406"/>
    </row>
    <row r="26105" spans="7:7">
      <c r="G26105" s="406"/>
    </row>
    <row r="26106" spans="7:7">
      <c r="G26106" s="406"/>
    </row>
    <row r="26107" spans="7:7">
      <c r="G26107" s="406"/>
    </row>
    <row r="26108" spans="7:7">
      <c r="G26108" s="406"/>
    </row>
    <row r="26109" spans="7:7">
      <c r="G26109" s="406"/>
    </row>
    <row r="26110" spans="7:7">
      <c r="G26110" s="406"/>
    </row>
    <row r="26111" spans="7:7">
      <c r="G26111" s="406"/>
    </row>
    <row r="26112" spans="7:7">
      <c r="G26112" s="406"/>
    </row>
    <row r="26113" spans="7:7">
      <c r="G26113" s="406"/>
    </row>
    <row r="26114" spans="7:7">
      <c r="G26114" s="406"/>
    </row>
    <row r="26115" spans="7:7">
      <c r="G26115" s="406"/>
    </row>
    <row r="26116" spans="7:7">
      <c r="G26116" s="406"/>
    </row>
    <row r="26117" spans="7:7">
      <c r="G26117" s="406"/>
    </row>
    <row r="26118" spans="7:7">
      <c r="G26118" s="406"/>
    </row>
    <row r="26119" spans="7:7">
      <c r="G26119" s="406"/>
    </row>
    <row r="26120" spans="7:7">
      <c r="G26120" s="406"/>
    </row>
    <row r="26121" spans="7:7">
      <c r="G26121" s="406"/>
    </row>
    <row r="26122" spans="7:7">
      <c r="G26122" s="406"/>
    </row>
    <row r="26123" spans="7:7">
      <c r="G26123" s="406"/>
    </row>
    <row r="26124" spans="7:7">
      <c r="G26124" s="406"/>
    </row>
    <row r="26125" spans="7:7">
      <c r="G26125" s="406"/>
    </row>
    <row r="26126" spans="7:7">
      <c r="G26126" s="406"/>
    </row>
    <row r="26127" spans="7:7">
      <c r="G26127" s="406"/>
    </row>
    <row r="26128" spans="7:7">
      <c r="G26128" s="406"/>
    </row>
    <row r="26129" spans="7:7">
      <c r="G26129" s="406"/>
    </row>
    <row r="26130" spans="7:7">
      <c r="G26130" s="406"/>
    </row>
    <row r="26131" spans="7:7">
      <c r="G26131" s="406"/>
    </row>
    <row r="26132" spans="7:7">
      <c r="G26132" s="406"/>
    </row>
    <row r="26133" spans="7:7">
      <c r="G26133" s="406"/>
    </row>
    <row r="26134" spans="7:7">
      <c r="G26134" s="406"/>
    </row>
    <row r="26135" spans="7:7">
      <c r="G26135" s="406"/>
    </row>
    <row r="26136" spans="7:7">
      <c r="G26136" s="406"/>
    </row>
    <row r="26137" spans="7:7">
      <c r="G26137" s="406"/>
    </row>
    <row r="26138" spans="7:7">
      <c r="G26138" s="406"/>
    </row>
    <row r="26139" spans="7:7">
      <c r="G26139" s="406"/>
    </row>
    <row r="26140" spans="7:7">
      <c r="G26140" s="406"/>
    </row>
    <row r="26141" spans="7:7">
      <c r="G26141" s="406"/>
    </row>
    <row r="26142" spans="7:7">
      <c r="G26142" s="406"/>
    </row>
    <row r="26143" spans="7:7">
      <c r="G26143" s="406"/>
    </row>
    <row r="26144" spans="7:7">
      <c r="G26144" s="406"/>
    </row>
    <row r="26145" spans="7:7">
      <c r="G26145" s="406"/>
    </row>
    <row r="26146" spans="7:7">
      <c r="G26146" s="406"/>
    </row>
    <row r="26147" spans="7:7">
      <c r="G26147" s="406"/>
    </row>
    <row r="26148" spans="7:7">
      <c r="G26148" s="406"/>
    </row>
    <row r="26149" spans="7:7">
      <c r="G26149" s="406"/>
    </row>
    <row r="26150" spans="7:7">
      <c r="G26150" s="406"/>
    </row>
    <row r="26151" spans="7:7">
      <c r="G26151" s="406"/>
    </row>
    <row r="26152" spans="7:7">
      <c r="G26152" s="406"/>
    </row>
    <row r="26153" spans="7:7">
      <c r="G26153" s="406"/>
    </row>
    <row r="26154" spans="7:7">
      <c r="G26154" s="406"/>
    </row>
    <row r="26155" spans="7:7">
      <c r="G26155" s="406"/>
    </row>
    <row r="26156" spans="7:7">
      <c r="G26156" s="406"/>
    </row>
    <row r="26157" spans="7:7">
      <c r="G26157" s="406"/>
    </row>
    <row r="26158" spans="7:7">
      <c r="G26158" s="406"/>
    </row>
    <row r="26159" spans="7:7">
      <c r="G26159" s="406"/>
    </row>
    <row r="26160" spans="7:7">
      <c r="G26160" s="406"/>
    </row>
    <row r="26161" spans="7:7">
      <c r="G26161" s="406"/>
    </row>
    <row r="26162" spans="7:7">
      <c r="G26162" s="406"/>
    </row>
    <row r="26163" spans="7:7">
      <c r="G26163" s="406"/>
    </row>
    <row r="26164" spans="7:7">
      <c r="G26164" s="406"/>
    </row>
    <row r="26165" spans="7:7">
      <c r="G26165" s="406"/>
    </row>
    <row r="26166" spans="7:7">
      <c r="G26166" s="406"/>
    </row>
    <row r="26167" spans="7:7">
      <c r="G26167" s="406"/>
    </row>
    <row r="26168" spans="7:7">
      <c r="G26168" s="406"/>
    </row>
    <row r="26169" spans="7:7">
      <c r="G26169" s="406"/>
    </row>
    <row r="26170" spans="7:7">
      <c r="G26170" s="406"/>
    </row>
    <row r="26171" spans="7:7">
      <c r="G26171" s="406"/>
    </row>
    <row r="26172" spans="7:7">
      <c r="G26172" s="406"/>
    </row>
    <row r="26173" spans="7:7">
      <c r="G26173" s="406"/>
    </row>
    <row r="26174" spans="7:7">
      <c r="G26174" s="406"/>
    </row>
    <row r="26175" spans="7:7">
      <c r="G26175" s="406"/>
    </row>
    <row r="26176" spans="7:7">
      <c r="G26176" s="406"/>
    </row>
    <row r="26177" spans="7:7">
      <c r="G26177" s="406"/>
    </row>
    <row r="26178" spans="7:7">
      <c r="G26178" s="406"/>
    </row>
    <row r="26179" spans="7:7">
      <c r="G26179" s="406"/>
    </row>
    <row r="26180" spans="7:7">
      <c r="G26180" s="406"/>
    </row>
    <row r="26181" spans="7:7">
      <c r="G26181" s="406"/>
    </row>
    <row r="26182" spans="7:7">
      <c r="G26182" s="406"/>
    </row>
    <row r="26183" spans="7:7">
      <c r="G26183" s="406"/>
    </row>
    <row r="26184" spans="7:7">
      <c r="G26184" s="406"/>
    </row>
    <row r="26185" spans="7:7">
      <c r="G26185" s="406"/>
    </row>
    <row r="26186" spans="7:7">
      <c r="G26186" s="406"/>
    </row>
    <row r="26187" spans="7:7">
      <c r="G26187" s="406"/>
    </row>
    <row r="26188" spans="7:7">
      <c r="G26188" s="406"/>
    </row>
    <row r="26189" spans="7:7">
      <c r="G26189" s="406"/>
    </row>
    <row r="26190" spans="7:7">
      <c r="G26190" s="406"/>
    </row>
    <row r="26191" spans="7:7">
      <c r="G26191" s="406"/>
    </row>
    <row r="26192" spans="7:7">
      <c r="G26192" s="406"/>
    </row>
    <row r="26193" spans="7:7">
      <c r="G26193" s="406"/>
    </row>
    <row r="26194" spans="7:7">
      <c r="G26194" s="406"/>
    </row>
    <row r="26195" spans="7:7">
      <c r="G26195" s="406"/>
    </row>
    <row r="26196" spans="7:7">
      <c r="G26196" s="406"/>
    </row>
    <row r="26197" spans="7:7">
      <c r="G26197" s="406"/>
    </row>
    <row r="26198" spans="7:7">
      <c r="G26198" s="406"/>
    </row>
    <row r="26199" spans="7:7">
      <c r="G26199" s="406"/>
    </row>
    <row r="26200" spans="7:7">
      <c r="G26200" s="406"/>
    </row>
    <row r="26201" spans="7:7">
      <c r="G26201" s="406"/>
    </row>
    <row r="26202" spans="7:7">
      <c r="G26202" s="406"/>
    </row>
    <row r="26203" spans="7:7">
      <c r="G26203" s="406"/>
    </row>
    <row r="26204" spans="7:7">
      <c r="G26204" s="406"/>
    </row>
    <row r="26205" spans="7:7">
      <c r="G26205" s="406"/>
    </row>
    <row r="26206" spans="7:7">
      <c r="G26206" s="406"/>
    </row>
    <row r="26207" spans="7:7">
      <c r="G26207" s="406"/>
    </row>
    <row r="26208" spans="7:7">
      <c r="G26208" s="406"/>
    </row>
    <row r="26209" spans="7:7">
      <c r="G26209" s="406"/>
    </row>
    <row r="26210" spans="7:7">
      <c r="G26210" s="406"/>
    </row>
    <row r="26211" spans="7:7">
      <c r="G26211" s="406"/>
    </row>
    <row r="26212" spans="7:7">
      <c r="G26212" s="406"/>
    </row>
    <row r="26213" spans="7:7">
      <c r="G26213" s="406"/>
    </row>
    <row r="26214" spans="7:7">
      <c r="G26214" s="406"/>
    </row>
    <row r="26215" spans="7:7">
      <c r="G26215" s="406"/>
    </row>
    <row r="26216" spans="7:7">
      <c r="G26216" s="406"/>
    </row>
    <row r="26217" spans="7:7">
      <c r="G26217" s="406"/>
    </row>
    <row r="26218" spans="7:7">
      <c r="G26218" s="406"/>
    </row>
    <row r="26219" spans="7:7">
      <c r="G26219" s="406"/>
    </row>
    <row r="26220" spans="7:7">
      <c r="G26220" s="406"/>
    </row>
    <row r="26221" spans="7:7">
      <c r="G26221" s="406"/>
    </row>
    <row r="26222" spans="7:7">
      <c r="G26222" s="406"/>
    </row>
    <row r="26223" spans="7:7">
      <c r="G26223" s="406"/>
    </row>
    <row r="26224" spans="7:7">
      <c r="G26224" s="406"/>
    </row>
    <row r="26225" spans="7:7">
      <c r="G26225" s="406"/>
    </row>
    <row r="26226" spans="7:7">
      <c r="G26226" s="406"/>
    </row>
    <row r="26227" spans="7:7">
      <c r="G26227" s="406"/>
    </row>
    <row r="26228" spans="7:7">
      <c r="G26228" s="406"/>
    </row>
    <row r="26229" spans="7:7">
      <c r="G26229" s="406"/>
    </row>
    <row r="26230" spans="7:7">
      <c r="G26230" s="406"/>
    </row>
    <row r="26231" spans="7:7">
      <c r="G26231" s="406"/>
    </row>
    <row r="26232" spans="7:7">
      <c r="G26232" s="406"/>
    </row>
    <row r="26233" spans="7:7">
      <c r="G26233" s="406"/>
    </row>
    <row r="26234" spans="7:7">
      <c r="G26234" s="406"/>
    </row>
    <row r="26235" spans="7:7">
      <c r="G26235" s="406"/>
    </row>
    <row r="26236" spans="7:7">
      <c r="G26236" s="406"/>
    </row>
    <row r="26237" spans="7:7">
      <c r="G26237" s="406"/>
    </row>
    <row r="26238" spans="7:7">
      <c r="G26238" s="406"/>
    </row>
    <row r="26239" spans="7:7">
      <c r="G26239" s="406"/>
    </row>
    <row r="26240" spans="7:7">
      <c r="G26240" s="406"/>
    </row>
    <row r="26241" spans="7:7">
      <c r="G26241" s="406"/>
    </row>
    <row r="26242" spans="7:7">
      <c r="G26242" s="406"/>
    </row>
    <row r="26243" spans="7:7">
      <c r="G26243" s="406"/>
    </row>
    <row r="26244" spans="7:7">
      <c r="G26244" s="406"/>
    </row>
    <row r="26245" spans="7:7">
      <c r="G26245" s="406"/>
    </row>
    <row r="26246" spans="7:7">
      <c r="G26246" s="406"/>
    </row>
    <row r="26247" spans="7:7">
      <c r="G26247" s="406"/>
    </row>
    <row r="26248" spans="7:7">
      <c r="G26248" s="406"/>
    </row>
    <row r="26249" spans="7:7">
      <c r="G26249" s="406"/>
    </row>
    <row r="26250" spans="7:7">
      <c r="G26250" s="406"/>
    </row>
    <row r="26251" spans="7:7">
      <c r="G26251" s="406"/>
    </row>
    <row r="26252" spans="7:7">
      <c r="G26252" s="406"/>
    </row>
    <row r="26253" spans="7:7">
      <c r="G26253" s="406"/>
    </row>
    <row r="26254" spans="7:7">
      <c r="G26254" s="406"/>
    </row>
    <row r="26255" spans="7:7">
      <c r="G26255" s="406"/>
    </row>
    <row r="26256" spans="7:7">
      <c r="G26256" s="406"/>
    </row>
    <row r="26257" spans="7:7">
      <c r="G26257" s="406"/>
    </row>
    <row r="26258" spans="7:7">
      <c r="G26258" s="406"/>
    </row>
    <row r="26259" spans="7:7">
      <c r="G26259" s="406"/>
    </row>
    <row r="26260" spans="7:7">
      <c r="G26260" s="406"/>
    </row>
    <row r="26261" spans="7:7">
      <c r="G26261" s="406"/>
    </row>
    <row r="26262" spans="7:7">
      <c r="G26262" s="406"/>
    </row>
    <row r="26263" spans="7:7">
      <c r="G26263" s="406"/>
    </row>
    <row r="26264" spans="7:7">
      <c r="G26264" s="406"/>
    </row>
    <row r="26265" spans="7:7">
      <c r="G26265" s="406"/>
    </row>
    <row r="26266" spans="7:7">
      <c r="G26266" s="406"/>
    </row>
    <row r="26267" spans="7:7">
      <c r="G26267" s="406"/>
    </row>
    <row r="26268" spans="7:7">
      <c r="G26268" s="406"/>
    </row>
    <row r="26269" spans="7:7">
      <c r="G26269" s="406"/>
    </row>
    <row r="26270" spans="7:7">
      <c r="G26270" s="406"/>
    </row>
    <row r="26271" spans="7:7">
      <c r="G26271" s="406"/>
    </row>
    <row r="26272" spans="7:7">
      <c r="G26272" s="406"/>
    </row>
    <row r="26273" spans="7:7">
      <c r="G26273" s="406"/>
    </row>
    <row r="26274" spans="7:7">
      <c r="G26274" s="406"/>
    </row>
    <row r="26275" spans="7:7">
      <c r="G26275" s="406"/>
    </row>
    <row r="26276" spans="7:7">
      <c r="G26276" s="406"/>
    </row>
    <row r="26277" spans="7:7">
      <c r="G26277" s="406"/>
    </row>
    <row r="26278" spans="7:7">
      <c r="G26278" s="406"/>
    </row>
    <row r="26279" spans="7:7">
      <c r="G26279" s="406"/>
    </row>
    <row r="26280" spans="7:7">
      <c r="G26280" s="406"/>
    </row>
    <row r="26281" spans="7:7">
      <c r="G26281" s="406"/>
    </row>
    <row r="26282" spans="7:7">
      <c r="G26282" s="406"/>
    </row>
    <row r="26283" spans="7:7">
      <c r="G26283" s="406"/>
    </row>
    <row r="26284" spans="7:7">
      <c r="G26284" s="406"/>
    </row>
    <row r="26285" spans="7:7">
      <c r="G26285" s="406"/>
    </row>
    <row r="26286" spans="7:7">
      <c r="G26286" s="406"/>
    </row>
    <row r="26287" spans="7:7">
      <c r="G26287" s="406"/>
    </row>
    <row r="26288" spans="7:7">
      <c r="G26288" s="406"/>
    </row>
    <row r="26289" spans="7:7">
      <c r="G26289" s="406"/>
    </row>
    <row r="26290" spans="7:7">
      <c r="G26290" s="406"/>
    </row>
    <row r="26291" spans="7:7">
      <c r="G26291" s="406"/>
    </row>
    <row r="26292" spans="7:7">
      <c r="G26292" s="406"/>
    </row>
    <row r="26293" spans="7:7">
      <c r="G26293" s="406"/>
    </row>
    <row r="26294" spans="7:7">
      <c r="G26294" s="406"/>
    </row>
    <row r="26295" spans="7:7">
      <c r="G26295" s="406"/>
    </row>
    <row r="26296" spans="7:7">
      <c r="G26296" s="406"/>
    </row>
    <row r="26297" spans="7:7">
      <c r="G26297" s="406"/>
    </row>
    <row r="26298" spans="7:7">
      <c r="G26298" s="406"/>
    </row>
    <row r="26299" spans="7:7">
      <c r="G26299" s="406"/>
    </row>
    <row r="26300" spans="7:7">
      <c r="G26300" s="406"/>
    </row>
    <row r="26301" spans="7:7">
      <c r="G26301" s="406"/>
    </row>
    <row r="26302" spans="7:7">
      <c r="G26302" s="406"/>
    </row>
    <row r="26303" spans="7:7">
      <c r="G26303" s="406"/>
    </row>
    <row r="26304" spans="7:7">
      <c r="G26304" s="406"/>
    </row>
    <row r="26305" spans="7:7">
      <c r="G26305" s="406"/>
    </row>
    <row r="26306" spans="7:7">
      <c r="G26306" s="406"/>
    </row>
    <row r="26307" spans="7:7">
      <c r="G26307" s="406"/>
    </row>
    <row r="26308" spans="7:7">
      <c r="G26308" s="406"/>
    </row>
    <row r="26309" spans="7:7">
      <c r="G26309" s="406"/>
    </row>
    <row r="26310" spans="7:7">
      <c r="G26310" s="406"/>
    </row>
    <row r="26311" spans="7:7">
      <c r="G26311" s="406"/>
    </row>
    <row r="26312" spans="7:7">
      <c r="G26312" s="406"/>
    </row>
    <row r="26313" spans="7:7">
      <c r="G26313" s="406"/>
    </row>
    <row r="26314" spans="7:7">
      <c r="G26314" s="406"/>
    </row>
    <row r="26315" spans="7:7">
      <c r="G26315" s="406"/>
    </row>
    <row r="26316" spans="7:7">
      <c r="G26316" s="406"/>
    </row>
    <row r="26317" spans="7:7">
      <c r="G26317" s="406"/>
    </row>
    <row r="26318" spans="7:7">
      <c r="G26318" s="406"/>
    </row>
    <row r="26319" spans="7:7">
      <c r="G26319" s="406"/>
    </row>
    <row r="26320" spans="7:7">
      <c r="G26320" s="406"/>
    </row>
    <row r="26321" spans="7:7">
      <c r="G26321" s="406"/>
    </row>
    <row r="26322" spans="7:7">
      <c r="G26322" s="406"/>
    </row>
    <row r="26323" spans="7:7">
      <c r="G26323" s="406"/>
    </row>
    <row r="26324" spans="7:7">
      <c r="G26324" s="406"/>
    </row>
    <row r="26325" spans="7:7">
      <c r="G26325" s="406"/>
    </row>
    <row r="26326" spans="7:7">
      <c r="G26326" s="406"/>
    </row>
    <row r="26327" spans="7:7">
      <c r="G26327" s="406"/>
    </row>
    <row r="26328" spans="7:7">
      <c r="G26328" s="406"/>
    </row>
    <row r="26329" spans="7:7">
      <c r="G26329" s="406"/>
    </row>
    <row r="26330" spans="7:7">
      <c r="G26330" s="406"/>
    </row>
    <row r="26331" spans="7:7">
      <c r="G26331" s="406"/>
    </row>
    <row r="26332" spans="7:7">
      <c r="G26332" s="406"/>
    </row>
    <row r="26333" spans="7:7">
      <c r="G26333" s="406"/>
    </row>
    <row r="26334" spans="7:7">
      <c r="G26334" s="406"/>
    </row>
    <row r="26335" spans="7:7">
      <c r="G26335" s="406"/>
    </row>
    <row r="26336" spans="7:7">
      <c r="G26336" s="406"/>
    </row>
    <row r="26337" spans="7:7">
      <c r="G26337" s="406"/>
    </row>
    <row r="26338" spans="7:7">
      <c r="G26338" s="406"/>
    </row>
    <row r="26339" spans="7:7">
      <c r="G26339" s="406"/>
    </row>
    <row r="26340" spans="7:7">
      <c r="G26340" s="406"/>
    </row>
    <row r="26341" spans="7:7">
      <c r="G26341" s="406"/>
    </row>
    <row r="26342" spans="7:7">
      <c r="G26342" s="406"/>
    </row>
    <row r="26343" spans="7:7">
      <c r="G26343" s="406"/>
    </row>
    <row r="26344" spans="7:7">
      <c r="G26344" s="406"/>
    </row>
    <row r="26345" spans="7:7">
      <c r="G26345" s="406"/>
    </row>
    <row r="26346" spans="7:7">
      <c r="G26346" s="406"/>
    </row>
    <row r="26347" spans="7:7">
      <c r="G26347" s="406"/>
    </row>
    <row r="26348" spans="7:7">
      <c r="G26348" s="406"/>
    </row>
    <row r="26349" spans="7:7">
      <c r="G26349" s="406"/>
    </row>
    <row r="26350" spans="7:7">
      <c r="G26350" s="406"/>
    </row>
    <row r="26351" spans="7:7">
      <c r="G26351" s="406"/>
    </row>
    <row r="26352" spans="7:7">
      <c r="G26352" s="406"/>
    </row>
    <row r="26353" spans="7:7">
      <c r="G26353" s="406"/>
    </row>
    <row r="26354" spans="7:7">
      <c r="G26354" s="406"/>
    </row>
    <row r="26355" spans="7:7">
      <c r="G26355" s="406"/>
    </row>
    <row r="26356" spans="7:7">
      <c r="G26356" s="406"/>
    </row>
    <row r="26357" spans="7:7">
      <c r="G26357" s="406"/>
    </row>
    <row r="26358" spans="7:7">
      <c r="G26358" s="406"/>
    </row>
    <row r="26359" spans="7:7">
      <c r="G26359" s="406"/>
    </row>
    <row r="26360" spans="7:7">
      <c r="G26360" s="406"/>
    </row>
    <row r="26361" spans="7:7">
      <c r="G26361" s="406"/>
    </row>
    <row r="26362" spans="7:7">
      <c r="G26362" s="406"/>
    </row>
    <row r="26363" spans="7:7">
      <c r="G26363" s="406"/>
    </row>
    <row r="26364" spans="7:7">
      <c r="G26364" s="406"/>
    </row>
    <row r="26365" spans="7:7">
      <c r="G26365" s="406"/>
    </row>
    <row r="26366" spans="7:7">
      <c r="G26366" s="406"/>
    </row>
    <row r="26367" spans="7:7">
      <c r="G26367" s="406"/>
    </row>
    <row r="26368" spans="7:7">
      <c r="G26368" s="406"/>
    </row>
    <row r="26369" spans="7:7">
      <c r="G26369" s="406"/>
    </row>
    <row r="26370" spans="7:7">
      <c r="G26370" s="406"/>
    </row>
    <row r="26371" spans="7:7">
      <c r="G26371" s="406"/>
    </row>
    <row r="26372" spans="7:7">
      <c r="G26372" s="406"/>
    </row>
    <row r="26373" spans="7:7">
      <c r="G26373" s="406"/>
    </row>
    <row r="26374" spans="7:7">
      <c r="G26374" s="406"/>
    </row>
    <row r="26375" spans="7:7">
      <c r="G26375" s="406"/>
    </row>
    <row r="26376" spans="7:7">
      <c r="G26376" s="406"/>
    </row>
    <row r="26377" spans="7:7">
      <c r="G26377" s="406"/>
    </row>
    <row r="26378" spans="7:7">
      <c r="G26378" s="406"/>
    </row>
    <row r="26379" spans="7:7">
      <c r="G26379" s="406"/>
    </row>
    <row r="26380" spans="7:7">
      <c r="G26380" s="406"/>
    </row>
    <row r="26381" spans="7:7">
      <c r="G26381" s="406"/>
    </row>
    <row r="26382" spans="7:7">
      <c r="G26382" s="406"/>
    </row>
    <row r="26383" spans="7:7">
      <c r="G26383" s="406"/>
    </row>
    <row r="26384" spans="7:7">
      <c r="G26384" s="406"/>
    </row>
    <row r="26385" spans="7:7">
      <c r="G26385" s="406"/>
    </row>
    <row r="26386" spans="7:7">
      <c r="G26386" s="406"/>
    </row>
    <row r="26387" spans="7:7">
      <c r="G26387" s="406"/>
    </row>
    <row r="26388" spans="7:7">
      <c r="G26388" s="406"/>
    </row>
    <row r="26389" spans="7:7">
      <c r="G26389" s="406"/>
    </row>
    <row r="26390" spans="7:7">
      <c r="G26390" s="406"/>
    </row>
    <row r="26391" spans="7:7">
      <c r="G26391" s="406"/>
    </row>
    <row r="26392" spans="7:7">
      <c r="G26392" s="406"/>
    </row>
    <row r="26393" spans="7:7">
      <c r="G26393" s="406"/>
    </row>
    <row r="26394" spans="7:7">
      <c r="G26394" s="406"/>
    </row>
    <row r="26395" spans="7:7">
      <c r="G26395" s="406"/>
    </row>
    <row r="26396" spans="7:7">
      <c r="G26396" s="406"/>
    </row>
    <row r="26397" spans="7:7">
      <c r="G26397" s="406"/>
    </row>
    <row r="26398" spans="7:7">
      <c r="G26398" s="406"/>
    </row>
    <row r="26399" spans="7:7">
      <c r="G26399" s="406"/>
    </row>
    <row r="26400" spans="7:7">
      <c r="G26400" s="406"/>
    </row>
    <row r="26401" spans="7:7">
      <c r="G26401" s="406"/>
    </row>
    <row r="26402" spans="7:7">
      <c r="G26402" s="406"/>
    </row>
    <row r="26403" spans="7:7">
      <c r="G26403" s="406"/>
    </row>
    <row r="26404" spans="7:7">
      <c r="G26404" s="406"/>
    </row>
    <row r="26405" spans="7:7">
      <c r="G26405" s="406"/>
    </row>
    <row r="26406" spans="7:7">
      <c r="G26406" s="406"/>
    </row>
    <row r="26407" spans="7:7">
      <c r="G26407" s="406"/>
    </row>
    <row r="26408" spans="7:7">
      <c r="G26408" s="406"/>
    </row>
    <row r="26409" spans="7:7">
      <c r="G26409" s="406"/>
    </row>
    <row r="26410" spans="7:7">
      <c r="G26410" s="406"/>
    </row>
    <row r="26411" spans="7:7">
      <c r="G26411" s="406"/>
    </row>
    <row r="26412" spans="7:7">
      <c r="G26412" s="406"/>
    </row>
    <row r="26413" spans="7:7">
      <c r="G26413" s="406"/>
    </row>
    <row r="26414" spans="7:7">
      <c r="G26414" s="406"/>
    </row>
    <row r="26415" spans="7:7">
      <c r="G26415" s="406"/>
    </row>
    <row r="26416" spans="7:7">
      <c r="G26416" s="406"/>
    </row>
    <row r="26417" spans="7:7">
      <c r="G26417" s="406"/>
    </row>
    <row r="26418" spans="7:7">
      <c r="G26418" s="406"/>
    </row>
    <row r="26419" spans="7:7">
      <c r="G26419" s="406"/>
    </row>
    <row r="26420" spans="7:7">
      <c r="G26420" s="406"/>
    </row>
    <row r="26421" spans="7:7">
      <c r="G26421" s="406"/>
    </row>
    <row r="26422" spans="7:7">
      <c r="G26422" s="406"/>
    </row>
    <row r="26423" spans="7:7">
      <c r="G26423" s="406"/>
    </row>
    <row r="26424" spans="7:7">
      <c r="G26424" s="406"/>
    </row>
    <row r="26425" spans="7:7">
      <c r="G26425" s="406"/>
    </row>
    <row r="26426" spans="7:7">
      <c r="G26426" s="406"/>
    </row>
    <row r="26427" spans="7:7">
      <c r="G26427" s="406"/>
    </row>
    <row r="26428" spans="7:7">
      <c r="G26428" s="406"/>
    </row>
    <row r="26429" spans="7:7">
      <c r="G26429" s="406"/>
    </row>
    <row r="26430" spans="7:7">
      <c r="G26430" s="406"/>
    </row>
    <row r="26431" spans="7:7">
      <c r="G26431" s="406"/>
    </row>
    <row r="26432" spans="7:7">
      <c r="G26432" s="406"/>
    </row>
    <row r="26433" spans="7:7">
      <c r="G26433" s="406"/>
    </row>
    <row r="26434" spans="7:7">
      <c r="G26434" s="406"/>
    </row>
    <row r="26435" spans="7:7">
      <c r="G26435" s="406"/>
    </row>
    <row r="26436" spans="7:7">
      <c r="G26436" s="406"/>
    </row>
    <row r="26437" spans="7:7">
      <c r="G26437" s="406"/>
    </row>
    <row r="26438" spans="7:7">
      <c r="G26438" s="406"/>
    </row>
    <row r="26439" spans="7:7">
      <c r="G26439" s="406"/>
    </row>
    <row r="26440" spans="7:7">
      <c r="G26440" s="406"/>
    </row>
    <row r="26441" spans="7:7">
      <c r="G26441" s="406"/>
    </row>
    <row r="26442" spans="7:7">
      <c r="G26442" s="406"/>
    </row>
    <row r="26443" spans="7:7">
      <c r="G26443" s="406"/>
    </row>
    <row r="26444" spans="7:7">
      <c r="G26444" s="406"/>
    </row>
    <row r="26445" spans="7:7">
      <c r="G26445" s="406"/>
    </row>
    <row r="26446" spans="7:7">
      <c r="G26446" s="406"/>
    </row>
    <row r="26447" spans="7:7">
      <c r="G26447" s="406"/>
    </row>
    <row r="26448" spans="7:7">
      <c r="G26448" s="406"/>
    </row>
    <row r="26449" spans="7:7">
      <c r="G26449" s="406"/>
    </row>
    <row r="26450" spans="7:7">
      <c r="G26450" s="406"/>
    </row>
    <row r="26451" spans="7:7">
      <c r="G26451" s="406"/>
    </row>
    <row r="26452" spans="7:7">
      <c r="G26452" s="406"/>
    </row>
    <row r="26453" spans="7:7">
      <c r="G26453" s="406"/>
    </row>
    <row r="26454" spans="7:7">
      <c r="G26454" s="406"/>
    </row>
    <row r="26455" spans="7:7">
      <c r="G26455" s="406"/>
    </row>
    <row r="26456" spans="7:7">
      <c r="G26456" s="406"/>
    </row>
    <row r="26457" spans="7:7">
      <c r="G26457" s="406"/>
    </row>
    <row r="26458" spans="7:7">
      <c r="G26458" s="406"/>
    </row>
    <row r="26459" spans="7:7">
      <c r="G26459" s="406"/>
    </row>
    <row r="26460" spans="7:7">
      <c r="G26460" s="406"/>
    </row>
    <row r="26461" spans="7:7">
      <c r="G26461" s="406"/>
    </row>
    <row r="26462" spans="7:7">
      <c r="G26462" s="406"/>
    </row>
    <row r="26463" spans="7:7">
      <c r="G26463" s="406"/>
    </row>
    <row r="26464" spans="7:7">
      <c r="G26464" s="406"/>
    </row>
    <row r="26465" spans="7:7">
      <c r="G26465" s="406"/>
    </row>
    <row r="26466" spans="7:7">
      <c r="G26466" s="406"/>
    </row>
    <row r="26467" spans="7:7">
      <c r="G26467" s="406"/>
    </row>
    <row r="26468" spans="7:7">
      <c r="G26468" s="406"/>
    </row>
    <row r="26469" spans="7:7">
      <c r="G26469" s="406"/>
    </row>
    <row r="26470" spans="7:7">
      <c r="G26470" s="406"/>
    </row>
    <row r="26471" spans="7:7">
      <c r="G26471" s="406"/>
    </row>
    <row r="26472" spans="7:7">
      <c r="G26472" s="406"/>
    </row>
    <row r="26473" spans="7:7">
      <c r="G26473" s="406"/>
    </row>
    <row r="26474" spans="7:7">
      <c r="G26474" s="406"/>
    </row>
    <row r="26475" spans="7:7">
      <c r="G26475" s="406"/>
    </row>
    <row r="26476" spans="7:7">
      <c r="G26476" s="406"/>
    </row>
    <row r="26477" spans="7:7">
      <c r="G26477" s="406"/>
    </row>
    <row r="26478" spans="7:7">
      <c r="G26478" s="406"/>
    </row>
    <row r="26479" spans="7:7">
      <c r="G26479" s="406"/>
    </row>
    <row r="26480" spans="7:7">
      <c r="G26480" s="406"/>
    </row>
    <row r="26481" spans="7:7">
      <c r="G26481" s="406"/>
    </row>
    <row r="26482" spans="7:7">
      <c r="G26482" s="406"/>
    </row>
    <row r="26483" spans="7:7">
      <c r="G26483" s="406"/>
    </row>
    <row r="26484" spans="7:7">
      <c r="G26484" s="406"/>
    </row>
    <row r="26485" spans="7:7">
      <c r="G26485" s="406"/>
    </row>
    <row r="26486" spans="7:7">
      <c r="G26486" s="406"/>
    </row>
    <row r="26487" spans="7:7">
      <c r="G26487" s="406"/>
    </row>
    <row r="26488" spans="7:7">
      <c r="G26488" s="406"/>
    </row>
    <row r="26489" spans="7:7">
      <c r="G26489" s="406"/>
    </row>
    <row r="26490" spans="7:7">
      <c r="G26490" s="406"/>
    </row>
    <row r="26491" spans="7:7">
      <c r="G26491" s="406"/>
    </row>
    <row r="26492" spans="7:7">
      <c r="G26492" s="406"/>
    </row>
    <row r="26493" spans="7:7">
      <c r="G26493" s="406"/>
    </row>
    <row r="26494" spans="7:7">
      <c r="G26494" s="406"/>
    </row>
    <row r="26495" spans="7:7">
      <c r="G26495" s="406"/>
    </row>
    <row r="26496" spans="7:7">
      <c r="G26496" s="406"/>
    </row>
    <row r="26497" spans="7:7">
      <c r="G26497" s="406"/>
    </row>
    <row r="26498" spans="7:7">
      <c r="G26498" s="406"/>
    </row>
    <row r="26499" spans="7:7">
      <c r="G26499" s="406"/>
    </row>
    <row r="26500" spans="7:7">
      <c r="G26500" s="406"/>
    </row>
    <row r="26501" spans="7:7">
      <c r="G26501" s="406"/>
    </row>
    <row r="26502" spans="7:7">
      <c r="G26502" s="406"/>
    </row>
    <row r="26503" spans="7:7">
      <c r="G26503" s="406"/>
    </row>
    <row r="26504" spans="7:7">
      <c r="G26504" s="406"/>
    </row>
    <row r="26505" spans="7:7">
      <c r="G26505" s="406"/>
    </row>
    <row r="26506" spans="7:7">
      <c r="G26506" s="406"/>
    </row>
    <row r="26507" spans="7:7">
      <c r="G26507" s="406"/>
    </row>
    <row r="26508" spans="7:7">
      <c r="G26508" s="406"/>
    </row>
    <row r="26509" spans="7:7">
      <c r="G26509" s="406"/>
    </row>
    <row r="26510" spans="7:7">
      <c r="G26510" s="406"/>
    </row>
    <row r="26511" spans="7:7">
      <c r="G26511" s="406"/>
    </row>
    <row r="26512" spans="7:7">
      <c r="G26512" s="406"/>
    </row>
    <row r="26513" spans="7:7">
      <c r="G26513" s="406"/>
    </row>
    <row r="26514" spans="7:7">
      <c r="G26514" s="406"/>
    </row>
    <row r="26515" spans="7:7">
      <c r="G26515" s="406"/>
    </row>
    <row r="26516" spans="7:7">
      <c r="G26516" s="406"/>
    </row>
    <row r="26517" spans="7:7">
      <c r="G26517" s="406"/>
    </row>
    <row r="26518" spans="7:7">
      <c r="G26518" s="406"/>
    </row>
    <row r="26519" spans="7:7">
      <c r="G26519" s="406"/>
    </row>
    <row r="26520" spans="7:7">
      <c r="G26520" s="406"/>
    </row>
    <row r="26521" spans="7:7">
      <c r="G26521" s="406"/>
    </row>
    <row r="26522" spans="7:7">
      <c r="G26522" s="406"/>
    </row>
    <row r="26523" spans="7:7">
      <c r="G26523" s="406"/>
    </row>
    <row r="26524" spans="7:7">
      <c r="G26524" s="406"/>
    </row>
    <row r="26525" spans="7:7">
      <c r="G26525" s="406"/>
    </row>
    <row r="26526" spans="7:7">
      <c r="G26526" s="406"/>
    </row>
    <row r="26527" spans="7:7">
      <c r="G26527" s="406"/>
    </row>
    <row r="26528" spans="7:7">
      <c r="G26528" s="406"/>
    </row>
    <row r="26529" spans="7:7">
      <c r="G26529" s="406"/>
    </row>
    <row r="26530" spans="7:7">
      <c r="G26530" s="406"/>
    </row>
    <row r="26531" spans="7:7">
      <c r="G26531" s="406"/>
    </row>
    <row r="26532" spans="7:7">
      <c r="G26532" s="406"/>
    </row>
    <row r="26533" spans="7:7">
      <c r="G26533" s="406"/>
    </row>
    <row r="26534" spans="7:7">
      <c r="G26534" s="406"/>
    </row>
    <row r="26535" spans="7:7">
      <c r="G26535" s="406"/>
    </row>
    <row r="26536" spans="7:7">
      <c r="G26536" s="406"/>
    </row>
    <row r="26537" spans="7:7">
      <c r="G26537" s="406"/>
    </row>
    <row r="26538" spans="7:7">
      <c r="G26538" s="406"/>
    </row>
    <row r="26539" spans="7:7">
      <c r="G26539" s="406"/>
    </row>
    <row r="26540" spans="7:7">
      <c r="G26540" s="406"/>
    </row>
    <row r="26541" spans="7:7">
      <c r="G26541" s="406"/>
    </row>
    <row r="26542" spans="7:7">
      <c r="G26542" s="406"/>
    </row>
    <row r="26543" spans="7:7">
      <c r="G26543" s="406"/>
    </row>
    <row r="26544" spans="7:7">
      <c r="G26544" s="406"/>
    </row>
    <row r="26545" spans="7:7">
      <c r="G26545" s="406"/>
    </row>
    <row r="26546" spans="7:7">
      <c r="G26546" s="406"/>
    </row>
    <row r="26547" spans="7:7">
      <c r="G26547" s="406"/>
    </row>
    <row r="26548" spans="7:7">
      <c r="G26548" s="406"/>
    </row>
    <row r="26549" spans="7:7">
      <c r="G26549" s="406"/>
    </row>
    <row r="26550" spans="7:7">
      <c r="G26550" s="406"/>
    </row>
    <row r="26551" spans="7:7">
      <c r="G26551" s="406"/>
    </row>
    <row r="26552" spans="7:7">
      <c r="G26552" s="406"/>
    </row>
    <row r="26553" spans="7:7">
      <c r="G26553" s="406"/>
    </row>
    <row r="26554" spans="7:7">
      <c r="G26554" s="406"/>
    </row>
    <row r="26555" spans="7:7">
      <c r="G26555" s="406"/>
    </row>
    <row r="26556" spans="7:7">
      <c r="G26556" s="406"/>
    </row>
    <row r="26557" spans="7:7">
      <c r="G26557" s="406"/>
    </row>
    <row r="26558" spans="7:7">
      <c r="G26558" s="406"/>
    </row>
    <row r="26559" spans="7:7">
      <c r="G26559" s="406"/>
    </row>
    <row r="26560" spans="7:7">
      <c r="G26560" s="406"/>
    </row>
    <row r="26561" spans="7:7">
      <c r="G26561" s="406"/>
    </row>
    <row r="26562" spans="7:7">
      <c r="G26562" s="406"/>
    </row>
    <row r="26563" spans="7:7">
      <c r="G26563" s="406"/>
    </row>
    <row r="26564" spans="7:7">
      <c r="G26564" s="406"/>
    </row>
    <row r="26565" spans="7:7">
      <c r="G26565" s="406"/>
    </row>
    <row r="26566" spans="7:7">
      <c r="G26566" s="406"/>
    </row>
    <row r="26567" spans="7:7">
      <c r="G26567" s="406"/>
    </row>
    <row r="26568" spans="7:7">
      <c r="G26568" s="406"/>
    </row>
    <row r="26569" spans="7:7">
      <c r="G26569" s="406"/>
    </row>
    <row r="26570" spans="7:7">
      <c r="G26570" s="406"/>
    </row>
    <row r="26571" spans="7:7">
      <c r="G26571" s="406"/>
    </row>
    <row r="26572" spans="7:7">
      <c r="G26572" s="406"/>
    </row>
    <row r="26573" spans="7:7">
      <c r="G26573" s="406"/>
    </row>
    <row r="26574" spans="7:7">
      <c r="G26574" s="406"/>
    </row>
    <row r="26575" spans="7:7">
      <c r="G26575" s="406"/>
    </row>
    <row r="26576" spans="7:7">
      <c r="G26576" s="406"/>
    </row>
    <row r="26577" spans="7:7">
      <c r="G26577" s="406"/>
    </row>
    <row r="26578" spans="7:7">
      <c r="G26578" s="406"/>
    </row>
    <row r="26579" spans="7:7">
      <c r="G26579" s="406"/>
    </row>
    <row r="26580" spans="7:7">
      <c r="G26580" s="406"/>
    </row>
    <row r="26581" spans="7:7">
      <c r="G26581" s="406"/>
    </row>
    <row r="26582" spans="7:7">
      <c r="G26582" s="406"/>
    </row>
    <row r="26583" spans="7:7">
      <c r="G26583" s="406"/>
    </row>
    <row r="26584" spans="7:7">
      <c r="G26584" s="406"/>
    </row>
    <row r="26585" spans="7:7">
      <c r="G26585" s="406"/>
    </row>
    <row r="26586" spans="7:7">
      <c r="G26586" s="406"/>
    </row>
    <row r="26587" spans="7:7">
      <c r="G26587" s="406"/>
    </row>
    <row r="26588" spans="7:7">
      <c r="G26588" s="406"/>
    </row>
    <row r="26589" spans="7:7">
      <c r="G26589" s="406"/>
    </row>
    <row r="26590" spans="7:7">
      <c r="G26590" s="406"/>
    </row>
    <row r="26591" spans="7:7">
      <c r="G26591" s="406"/>
    </row>
    <row r="26592" spans="7:7">
      <c r="G26592" s="406"/>
    </row>
    <row r="26593" spans="7:7">
      <c r="G26593" s="406"/>
    </row>
    <row r="26594" spans="7:7">
      <c r="G26594" s="406"/>
    </row>
    <row r="26595" spans="7:7">
      <c r="G26595" s="406"/>
    </row>
    <row r="26596" spans="7:7">
      <c r="G26596" s="406"/>
    </row>
    <row r="26597" spans="7:7">
      <c r="G26597" s="406"/>
    </row>
    <row r="26598" spans="7:7">
      <c r="G26598" s="406"/>
    </row>
    <row r="26599" spans="7:7">
      <c r="G26599" s="406"/>
    </row>
    <row r="26600" spans="7:7">
      <c r="G26600" s="406"/>
    </row>
    <row r="26601" spans="7:7">
      <c r="G26601" s="406"/>
    </row>
    <row r="26602" spans="7:7">
      <c r="G26602" s="406"/>
    </row>
    <row r="26603" spans="7:7">
      <c r="G26603" s="406"/>
    </row>
    <row r="26604" spans="7:7">
      <c r="G26604" s="406"/>
    </row>
    <row r="26605" spans="7:7">
      <c r="G26605" s="406"/>
    </row>
    <row r="26606" spans="7:7">
      <c r="G26606" s="406"/>
    </row>
    <row r="26607" spans="7:7">
      <c r="G26607" s="406"/>
    </row>
    <row r="26608" spans="7:7">
      <c r="G26608" s="406"/>
    </row>
    <row r="26609" spans="7:7">
      <c r="G26609" s="406"/>
    </row>
    <row r="26610" spans="7:7">
      <c r="G26610" s="406"/>
    </row>
    <row r="26611" spans="7:7">
      <c r="G26611" s="406"/>
    </row>
    <row r="26612" spans="7:7">
      <c r="G26612" s="406"/>
    </row>
    <row r="26613" spans="7:7">
      <c r="G26613" s="406"/>
    </row>
    <row r="26614" spans="7:7">
      <c r="G26614" s="406"/>
    </row>
    <row r="26615" spans="7:7">
      <c r="G26615" s="406"/>
    </row>
    <row r="26616" spans="7:7">
      <c r="G26616" s="406"/>
    </row>
    <row r="26617" spans="7:7">
      <c r="G26617" s="406"/>
    </row>
    <row r="26618" spans="7:7">
      <c r="G26618" s="406"/>
    </row>
    <row r="26619" spans="7:7">
      <c r="G26619" s="406"/>
    </row>
    <row r="26620" spans="7:7">
      <c r="G26620" s="406"/>
    </row>
    <row r="26621" spans="7:7">
      <c r="G26621" s="406"/>
    </row>
    <row r="26622" spans="7:7">
      <c r="G26622" s="406"/>
    </row>
    <row r="26623" spans="7:7">
      <c r="G26623" s="406"/>
    </row>
    <row r="26624" spans="7:7">
      <c r="G26624" s="406"/>
    </row>
    <row r="26625" spans="7:7">
      <c r="G26625" s="406"/>
    </row>
    <row r="26626" spans="7:7">
      <c r="G26626" s="406"/>
    </row>
    <row r="26627" spans="7:7">
      <c r="G26627" s="406"/>
    </row>
    <row r="26628" spans="7:7">
      <c r="G26628" s="406"/>
    </row>
    <row r="26629" spans="7:7">
      <c r="G26629" s="406"/>
    </row>
    <row r="26630" spans="7:7">
      <c r="G26630" s="406"/>
    </row>
    <row r="26631" spans="7:7">
      <c r="G26631" s="406"/>
    </row>
    <row r="26632" spans="7:7">
      <c r="G26632" s="406"/>
    </row>
    <row r="26633" spans="7:7">
      <c r="G26633" s="406"/>
    </row>
    <row r="26634" spans="7:7">
      <c r="G26634" s="406"/>
    </row>
    <row r="26635" spans="7:7">
      <c r="G26635" s="406"/>
    </row>
    <row r="26636" spans="7:7">
      <c r="G26636" s="406"/>
    </row>
    <row r="26637" spans="7:7">
      <c r="G26637" s="406"/>
    </row>
    <row r="26638" spans="7:7">
      <c r="G26638" s="406"/>
    </row>
    <row r="26639" spans="7:7">
      <c r="G26639" s="406"/>
    </row>
    <row r="26640" spans="7:7">
      <c r="G26640" s="406"/>
    </row>
    <row r="26641" spans="7:7">
      <c r="G26641" s="406"/>
    </row>
    <row r="26642" spans="7:7">
      <c r="G26642" s="406"/>
    </row>
    <row r="26643" spans="7:7">
      <c r="G26643" s="406"/>
    </row>
    <row r="26644" spans="7:7">
      <c r="G26644" s="406"/>
    </row>
    <row r="26645" spans="7:7">
      <c r="G26645" s="406"/>
    </row>
    <row r="26646" spans="7:7">
      <c r="G26646" s="406"/>
    </row>
    <row r="26647" spans="7:7">
      <c r="G26647" s="406"/>
    </row>
    <row r="26648" spans="7:7">
      <c r="G26648" s="406"/>
    </row>
    <row r="26649" spans="7:7">
      <c r="G26649" s="406"/>
    </row>
    <row r="26650" spans="7:7">
      <c r="G26650" s="406"/>
    </row>
    <row r="26651" spans="7:7">
      <c r="G26651" s="406"/>
    </row>
    <row r="26652" spans="7:7">
      <c r="G26652" s="406"/>
    </row>
    <row r="26653" spans="7:7">
      <c r="G26653" s="406"/>
    </row>
    <row r="26654" spans="7:7">
      <c r="G26654" s="406"/>
    </row>
    <row r="26655" spans="7:7">
      <c r="G26655" s="406"/>
    </row>
    <row r="26656" spans="7:7">
      <c r="G26656" s="406"/>
    </row>
    <row r="26657" spans="7:7">
      <c r="G26657" s="406"/>
    </row>
    <row r="26658" spans="7:7">
      <c r="G26658" s="406"/>
    </row>
    <row r="26659" spans="7:7">
      <c r="G26659" s="406"/>
    </row>
    <row r="26660" spans="7:7">
      <c r="G26660" s="406"/>
    </row>
    <row r="26661" spans="7:7">
      <c r="G26661" s="406"/>
    </row>
    <row r="26662" spans="7:7">
      <c r="G26662" s="406"/>
    </row>
    <row r="26663" spans="7:7">
      <c r="G26663" s="406"/>
    </row>
    <row r="26664" spans="7:7">
      <c r="G26664" s="406"/>
    </row>
    <row r="26665" spans="7:7">
      <c r="G26665" s="406"/>
    </row>
    <row r="26666" spans="7:7">
      <c r="G26666" s="406"/>
    </row>
    <row r="26667" spans="7:7">
      <c r="G26667" s="406"/>
    </row>
    <row r="26668" spans="7:7">
      <c r="G26668" s="406"/>
    </row>
    <row r="26669" spans="7:7">
      <c r="G26669" s="406"/>
    </row>
    <row r="26670" spans="7:7">
      <c r="G26670" s="406"/>
    </row>
    <row r="26671" spans="7:7">
      <c r="G26671" s="406"/>
    </row>
    <row r="26672" spans="7:7">
      <c r="G26672" s="406"/>
    </row>
    <row r="26673" spans="7:7">
      <c r="G26673" s="406"/>
    </row>
    <row r="26674" spans="7:7">
      <c r="G26674" s="406"/>
    </row>
    <row r="26675" spans="7:7">
      <c r="G26675" s="406"/>
    </row>
    <row r="26676" spans="7:7">
      <c r="G26676" s="406"/>
    </row>
    <row r="26677" spans="7:7">
      <c r="G26677" s="406"/>
    </row>
    <row r="26678" spans="7:7">
      <c r="G26678" s="406"/>
    </row>
    <row r="26679" spans="7:7">
      <c r="G26679" s="406"/>
    </row>
    <row r="26680" spans="7:7">
      <c r="G26680" s="406"/>
    </row>
    <row r="26681" spans="7:7">
      <c r="G26681" s="406"/>
    </row>
    <row r="26682" spans="7:7">
      <c r="G26682" s="406"/>
    </row>
    <row r="26683" spans="7:7">
      <c r="G26683" s="406"/>
    </row>
    <row r="26684" spans="7:7">
      <c r="G26684" s="406"/>
    </row>
    <row r="26685" spans="7:7">
      <c r="G26685" s="406"/>
    </row>
    <row r="26686" spans="7:7">
      <c r="G26686" s="406"/>
    </row>
    <row r="26687" spans="7:7">
      <c r="G26687" s="406"/>
    </row>
    <row r="26688" spans="7:7">
      <c r="G26688" s="406"/>
    </row>
    <row r="26689" spans="7:7">
      <c r="G26689" s="406"/>
    </row>
    <row r="26690" spans="7:7">
      <c r="G26690" s="406"/>
    </row>
    <row r="26691" spans="7:7">
      <c r="G26691" s="406"/>
    </row>
    <row r="26692" spans="7:7">
      <c r="G26692" s="406"/>
    </row>
    <row r="26693" spans="7:7">
      <c r="G26693" s="406"/>
    </row>
    <row r="26694" spans="7:7">
      <c r="G26694" s="406"/>
    </row>
    <row r="26695" spans="7:7">
      <c r="G26695" s="406"/>
    </row>
    <row r="26696" spans="7:7">
      <c r="G26696" s="406"/>
    </row>
    <row r="26697" spans="7:7">
      <c r="G26697" s="406"/>
    </row>
    <row r="26698" spans="7:7">
      <c r="G26698" s="406"/>
    </row>
    <row r="26699" spans="7:7">
      <c r="G26699" s="406"/>
    </row>
    <row r="26700" spans="7:7">
      <c r="G26700" s="406"/>
    </row>
    <row r="26701" spans="7:7">
      <c r="G26701" s="406"/>
    </row>
    <row r="26702" spans="7:7">
      <c r="G26702" s="406"/>
    </row>
    <row r="26703" spans="7:7">
      <c r="G26703" s="406"/>
    </row>
    <row r="26704" spans="7:7">
      <c r="G26704" s="406"/>
    </row>
    <row r="26705" spans="7:7">
      <c r="G26705" s="406"/>
    </row>
    <row r="26706" spans="7:7">
      <c r="G26706" s="406"/>
    </row>
    <row r="26707" spans="7:7">
      <c r="G26707" s="406"/>
    </row>
    <row r="26708" spans="7:7">
      <c r="G26708" s="406"/>
    </row>
    <row r="26709" spans="7:7">
      <c r="G26709" s="406"/>
    </row>
    <row r="26710" spans="7:7">
      <c r="G26710" s="406"/>
    </row>
    <row r="26711" spans="7:7">
      <c r="G26711" s="406"/>
    </row>
    <row r="26712" spans="7:7">
      <c r="G26712" s="406"/>
    </row>
    <row r="26713" spans="7:7">
      <c r="G26713" s="406"/>
    </row>
    <row r="26714" spans="7:7">
      <c r="G26714" s="406"/>
    </row>
    <row r="26715" spans="7:7">
      <c r="G26715" s="406"/>
    </row>
    <row r="26716" spans="7:7">
      <c r="G26716" s="406"/>
    </row>
    <row r="26717" spans="7:7">
      <c r="G26717" s="406"/>
    </row>
    <row r="26718" spans="7:7">
      <c r="G26718" s="406"/>
    </row>
    <row r="26719" spans="7:7">
      <c r="G26719" s="406"/>
    </row>
    <row r="26720" spans="7:7">
      <c r="G26720" s="406"/>
    </row>
    <row r="26721" spans="7:7">
      <c r="G26721" s="406"/>
    </row>
    <row r="26722" spans="7:7">
      <c r="G26722" s="406"/>
    </row>
    <row r="26723" spans="7:7">
      <c r="G26723" s="406"/>
    </row>
    <row r="26724" spans="7:7">
      <c r="G26724" s="406"/>
    </row>
    <row r="26725" spans="7:7">
      <c r="G26725" s="406"/>
    </row>
    <row r="26726" spans="7:7">
      <c r="G26726" s="406"/>
    </row>
    <row r="26727" spans="7:7">
      <c r="G26727" s="406"/>
    </row>
    <row r="26728" spans="7:7">
      <c r="G26728" s="406"/>
    </row>
    <row r="26729" spans="7:7">
      <c r="G26729" s="406"/>
    </row>
    <row r="26730" spans="7:7">
      <c r="G26730" s="406"/>
    </row>
    <row r="26731" spans="7:7">
      <c r="G26731" s="406"/>
    </row>
    <row r="26732" spans="7:7">
      <c r="G26732" s="406"/>
    </row>
    <row r="26733" spans="7:7">
      <c r="G26733" s="406"/>
    </row>
    <row r="26734" spans="7:7">
      <c r="G26734" s="406"/>
    </row>
    <row r="26735" spans="7:7">
      <c r="G26735" s="406"/>
    </row>
    <row r="26736" spans="7:7">
      <c r="G26736" s="406"/>
    </row>
    <row r="26737" spans="7:7">
      <c r="G26737" s="406"/>
    </row>
    <row r="26738" spans="7:7">
      <c r="G26738" s="406"/>
    </row>
    <row r="26739" spans="7:7">
      <c r="G26739" s="406"/>
    </row>
    <row r="26740" spans="7:7">
      <c r="G26740" s="406"/>
    </row>
    <row r="26741" spans="7:7">
      <c r="G26741" s="406"/>
    </row>
    <row r="26742" spans="7:7">
      <c r="G26742" s="406"/>
    </row>
    <row r="26743" spans="7:7">
      <c r="G26743" s="406"/>
    </row>
    <row r="26744" spans="7:7">
      <c r="G26744" s="406"/>
    </row>
    <row r="26745" spans="7:7">
      <c r="G26745" s="406"/>
    </row>
    <row r="26746" spans="7:7">
      <c r="G26746" s="406"/>
    </row>
    <row r="26747" spans="7:7">
      <c r="G26747" s="406"/>
    </row>
    <row r="26748" spans="7:7">
      <c r="G26748" s="406"/>
    </row>
    <row r="26749" spans="7:7">
      <c r="G26749" s="406"/>
    </row>
    <row r="26750" spans="7:7">
      <c r="G26750" s="406"/>
    </row>
    <row r="26751" spans="7:7">
      <c r="G26751" s="406"/>
    </row>
    <row r="26752" spans="7:7">
      <c r="G26752" s="406"/>
    </row>
    <row r="26753" spans="7:7">
      <c r="G26753" s="406"/>
    </row>
    <row r="26754" spans="7:7">
      <c r="G26754" s="406"/>
    </row>
    <row r="26755" spans="7:7">
      <c r="G26755" s="406"/>
    </row>
    <row r="26756" spans="7:7">
      <c r="G26756" s="406"/>
    </row>
    <row r="26757" spans="7:7">
      <c r="G26757" s="406"/>
    </row>
    <row r="26758" spans="7:7">
      <c r="G26758" s="406"/>
    </row>
    <row r="26759" spans="7:7">
      <c r="G26759" s="406"/>
    </row>
    <row r="26760" spans="7:7">
      <c r="G26760" s="406"/>
    </row>
    <row r="26761" spans="7:7">
      <c r="G26761" s="406"/>
    </row>
    <row r="26762" spans="7:7">
      <c r="G26762" s="406"/>
    </row>
    <row r="26763" spans="7:7">
      <c r="G26763" s="406"/>
    </row>
    <row r="26764" spans="7:7">
      <c r="G26764" s="406"/>
    </row>
    <row r="26765" spans="7:7">
      <c r="G26765" s="406"/>
    </row>
    <row r="26766" spans="7:7">
      <c r="G26766" s="406"/>
    </row>
    <row r="26767" spans="7:7">
      <c r="G26767" s="406"/>
    </row>
    <row r="26768" spans="7:7">
      <c r="G26768" s="406"/>
    </row>
    <row r="26769" spans="7:7">
      <c r="G26769" s="406"/>
    </row>
    <row r="26770" spans="7:7">
      <c r="G26770" s="406"/>
    </row>
    <row r="26771" spans="7:7">
      <c r="G26771" s="406"/>
    </row>
    <row r="26772" spans="7:7">
      <c r="G26772" s="406"/>
    </row>
    <row r="26773" spans="7:7">
      <c r="G26773" s="406"/>
    </row>
    <row r="26774" spans="7:7">
      <c r="G26774" s="406"/>
    </row>
    <row r="26775" spans="7:7">
      <c r="G26775" s="406"/>
    </row>
    <row r="26776" spans="7:7">
      <c r="G26776" s="406"/>
    </row>
    <row r="26777" spans="7:7">
      <c r="G26777" s="406"/>
    </row>
    <row r="26778" spans="7:7">
      <c r="G26778" s="406"/>
    </row>
    <row r="26779" spans="7:7">
      <c r="G26779" s="406"/>
    </row>
    <row r="26780" spans="7:7">
      <c r="G26780" s="406"/>
    </row>
    <row r="26781" spans="7:7">
      <c r="G26781" s="406"/>
    </row>
    <row r="26782" spans="7:7">
      <c r="G26782" s="406"/>
    </row>
    <row r="26783" spans="7:7">
      <c r="G26783" s="406"/>
    </row>
    <row r="26784" spans="7:7">
      <c r="G26784" s="406"/>
    </row>
    <row r="26785" spans="7:7">
      <c r="G26785" s="406"/>
    </row>
    <row r="26786" spans="7:7">
      <c r="G26786" s="406"/>
    </row>
    <row r="26787" spans="7:7">
      <c r="G26787" s="406"/>
    </row>
    <row r="26788" spans="7:7">
      <c r="G26788" s="406"/>
    </row>
    <row r="26789" spans="7:7">
      <c r="G26789" s="406"/>
    </row>
    <row r="26790" spans="7:7">
      <c r="G26790" s="406"/>
    </row>
    <row r="26791" spans="7:7">
      <c r="G26791" s="406"/>
    </row>
    <row r="26792" spans="7:7">
      <c r="G26792" s="406"/>
    </row>
    <row r="26793" spans="7:7">
      <c r="G26793" s="406"/>
    </row>
    <row r="26794" spans="7:7">
      <c r="G26794" s="406"/>
    </row>
    <row r="26795" spans="7:7">
      <c r="G26795" s="406"/>
    </row>
    <row r="26796" spans="7:7">
      <c r="G26796" s="406"/>
    </row>
    <row r="26797" spans="7:7">
      <c r="G26797" s="406"/>
    </row>
    <row r="26798" spans="7:7">
      <c r="G26798" s="406"/>
    </row>
    <row r="26799" spans="7:7">
      <c r="G26799" s="406"/>
    </row>
    <row r="26800" spans="7:7">
      <c r="G26800" s="406"/>
    </row>
    <row r="26801" spans="7:7">
      <c r="G26801" s="406"/>
    </row>
    <row r="26802" spans="7:7">
      <c r="G26802" s="406"/>
    </row>
    <row r="26803" spans="7:7">
      <c r="G26803" s="406"/>
    </row>
    <row r="26804" spans="7:7">
      <c r="G26804" s="406"/>
    </row>
    <row r="26805" spans="7:7">
      <c r="G26805" s="406"/>
    </row>
    <row r="26806" spans="7:7">
      <c r="G26806" s="406"/>
    </row>
    <row r="26807" spans="7:7">
      <c r="G26807" s="406"/>
    </row>
    <row r="26808" spans="7:7">
      <c r="G26808" s="406"/>
    </row>
    <row r="26809" spans="7:7">
      <c r="G26809" s="406"/>
    </row>
    <row r="26810" spans="7:7">
      <c r="G26810" s="406"/>
    </row>
    <row r="26811" spans="7:7">
      <c r="G26811" s="406"/>
    </row>
    <row r="26812" spans="7:7">
      <c r="G26812" s="406"/>
    </row>
    <row r="26813" spans="7:7">
      <c r="G26813" s="406"/>
    </row>
    <row r="26814" spans="7:7">
      <c r="G26814" s="406"/>
    </row>
    <row r="26815" spans="7:7">
      <c r="G26815" s="406"/>
    </row>
    <row r="26816" spans="7:7">
      <c r="G26816" s="406"/>
    </row>
    <row r="26817" spans="7:7">
      <c r="G26817" s="406"/>
    </row>
    <row r="26818" spans="7:7">
      <c r="G26818" s="406"/>
    </row>
    <row r="26819" spans="7:7">
      <c r="G26819" s="406"/>
    </row>
    <row r="26820" spans="7:7">
      <c r="G26820" s="406"/>
    </row>
    <row r="26821" spans="7:7">
      <c r="G26821" s="406"/>
    </row>
    <row r="26822" spans="7:7">
      <c r="G26822" s="406"/>
    </row>
    <row r="26823" spans="7:7">
      <c r="G26823" s="406"/>
    </row>
    <row r="26824" spans="7:7">
      <c r="G26824" s="406"/>
    </row>
    <row r="26825" spans="7:7">
      <c r="G26825" s="406"/>
    </row>
    <row r="26826" spans="7:7">
      <c r="G26826" s="406"/>
    </row>
    <row r="26827" spans="7:7">
      <c r="G26827" s="406"/>
    </row>
    <row r="26828" spans="7:7">
      <c r="G26828" s="406"/>
    </row>
    <row r="26829" spans="7:7">
      <c r="G26829" s="406"/>
    </row>
    <row r="26830" spans="7:7">
      <c r="G26830" s="406"/>
    </row>
    <row r="26831" spans="7:7">
      <c r="G26831" s="406"/>
    </row>
    <row r="26832" spans="7:7">
      <c r="G26832" s="406"/>
    </row>
    <row r="26833" spans="7:7">
      <c r="G26833" s="406"/>
    </row>
    <row r="26834" spans="7:7">
      <c r="G26834" s="406"/>
    </row>
    <row r="26835" spans="7:7">
      <c r="G26835" s="406"/>
    </row>
    <row r="26836" spans="7:7">
      <c r="G26836" s="406"/>
    </row>
    <row r="26837" spans="7:7">
      <c r="G26837" s="406"/>
    </row>
    <row r="26838" spans="7:7">
      <c r="G26838" s="406"/>
    </row>
    <row r="26839" spans="7:7">
      <c r="G26839" s="406"/>
    </row>
    <row r="26840" spans="7:7">
      <c r="G26840" s="406"/>
    </row>
    <row r="26841" spans="7:7">
      <c r="G26841" s="406"/>
    </row>
    <row r="26842" spans="7:7">
      <c r="G26842" s="406"/>
    </row>
    <row r="26843" spans="7:7">
      <c r="G26843" s="406"/>
    </row>
    <row r="26844" spans="7:7">
      <c r="G26844" s="406"/>
    </row>
    <row r="26845" spans="7:7">
      <c r="G26845" s="406"/>
    </row>
    <row r="26846" spans="7:7">
      <c r="G26846" s="406"/>
    </row>
    <row r="26847" spans="7:7">
      <c r="G26847" s="406"/>
    </row>
    <row r="26848" spans="7:7">
      <c r="G26848" s="406"/>
    </row>
    <row r="26849" spans="7:7">
      <c r="G26849" s="406"/>
    </row>
    <row r="26850" spans="7:7">
      <c r="G26850" s="406"/>
    </row>
    <row r="26851" spans="7:7">
      <c r="G26851" s="406"/>
    </row>
    <row r="26852" spans="7:7">
      <c r="G26852" s="406"/>
    </row>
    <row r="26853" spans="7:7">
      <c r="G26853" s="406"/>
    </row>
    <row r="26854" spans="7:7">
      <c r="G26854" s="406"/>
    </row>
    <row r="26855" spans="7:7">
      <c r="G26855" s="406"/>
    </row>
    <row r="26856" spans="7:7">
      <c r="G26856" s="406"/>
    </row>
    <row r="26857" spans="7:7">
      <c r="G26857" s="406"/>
    </row>
    <row r="26858" spans="7:7">
      <c r="G26858" s="406"/>
    </row>
    <row r="26859" spans="7:7">
      <c r="G26859" s="406"/>
    </row>
    <row r="26860" spans="7:7">
      <c r="G26860" s="406"/>
    </row>
    <row r="26861" spans="7:7">
      <c r="G26861" s="406"/>
    </row>
    <row r="26862" spans="7:7">
      <c r="G26862" s="406"/>
    </row>
    <row r="26863" spans="7:7">
      <c r="G26863" s="406"/>
    </row>
    <row r="26864" spans="7:7">
      <c r="G26864" s="406"/>
    </row>
    <row r="26865" spans="7:7">
      <c r="G26865" s="406"/>
    </row>
    <row r="26866" spans="7:7">
      <c r="G26866" s="406"/>
    </row>
    <row r="26867" spans="7:7">
      <c r="G26867" s="406"/>
    </row>
    <row r="26868" spans="7:7">
      <c r="G26868" s="406"/>
    </row>
    <row r="26869" spans="7:7">
      <c r="G26869" s="406"/>
    </row>
    <row r="26870" spans="7:7">
      <c r="G26870" s="406"/>
    </row>
    <row r="26871" spans="7:7">
      <c r="G26871" s="406"/>
    </row>
    <row r="26872" spans="7:7">
      <c r="G26872" s="406"/>
    </row>
    <row r="26873" spans="7:7">
      <c r="G26873" s="406"/>
    </row>
    <row r="26874" spans="7:7">
      <c r="G26874" s="406"/>
    </row>
    <row r="26875" spans="7:7">
      <c r="G26875" s="406"/>
    </row>
    <row r="26876" spans="7:7">
      <c r="G26876" s="406"/>
    </row>
    <row r="26877" spans="7:7">
      <c r="G26877" s="406"/>
    </row>
    <row r="26878" spans="7:7">
      <c r="G26878" s="406"/>
    </row>
    <row r="26879" spans="7:7">
      <c r="G26879" s="406"/>
    </row>
    <row r="26880" spans="7:7">
      <c r="G26880" s="406"/>
    </row>
    <row r="26881" spans="7:7">
      <c r="G26881" s="406"/>
    </row>
    <row r="26882" spans="7:7">
      <c r="G26882" s="406"/>
    </row>
    <row r="26883" spans="7:7">
      <c r="G26883" s="406"/>
    </row>
    <row r="26884" spans="7:7">
      <c r="G26884" s="406"/>
    </row>
    <row r="26885" spans="7:7">
      <c r="G26885" s="406"/>
    </row>
    <row r="26886" spans="7:7">
      <c r="G26886" s="406"/>
    </row>
    <row r="26887" spans="7:7">
      <c r="G26887" s="406"/>
    </row>
    <row r="26888" spans="7:7">
      <c r="G26888" s="406"/>
    </row>
    <row r="26889" spans="7:7">
      <c r="G26889" s="406"/>
    </row>
    <row r="26890" spans="7:7">
      <c r="G26890" s="406"/>
    </row>
    <row r="26891" spans="7:7">
      <c r="G26891" s="406"/>
    </row>
    <row r="26892" spans="7:7">
      <c r="G26892" s="406"/>
    </row>
    <row r="26893" spans="7:7">
      <c r="G26893" s="406"/>
    </row>
    <row r="26894" spans="7:7">
      <c r="G26894" s="406"/>
    </row>
    <row r="26895" spans="7:7">
      <c r="G26895" s="406"/>
    </row>
    <row r="26896" spans="7:7">
      <c r="G26896" s="406"/>
    </row>
    <row r="26897" spans="7:7">
      <c r="G26897" s="406"/>
    </row>
    <row r="26898" spans="7:7">
      <c r="G26898" s="406"/>
    </row>
    <row r="26899" spans="7:7">
      <c r="G26899" s="406"/>
    </row>
    <row r="26900" spans="7:7">
      <c r="G26900" s="406"/>
    </row>
    <row r="26901" spans="7:7">
      <c r="G26901" s="406"/>
    </row>
    <row r="26902" spans="7:7">
      <c r="G26902" s="406"/>
    </row>
    <row r="26903" spans="7:7">
      <c r="G26903" s="406"/>
    </row>
    <row r="26904" spans="7:7">
      <c r="G26904" s="406"/>
    </row>
    <row r="26905" spans="7:7">
      <c r="G26905" s="406"/>
    </row>
    <row r="26906" spans="7:7">
      <c r="G26906" s="406"/>
    </row>
    <row r="26907" spans="7:7">
      <c r="G26907" s="406"/>
    </row>
    <row r="26908" spans="7:7">
      <c r="G26908" s="406"/>
    </row>
    <row r="26909" spans="7:7">
      <c r="G26909" s="406"/>
    </row>
    <row r="26910" spans="7:7">
      <c r="G26910" s="406"/>
    </row>
    <row r="26911" spans="7:7">
      <c r="G26911" s="406"/>
    </row>
    <row r="26912" spans="7:7">
      <c r="G26912" s="406"/>
    </row>
    <row r="26913" spans="7:7">
      <c r="G26913" s="406"/>
    </row>
    <row r="26914" spans="7:7">
      <c r="G26914" s="406"/>
    </row>
    <row r="26915" spans="7:7">
      <c r="G26915" s="406"/>
    </row>
    <row r="26916" spans="7:7">
      <c r="G26916" s="406"/>
    </row>
    <row r="26917" spans="7:7">
      <c r="G26917" s="406"/>
    </row>
    <row r="26918" spans="7:7">
      <c r="G26918" s="406"/>
    </row>
    <row r="26919" spans="7:7">
      <c r="G26919" s="406"/>
    </row>
    <row r="26920" spans="7:7">
      <c r="G26920" s="406"/>
    </row>
    <row r="26921" spans="7:7">
      <c r="G26921" s="406"/>
    </row>
    <row r="26922" spans="7:7">
      <c r="G26922" s="406"/>
    </row>
    <row r="26923" spans="7:7">
      <c r="G26923" s="406"/>
    </row>
    <row r="26924" spans="7:7">
      <c r="G26924" s="406"/>
    </row>
    <row r="26925" spans="7:7">
      <c r="G26925" s="406"/>
    </row>
    <row r="26926" spans="7:7">
      <c r="G26926" s="406"/>
    </row>
    <row r="26927" spans="7:7">
      <c r="G26927" s="406"/>
    </row>
    <row r="26928" spans="7:7">
      <c r="G26928" s="406"/>
    </row>
    <row r="26929" spans="7:7">
      <c r="G26929" s="406"/>
    </row>
    <row r="26930" spans="7:7">
      <c r="G26930" s="406"/>
    </row>
    <row r="26931" spans="7:7">
      <c r="G26931" s="406"/>
    </row>
    <row r="26932" spans="7:7">
      <c r="G26932" s="406"/>
    </row>
    <row r="26933" spans="7:7">
      <c r="G26933" s="406"/>
    </row>
    <row r="26934" spans="7:7">
      <c r="G26934" s="406"/>
    </row>
    <row r="26935" spans="7:7">
      <c r="G26935" s="406"/>
    </row>
    <row r="26936" spans="7:7">
      <c r="G26936" s="406"/>
    </row>
    <row r="26937" spans="7:7">
      <c r="G26937" s="406"/>
    </row>
    <row r="26938" spans="7:7">
      <c r="G26938" s="406"/>
    </row>
    <row r="26939" spans="7:7">
      <c r="G26939" s="406"/>
    </row>
    <row r="26940" spans="7:7">
      <c r="G26940" s="406"/>
    </row>
    <row r="26941" spans="7:7">
      <c r="G26941" s="406"/>
    </row>
    <row r="26942" spans="7:7">
      <c r="G26942" s="406"/>
    </row>
    <row r="26943" spans="7:7">
      <c r="G26943" s="406"/>
    </row>
    <row r="26944" spans="7:7">
      <c r="G26944" s="406"/>
    </row>
    <row r="26945" spans="7:7">
      <c r="G26945" s="406"/>
    </row>
    <row r="26946" spans="7:7">
      <c r="G26946" s="406"/>
    </row>
    <row r="26947" spans="7:7">
      <c r="G26947" s="406"/>
    </row>
    <row r="26948" spans="7:7">
      <c r="G26948" s="406"/>
    </row>
    <row r="26949" spans="7:7">
      <c r="G26949" s="406"/>
    </row>
    <row r="26950" spans="7:7">
      <c r="G26950" s="406"/>
    </row>
    <row r="26951" spans="7:7">
      <c r="G26951" s="406"/>
    </row>
    <row r="26952" spans="7:7">
      <c r="G26952" s="406"/>
    </row>
    <row r="26953" spans="7:7">
      <c r="G26953" s="406"/>
    </row>
    <row r="26954" spans="7:7">
      <c r="G26954" s="406"/>
    </row>
    <row r="26955" spans="7:7">
      <c r="G26955" s="406"/>
    </row>
    <row r="26956" spans="7:7">
      <c r="G26956" s="406"/>
    </row>
    <row r="26957" spans="7:7">
      <c r="G26957" s="406"/>
    </row>
    <row r="26958" spans="7:7">
      <c r="G26958" s="406"/>
    </row>
    <row r="26959" spans="7:7">
      <c r="G26959" s="406"/>
    </row>
    <row r="26960" spans="7:7">
      <c r="G26960" s="406"/>
    </row>
    <row r="26961" spans="7:7">
      <c r="G26961" s="406"/>
    </row>
    <row r="26962" spans="7:7">
      <c r="G26962" s="406"/>
    </row>
    <row r="26963" spans="7:7">
      <c r="G26963" s="406"/>
    </row>
    <row r="26964" spans="7:7">
      <c r="G26964" s="406"/>
    </row>
    <row r="26965" spans="7:7">
      <c r="G26965" s="406"/>
    </row>
    <row r="26966" spans="7:7">
      <c r="G26966" s="406"/>
    </row>
    <row r="26967" spans="7:7">
      <c r="G26967" s="406"/>
    </row>
    <row r="26968" spans="7:7">
      <c r="G26968" s="406"/>
    </row>
    <row r="26969" spans="7:7">
      <c r="G26969" s="406"/>
    </row>
    <row r="26970" spans="7:7">
      <c r="G26970" s="406"/>
    </row>
    <row r="26971" spans="7:7">
      <c r="G26971" s="406"/>
    </row>
    <row r="26972" spans="7:7">
      <c r="G26972" s="406"/>
    </row>
    <row r="26973" spans="7:7">
      <c r="G26973" s="406"/>
    </row>
    <row r="26974" spans="7:7">
      <c r="G26974" s="406"/>
    </row>
    <row r="26975" spans="7:7">
      <c r="G26975" s="406"/>
    </row>
    <row r="26976" spans="7:7">
      <c r="G26976" s="406"/>
    </row>
    <row r="26977" spans="7:7">
      <c r="G26977" s="406"/>
    </row>
    <row r="26978" spans="7:7">
      <c r="G26978" s="406"/>
    </row>
    <row r="26979" spans="7:7">
      <c r="G26979" s="406"/>
    </row>
    <row r="26980" spans="7:7">
      <c r="G26980" s="406"/>
    </row>
    <row r="26981" spans="7:7">
      <c r="G26981" s="406"/>
    </row>
    <row r="26982" spans="7:7">
      <c r="G26982" s="406"/>
    </row>
    <row r="26983" spans="7:7">
      <c r="G26983" s="406"/>
    </row>
    <row r="26984" spans="7:7">
      <c r="G26984" s="406"/>
    </row>
    <row r="26985" spans="7:7">
      <c r="G26985" s="406"/>
    </row>
    <row r="26986" spans="7:7">
      <c r="G26986" s="406"/>
    </row>
    <row r="26987" spans="7:7">
      <c r="G26987" s="406"/>
    </row>
    <row r="26988" spans="7:7">
      <c r="G26988" s="406"/>
    </row>
    <row r="26989" spans="7:7">
      <c r="G26989" s="406"/>
    </row>
    <row r="26990" spans="7:7">
      <c r="G26990" s="406"/>
    </row>
    <row r="26991" spans="7:7">
      <c r="G26991" s="406"/>
    </row>
    <row r="26992" spans="7:7">
      <c r="G26992" s="406"/>
    </row>
    <row r="26993" spans="7:7">
      <c r="G26993" s="406"/>
    </row>
    <row r="26994" spans="7:7">
      <c r="G26994" s="406"/>
    </row>
    <row r="26995" spans="7:7">
      <c r="G26995" s="406"/>
    </row>
    <row r="26996" spans="7:7">
      <c r="G26996" s="406"/>
    </row>
    <row r="26997" spans="7:7">
      <c r="G26997" s="406"/>
    </row>
    <row r="26998" spans="7:7">
      <c r="G26998" s="406"/>
    </row>
    <row r="26999" spans="7:7">
      <c r="G26999" s="406"/>
    </row>
    <row r="27000" spans="7:7">
      <c r="G27000" s="406"/>
    </row>
    <row r="27001" spans="7:7">
      <c r="G27001" s="406"/>
    </row>
    <row r="27002" spans="7:7">
      <c r="G27002" s="406"/>
    </row>
    <row r="27003" spans="7:7">
      <c r="G27003" s="406"/>
    </row>
    <row r="27004" spans="7:7">
      <c r="G27004" s="406"/>
    </row>
    <row r="27005" spans="7:7">
      <c r="G27005" s="406"/>
    </row>
    <row r="27006" spans="7:7">
      <c r="G27006" s="406"/>
    </row>
    <row r="27007" spans="7:7">
      <c r="G27007" s="406"/>
    </row>
    <row r="27008" spans="7:7">
      <c r="G27008" s="406"/>
    </row>
    <row r="27009" spans="7:7">
      <c r="G27009" s="406"/>
    </row>
    <row r="27010" spans="7:7">
      <c r="G27010" s="406"/>
    </row>
    <row r="27011" spans="7:7">
      <c r="G27011" s="406"/>
    </row>
    <row r="27012" spans="7:7">
      <c r="G27012" s="406"/>
    </row>
    <row r="27013" spans="7:7">
      <c r="G27013" s="406"/>
    </row>
    <row r="27014" spans="7:7">
      <c r="G27014" s="406"/>
    </row>
    <row r="27015" spans="7:7">
      <c r="G27015" s="406"/>
    </row>
    <row r="27016" spans="7:7">
      <c r="G27016" s="406"/>
    </row>
    <row r="27017" spans="7:7">
      <c r="G27017" s="406"/>
    </row>
    <row r="27018" spans="7:7">
      <c r="G27018" s="406"/>
    </row>
    <row r="27019" spans="7:7">
      <c r="G27019" s="406"/>
    </row>
    <row r="27020" spans="7:7">
      <c r="G27020" s="406"/>
    </row>
    <row r="27021" spans="7:7">
      <c r="G27021" s="406"/>
    </row>
    <row r="27022" spans="7:7">
      <c r="G27022" s="406"/>
    </row>
    <row r="27023" spans="7:7">
      <c r="G27023" s="406"/>
    </row>
    <row r="27024" spans="7:7">
      <c r="G27024" s="406"/>
    </row>
    <row r="27025" spans="7:7">
      <c r="G27025" s="406"/>
    </row>
    <row r="27026" spans="7:7">
      <c r="G27026" s="406"/>
    </row>
    <row r="27027" spans="7:7">
      <c r="G27027" s="406"/>
    </row>
    <row r="27028" spans="7:7">
      <c r="G27028" s="406"/>
    </row>
    <row r="27029" spans="7:7">
      <c r="G27029" s="406"/>
    </row>
    <row r="27030" spans="7:7">
      <c r="G27030" s="406"/>
    </row>
    <row r="27031" spans="7:7">
      <c r="G27031" s="406"/>
    </row>
    <row r="27032" spans="7:7">
      <c r="G27032" s="406"/>
    </row>
    <row r="27033" spans="7:7">
      <c r="G27033" s="406"/>
    </row>
    <row r="27034" spans="7:7">
      <c r="G27034" s="406"/>
    </row>
    <row r="27035" spans="7:7">
      <c r="G27035" s="406"/>
    </row>
    <row r="27036" spans="7:7">
      <c r="G27036" s="406"/>
    </row>
    <row r="27037" spans="7:7">
      <c r="G27037" s="406"/>
    </row>
    <row r="27038" spans="7:7">
      <c r="G27038" s="406"/>
    </row>
    <row r="27039" spans="7:7">
      <c r="G27039" s="406"/>
    </row>
    <row r="27040" spans="7:7">
      <c r="G27040" s="406"/>
    </row>
    <row r="27041" spans="7:7">
      <c r="G27041" s="406"/>
    </row>
    <row r="27042" spans="7:7">
      <c r="G27042" s="406"/>
    </row>
    <row r="27043" spans="7:7">
      <c r="G27043" s="406"/>
    </row>
    <row r="27044" spans="7:7">
      <c r="G27044" s="406"/>
    </row>
    <row r="27045" spans="7:7">
      <c r="G27045" s="406"/>
    </row>
    <row r="27046" spans="7:7">
      <c r="G27046" s="406"/>
    </row>
    <row r="27047" spans="7:7">
      <c r="G27047" s="406"/>
    </row>
    <row r="27048" spans="7:7">
      <c r="G27048" s="406"/>
    </row>
    <row r="27049" spans="7:7">
      <c r="G27049" s="406"/>
    </row>
    <row r="27050" spans="7:7">
      <c r="G27050" s="406"/>
    </row>
    <row r="27051" spans="7:7">
      <c r="G27051" s="406"/>
    </row>
    <row r="27052" spans="7:7">
      <c r="G27052" s="406"/>
    </row>
    <row r="27053" spans="7:7">
      <c r="G27053" s="406"/>
    </row>
    <row r="27054" spans="7:7">
      <c r="G27054" s="406"/>
    </row>
    <row r="27055" spans="7:7">
      <c r="G27055" s="406"/>
    </row>
    <row r="27056" spans="7:7">
      <c r="G27056" s="406"/>
    </row>
    <row r="27057" spans="7:7">
      <c r="G27057" s="406"/>
    </row>
    <row r="27058" spans="7:7">
      <c r="G27058" s="406"/>
    </row>
    <row r="27059" spans="7:7">
      <c r="G27059" s="406"/>
    </row>
    <row r="27060" spans="7:7">
      <c r="G27060" s="406"/>
    </row>
    <row r="27061" spans="7:7">
      <c r="G27061" s="406"/>
    </row>
    <row r="27062" spans="7:7">
      <c r="G27062" s="406"/>
    </row>
    <row r="27063" spans="7:7">
      <c r="G27063" s="406"/>
    </row>
    <row r="27064" spans="7:7">
      <c r="G27064" s="406"/>
    </row>
    <row r="27065" spans="7:7">
      <c r="G27065" s="406"/>
    </row>
    <row r="27066" spans="7:7">
      <c r="G27066" s="406"/>
    </row>
    <row r="27067" spans="7:7">
      <c r="G27067" s="406"/>
    </row>
    <row r="27068" spans="7:7">
      <c r="G27068" s="406"/>
    </row>
    <row r="27069" spans="7:7">
      <c r="G27069" s="406"/>
    </row>
    <row r="27070" spans="7:7">
      <c r="G27070" s="406"/>
    </row>
    <row r="27071" spans="7:7">
      <c r="G27071" s="406"/>
    </row>
    <row r="27072" spans="7:7">
      <c r="G27072" s="406"/>
    </row>
    <row r="27073" spans="7:7">
      <c r="G27073" s="406"/>
    </row>
    <row r="27074" spans="7:7">
      <c r="G27074" s="406"/>
    </row>
    <row r="27075" spans="7:7">
      <c r="G27075" s="406"/>
    </row>
    <row r="27076" spans="7:7">
      <c r="G27076" s="406"/>
    </row>
    <row r="27077" spans="7:7">
      <c r="G27077" s="406"/>
    </row>
    <row r="27078" spans="7:7">
      <c r="G27078" s="406"/>
    </row>
    <row r="27079" spans="7:7">
      <c r="G27079" s="406"/>
    </row>
    <row r="27080" spans="7:7">
      <c r="G27080" s="406"/>
    </row>
    <row r="27081" spans="7:7">
      <c r="G27081" s="406"/>
    </row>
    <row r="27082" spans="7:7">
      <c r="G27082" s="406"/>
    </row>
    <row r="27083" spans="7:7">
      <c r="G27083" s="406"/>
    </row>
    <row r="27084" spans="7:7">
      <c r="G27084" s="406"/>
    </row>
    <row r="27085" spans="7:7">
      <c r="G27085" s="406"/>
    </row>
    <row r="27086" spans="7:7">
      <c r="G27086" s="406"/>
    </row>
    <row r="27087" spans="7:7">
      <c r="G27087" s="406"/>
    </row>
    <row r="27088" spans="7:7">
      <c r="G27088" s="406"/>
    </row>
    <row r="27089" spans="7:7">
      <c r="G27089" s="406"/>
    </row>
    <row r="27090" spans="7:7">
      <c r="G27090" s="406"/>
    </row>
    <row r="27091" spans="7:7">
      <c r="G27091" s="406"/>
    </row>
    <row r="27092" spans="7:7">
      <c r="G27092" s="406"/>
    </row>
    <row r="27093" spans="7:7">
      <c r="G27093" s="406"/>
    </row>
    <row r="27094" spans="7:7">
      <c r="G27094" s="406"/>
    </row>
    <row r="27095" spans="7:7">
      <c r="G27095" s="406"/>
    </row>
    <row r="27096" spans="7:7">
      <c r="G27096" s="406"/>
    </row>
    <row r="27097" spans="7:7">
      <c r="G27097" s="406"/>
    </row>
    <row r="27098" spans="7:7">
      <c r="G27098" s="406"/>
    </row>
    <row r="27099" spans="7:7">
      <c r="G27099" s="406"/>
    </row>
    <row r="27100" spans="7:7">
      <c r="G27100" s="406"/>
    </row>
    <row r="27101" spans="7:7">
      <c r="G27101" s="406"/>
    </row>
    <row r="27102" spans="7:7">
      <c r="G27102" s="406"/>
    </row>
    <row r="27103" spans="7:7">
      <c r="G27103" s="406"/>
    </row>
    <row r="27104" spans="7:7">
      <c r="G27104" s="406"/>
    </row>
    <row r="27105" spans="7:7">
      <c r="G27105" s="406"/>
    </row>
    <row r="27106" spans="7:7">
      <c r="G27106" s="406"/>
    </row>
    <row r="27107" spans="7:7">
      <c r="G27107" s="406"/>
    </row>
    <row r="27108" spans="7:7">
      <c r="G27108" s="406"/>
    </row>
    <row r="27109" spans="7:7">
      <c r="G27109" s="406"/>
    </row>
    <row r="27110" spans="7:7">
      <c r="G27110" s="406"/>
    </row>
    <row r="27111" spans="7:7">
      <c r="G27111" s="406"/>
    </row>
    <row r="27112" spans="7:7">
      <c r="G27112" s="406"/>
    </row>
    <row r="27113" spans="7:7">
      <c r="G27113" s="406"/>
    </row>
    <row r="27114" spans="7:7">
      <c r="G27114" s="406"/>
    </row>
    <row r="27115" spans="7:7">
      <c r="G27115" s="406"/>
    </row>
    <row r="27116" spans="7:7">
      <c r="G27116" s="406"/>
    </row>
    <row r="27117" spans="7:7">
      <c r="G27117" s="406"/>
    </row>
    <row r="27118" spans="7:7">
      <c r="G27118" s="406"/>
    </row>
    <row r="27119" spans="7:7">
      <c r="G27119" s="406"/>
    </row>
    <row r="27120" spans="7:7">
      <c r="G27120" s="406"/>
    </row>
    <row r="27121" spans="7:7">
      <c r="G27121" s="406"/>
    </row>
    <row r="27122" spans="7:7">
      <c r="G27122" s="406"/>
    </row>
    <row r="27123" spans="7:7">
      <c r="G27123" s="406"/>
    </row>
    <row r="27124" spans="7:7">
      <c r="G27124" s="406"/>
    </row>
    <row r="27125" spans="7:7">
      <c r="G27125" s="406"/>
    </row>
    <row r="27126" spans="7:7">
      <c r="G27126" s="406"/>
    </row>
    <row r="27127" spans="7:7">
      <c r="G27127" s="406"/>
    </row>
    <row r="27128" spans="7:7">
      <c r="G27128" s="406"/>
    </row>
    <row r="27129" spans="7:7">
      <c r="G27129" s="406"/>
    </row>
    <row r="27130" spans="7:7">
      <c r="G27130" s="406"/>
    </row>
    <row r="27131" spans="7:7">
      <c r="G27131" s="406"/>
    </row>
    <row r="27132" spans="7:7">
      <c r="G27132" s="406"/>
    </row>
    <row r="27133" spans="7:7">
      <c r="G27133" s="406"/>
    </row>
    <row r="27134" spans="7:7">
      <c r="G27134" s="406"/>
    </row>
    <row r="27135" spans="7:7">
      <c r="G27135" s="406"/>
    </row>
    <row r="27136" spans="7:7">
      <c r="G27136" s="406"/>
    </row>
    <row r="27137" spans="7:7">
      <c r="G27137" s="406"/>
    </row>
    <row r="27138" spans="7:7">
      <c r="G27138" s="406"/>
    </row>
    <row r="27139" spans="7:7">
      <c r="G27139" s="406"/>
    </row>
    <row r="27140" spans="7:7">
      <c r="G27140" s="406"/>
    </row>
    <row r="27141" spans="7:7">
      <c r="G27141" s="406"/>
    </row>
    <row r="27142" spans="7:7">
      <c r="G27142" s="406"/>
    </row>
    <row r="27143" spans="7:7">
      <c r="G27143" s="406"/>
    </row>
    <row r="27144" spans="7:7">
      <c r="G27144" s="406"/>
    </row>
    <row r="27145" spans="7:7">
      <c r="G27145" s="406"/>
    </row>
    <row r="27146" spans="7:7">
      <c r="G27146" s="406"/>
    </row>
    <row r="27147" spans="7:7">
      <c r="G27147" s="406"/>
    </row>
    <row r="27148" spans="7:7">
      <c r="G27148" s="406"/>
    </row>
    <row r="27149" spans="7:7">
      <c r="G27149" s="406"/>
    </row>
    <row r="27150" spans="7:7">
      <c r="G27150" s="406"/>
    </row>
    <row r="27151" spans="7:7">
      <c r="G27151" s="406"/>
    </row>
    <row r="27152" spans="7:7">
      <c r="G27152" s="406"/>
    </row>
    <row r="27153" spans="7:7">
      <c r="G27153" s="406"/>
    </row>
    <row r="27154" spans="7:7">
      <c r="G27154" s="406"/>
    </row>
    <row r="27155" spans="7:7">
      <c r="G27155" s="406"/>
    </row>
    <row r="27156" spans="7:7">
      <c r="G27156" s="406"/>
    </row>
    <row r="27157" spans="7:7">
      <c r="G27157" s="406"/>
    </row>
    <row r="27158" spans="7:7">
      <c r="G27158" s="406"/>
    </row>
    <row r="27159" spans="7:7">
      <c r="G27159" s="406"/>
    </row>
    <row r="27160" spans="7:7">
      <c r="G27160" s="406"/>
    </row>
    <row r="27161" spans="7:7">
      <c r="G27161" s="406"/>
    </row>
    <row r="27162" spans="7:7">
      <c r="G27162" s="406"/>
    </row>
    <row r="27163" spans="7:7">
      <c r="G27163" s="406"/>
    </row>
    <row r="27164" spans="7:7">
      <c r="G27164" s="406"/>
    </row>
    <row r="27165" spans="7:7">
      <c r="G27165" s="406"/>
    </row>
    <row r="27166" spans="7:7">
      <c r="G27166" s="406"/>
    </row>
    <row r="27167" spans="7:7">
      <c r="G27167" s="406"/>
    </row>
    <row r="27168" spans="7:7">
      <c r="G27168" s="406"/>
    </row>
    <row r="27169" spans="7:7">
      <c r="G27169" s="406"/>
    </row>
    <row r="27170" spans="7:7">
      <c r="G27170" s="406"/>
    </row>
    <row r="27171" spans="7:7">
      <c r="G27171" s="406"/>
    </row>
    <row r="27172" spans="7:7">
      <c r="G27172" s="406"/>
    </row>
    <row r="27173" spans="7:7">
      <c r="G27173" s="406"/>
    </row>
    <row r="27174" spans="7:7">
      <c r="G27174" s="406"/>
    </row>
    <row r="27175" spans="7:7">
      <c r="G27175" s="406"/>
    </row>
    <row r="27176" spans="7:7">
      <c r="G27176" s="406"/>
    </row>
    <row r="27177" spans="7:7">
      <c r="G27177" s="406"/>
    </row>
    <row r="27178" spans="7:7">
      <c r="G27178" s="406"/>
    </row>
    <row r="27179" spans="7:7">
      <c r="G27179" s="406"/>
    </row>
    <row r="27180" spans="7:7">
      <c r="G27180" s="406"/>
    </row>
    <row r="27181" spans="7:7">
      <c r="G27181" s="406"/>
    </row>
    <row r="27182" spans="7:7">
      <c r="G27182" s="406"/>
    </row>
    <row r="27183" spans="7:7">
      <c r="G27183" s="406"/>
    </row>
    <row r="27184" spans="7:7">
      <c r="G27184" s="406"/>
    </row>
    <row r="27185" spans="7:7">
      <c r="G27185" s="406"/>
    </row>
    <row r="27186" spans="7:7">
      <c r="G27186" s="406"/>
    </row>
    <row r="27187" spans="7:7">
      <c r="G27187" s="406"/>
    </row>
    <row r="27188" spans="7:7">
      <c r="G27188" s="406"/>
    </row>
    <row r="27189" spans="7:7">
      <c r="G27189" s="406"/>
    </row>
    <row r="27190" spans="7:7">
      <c r="G27190" s="406"/>
    </row>
    <row r="27191" spans="7:7">
      <c r="G27191" s="406"/>
    </row>
    <row r="27192" spans="7:7">
      <c r="G27192" s="406"/>
    </row>
    <row r="27193" spans="7:7">
      <c r="G27193" s="406"/>
    </row>
    <row r="27194" spans="7:7">
      <c r="G27194" s="406"/>
    </row>
    <row r="27195" spans="7:7">
      <c r="G27195" s="406"/>
    </row>
    <row r="27196" spans="7:7">
      <c r="G27196" s="406"/>
    </row>
    <row r="27197" spans="7:7">
      <c r="G27197" s="406"/>
    </row>
    <row r="27198" spans="7:7">
      <c r="G27198" s="406"/>
    </row>
    <row r="27199" spans="7:7">
      <c r="G27199" s="406"/>
    </row>
    <row r="27200" spans="7:7">
      <c r="G27200" s="406"/>
    </row>
    <row r="27201" spans="7:7">
      <c r="G27201" s="406"/>
    </row>
    <row r="27202" spans="7:7">
      <c r="G27202" s="406"/>
    </row>
    <row r="27203" spans="7:7">
      <c r="G27203" s="406"/>
    </row>
    <row r="27204" spans="7:7">
      <c r="G27204" s="406"/>
    </row>
    <row r="27205" spans="7:7">
      <c r="G27205" s="406"/>
    </row>
    <row r="27206" spans="7:7">
      <c r="G27206" s="406"/>
    </row>
    <row r="27207" spans="7:7">
      <c r="G27207" s="406"/>
    </row>
    <row r="27208" spans="7:7">
      <c r="G27208" s="406"/>
    </row>
    <row r="27209" spans="7:7">
      <c r="G27209" s="406"/>
    </row>
    <row r="27210" spans="7:7">
      <c r="G27210" s="406"/>
    </row>
    <row r="27211" spans="7:7">
      <c r="G27211" s="406"/>
    </row>
    <row r="27212" spans="7:7">
      <c r="G27212" s="406"/>
    </row>
    <row r="27213" spans="7:7">
      <c r="G27213" s="406"/>
    </row>
    <row r="27214" spans="7:7">
      <c r="G27214" s="406"/>
    </row>
    <row r="27215" spans="7:7">
      <c r="G27215" s="406"/>
    </row>
    <row r="27216" spans="7:7">
      <c r="G27216" s="406"/>
    </row>
    <row r="27217" spans="7:7">
      <c r="G27217" s="406"/>
    </row>
    <row r="27218" spans="7:7">
      <c r="G27218" s="406"/>
    </row>
    <row r="27219" spans="7:7">
      <c r="G27219" s="406"/>
    </row>
    <row r="27220" spans="7:7">
      <c r="G27220" s="406"/>
    </row>
    <row r="27221" spans="7:7">
      <c r="G27221" s="406"/>
    </row>
    <row r="27222" spans="7:7">
      <c r="G27222" s="406"/>
    </row>
    <row r="27223" spans="7:7">
      <c r="G27223" s="406"/>
    </row>
    <row r="27224" spans="7:7">
      <c r="G27224" s="406"/>
    </row>
    <row r="27225" spans="7:7">
      <c r="G27225" s="406"/>
    </row>
    <row r="27226" spans="7:7">
      <c r="G27226" s="406"/>
    </row>
    <row r="27227" spans="7:7">
      <c r="G27227" s="406"/>
    </row>
    <row r="27228" spans="7:7">
      <c r="G27228" s="406"/>
    </row>
    <row r="27229" spans="7:7">
      <c r="G27229" s="406"/>
    </row>
    <row r="27230" spans="7:7">
      <c r="G27230" s="406"/>
    </row>
    <row r="27231" spans="7:7">
      <c r="G27231" s="406"/>
    </row>
    <row r="27232" spans="7:7">
      <c r="G27232" s="406"/>
    </row>
    <row r="27233" spans="7:7">
      <c r="G27233" s="406"/>
    </row>
    <row r="27234" spans="7:7">
      <c r="G27234" s="406"/>
    </row>
    <row r="27235" spans="7:7">
      <c r="G27235" s="406"/>
    </row>
    <row r="27236" spans="7:7">
      <c r="G27236" s="406"/>
    </row>
    <row r="27237" spans="7:7">
      <c r="G27237" s="406"/>
    </row>
    <row r="27238" spans="7:7">
      <c r="G27238" s="406"/>
    </row>
    <row r="27239" spans="7:7">
      <c r="G27239" s="406"/>
    </row>
    <row r="27240" spans="7:7">
      <c r="G27240" s="406"/>
    </row>
    <row r="27241" spans="7:7">
      <c r="G27241" s="406"/>
    </row>
    <row r="27242" spans="7:7">
      <c r="G27242" s="406"/>
    </row>
    <row r="27243" spans="7:7">
      <c r="G27243" s="406"/>
    </row>
    <row r="27244" spans="7:7">
      <c r="G27244" s="406"/>
    </row>
    <row r="27245" spans="7:7">
      <c r="G27245" s="406"/>
    </row>
    <row r="27246" spans="7:7">
      <c r="G27246" s="406"/>
    </row>
    <row r="27247" spans="7:7">
      <c r="G27247" s="406"/>
    </row>
    <row r="27248" spans="7:7">
      <c r="G27248" s="406"/>
    </row>
    <row r="27249" spans="7:7">
      <c r="G27249" s="406"/>
    </row>
    <row r="27250" spans="7:7">
      <c r="G27250" s="406"/>
    </row>
    <row r="27251" spans="7:7">
      <c r="G27251" s="406"/>
    </row>
    <row r="27252" spans="7:7">
      <c r="G27252" s="406"/>
    </row>
    <row r="27253" spans="7:7">
      <c r="G27253" s="406"/>
    </row>
    <row r="27254" spans="7:7">
      <c r="G27254" s="406"/>
    </row>
    <row r="27255" spans="7:7">
      <c r="G27255" s="406"/>
    </row>
    <row r="27256" spans="7:7">
      <c r="G27256" s="406"/>
    </row>
    <row r="27257" spans="7:7">
      <c r="G27257" s="406"/>
    </row>
    <row r="27258" spans="7:7">
      <c r="G27258" s="406"/>
    </row>
    <row r="27259" spans="7:7">
      <c r="G27259" s="406"/>
    </row>
    <row r="27260" spans="7:7">
      <c r="G27260" s="406"/>
    </row>
    <row r="27261" spans="7:7">
      <c r="G27261" s="406"/>
    </row>
    <row r="27262" spans="7:7">
      <c r="G27262" s="406"/>
    </row>
    <row r="27263" spans="7:7">
      <c r="G27263" s="406"/>
    </row>
    <row r="27264" spans="7:7">
      <c r="G27264" s="406"/>
    </row>
    <row r="27265" spans="7:7">
      <c r="G27265" s="406"/>
    </row>
    <row r="27266" spans="7:7">
      <c r="G27266" s="406"/>
    </row>
    <row r="27267" spans="7:7">
      <c r="G27267" s="406"/>
    </row>
    <row r="27268" spans="7:7">
      <c r="G27268" s="406"/>
    </row>
    <row r="27269" spans="7:7">
      <c r="G27269" s="406"/>
    </row>
    <row r="27270" spans="7:7">
      <c r="G27270" s="406"/>
    </row>
    <row r="27271" spans="7:7">
      <c r="G27271" s="406"/>
    </row>
    <row r="27272" spans="7:7">
      <c r="G27272" s="406"/>
    </row>
    <row r="27273" spans="7:7">
      <c r="G27273" s="406"/>
    </row>
    <row r="27274" spans="7:7">
      <c r="G27274" s="406"/>
    </row>
    <row r="27275" spans="7:7">
      <c r="G27275" s="406"/>
    </row>
    <row r="27276" spans="7:7">
      <c r="G27276" s="406"/>
    </row>
    <row r="27277" spans="7:7">
      <c r="G27277" s="406"/>
    </row>
    <row r="27278" spans="7:7">
      <c r="G27278" s="406"/>
    </row>
    <row r="27279" spans="7:7">
      <c r="G27279" s="406"/>
    </row>
    <row r="27280" spans="7:7">
      <c r="G27280" s="406"/>
    </row>
    <row r="27281" spans="7:7">
      <c r="G27281" s="406"/>
    </row>
    <row r="27282" spans="7:7">
      <c r="G27282" s="406"/>
    </row>
    <row r="27283" spans="7:7">
      <c r="G27283" s="406"/>
    </row>
    <row r="27284" spans="7:7">
      <c r="G27284" s="406"/>
    </row>
    <row r="27285" spans="7:7">
      <c r="G27285" s="406"/>
    </row>
    <row r="27286" spans="7:7">
      <c r="G27286" s="406"/>
    </row>
    <row r="27287" spans="7:7">
      <c r="G27287" s="406"/>
    </row>
    <row r="27288" spans="7:7">
      <c r="G27288" s="406"/>
    </row>
    <row r="27289" spans="7:7">
      <c r="G27289" s="406"/>
    </row>
    <row r="27290" spans="7:7">
      <c r="G27290" s="406"/>
    </row>
    <row r="27291" spans="7:7">
      <c r="G27291" s="406"/>
    </row>
    <row r="27292" spans="7:7">
      <c r="G27292" s="406"/>
    </row>
    <row r="27293" spans="7:7">
      <c r="G27293" s="406"/>
    </row>
    <row r="27294" spans="7:7">
      <c r="G27294" s="406"/>
    </row>
    <row r="27295" spans="7:7">
      <c r="G27295" s="406"/>
    </row>
    <row r="27296" spans="7:7">
      <c r="G27296" s="406"/>
    </row>
    <row r="27297" spans="7:7">
      <c r="G27297" s="406"/>
    </row>
    <row r="27298" spans="7:7">
      <c r="G27298" s="406"/>
    </row>
    <row r="27299" spans="7:7">
      <c r="G27299" s="406"/>
    </row>
    <row r="27300" spans="7:7">
      <c r="G27300" s="406"/>
    </row>
    <row r="27301" spans="7:7">
      <c r="G27301" s="406"/>
    </row>
    <row r="27302" spans="7:7">
      <c r="G27302" s="406"/>
    </row>
    <row r="27303" spans="7:7">
      <c r="G27303" s="406"/>
    </row>
    <row r="27304" spans="7:7">
      <c r="G27304" s="406"/>
    </row>
    <row r="27305" spans="7:7">
      <c r="G27305" s="406"/>
    </row>
    <row r="27306" spans="7:7">
      <c r="G27306" s="406"/>
    </row>
    <row r="27307" spans="7:7">
      <c r="G27307" s="406"/>
    </row>
    <row r="27308" spans="7:7">
      <c r="G27308" s="406"/>
    </row>
    <row r="27309" spans="7:7">
      <c r="G27309" s="406"/>
    </row>
    <row r="27310" spans="7:7">
      <c r="G27310" s="406"/>
    </row>
    <row r="27311" spans="7:7">
      <c r="G27311" s="406"/>
    </row>
    <row r="27312" spans="7:7">
      <c r="G27312" s="406"/>
    </row>
    <row r="27313" spans="7:7">
      <c r="G27313" s="406"/>
    </row>
    <row r="27314" spans="7:7">
      <c r="G27314" s="406"/>
    </row>
    <row r="27315" spans="7:7">
      <c r="G27315" s="406"/>
    </row>
    <row r="27316" spans="7:7">
      <c r="G27316" s="406"/>
    </row>
    <row r="27317" spans="7:7">
      <c r="G27317" s="406"/>
    </row>
    <row r="27318" spans="7:7">
      <c r="G27318" s="406"/>
    </row>
    <row r="27319" spans="7:7">
      <c r="G27319" s="406"/>
    </row>
    <row r="27320" spans="7:7">
      <c r="G27320" s="406"/>
    </row>
    <row r="27321" spans="7:7">
      <c r="G27321" s="406"/>
    </row>
    <row r="27322" spans="7:7">
      <c r="G27322" s="406"/>
    </row>
    <row r="27323" spans="7:7">
      <c r="G27323" s="406"/>
    </row>
    <row r="27324" spans="7:7">
      <c r="G27324" s="406"/>
    </row>
    <row r="27325" spans="7:7">
      <c r="G27325" s="406"/>
    </row>
    <row r="27326" spans="7:7">
      <c r="G27326" s="406"/>
    </row>
    <row r="27327" spans="7:7">
      <c r="G27327" s="406"/>
    </row>
    <row r="27328" spans="7:7">
      <c r="G27328" s="406"/>
    </row>
    <row r="27329" spans="7:7">
      <c r="G27329" s="406"/>
    </row>
    <row r="27330" spans="7:7">
      <c r="G27330" s="406"/>
    </row>
    <row r="27331" spans="7:7">
      <c r="G27331" s="406"/>
    </row>
    <row r="27332" spans="7:7">
      <c r="G27332" s="406"/>
    </row>
    <row r="27333" spans="7:7">
      <c r="G27333" s="406"/>
    </row>
    <row r="27334" spans="7:7">
      <c r="G27334" s="406"/>
    </row>
    <row r="27335" spans="7:7">
      <c r="G27335" s="406"/>
    </row>
    <row r="27336" spans="7:7">
      <c r="G27336" s="406"/>
    </row>
    <row r="27337" spans="7:7">
      <c r="G27337" s="406"/>
    </row>
    <row r="27338" spans="7:7">
      <c r="G27338" s="406"/>
    </row>
    <row r="27339" spans="7:7">
      <c r="G27339" s="406"/>
    </row>
    <row r="27340" spans="7:7">
      <c r="G27340" s="406"/>
    </row>
    <row r="27341" spans="7:7">
      <c r="G27341" s="406"/>
    </row>
    <row r="27342" spans="7:7">
      <c r="G27342" s="406"/>
    </row>
    <row r="27343" spans="7:7">
      <c r="G27343" s="406"/>
    </row>
    <row r="27344" spans="7:7">
      <c r="G27344" s="406"/>
    </row>
    <row r="27345" spans="7:7">
      <c r="G27345" s="406"/>
    </row>
    <row r="27346" spans="7:7">
      <c r="G27346" s="406"/>
    </row>
    <row r="27347" spans="7:7">
      <c r="G27347" s="406"/>
    </row>
    <row r="27348" spans="7:7">
      <c r="G27348" s="406"/>
    </row>
    <row r="27349" spans="7:7">
      <c r="G27349" s="406"/>
    </row>
    <row r="27350" spans="7:7">
      <c r="G27350" s="406"/>
    </row>
    <row r="27351" spans="7:7">
      <c r="G27351" s="406"/>
    </row>
    <row r="27352" spans="7:7">
      <c r="G27352" s="406"/>
    </row>
    <row r="27353" spans="7:7">
      <c r="G27353" s="406"/>
    </row>
    <row r="27354" spans="7:7">
      <c r="G27354" s="406"/>
    </row>
    <row r="27355" spans="7:7">
      <c r="G27355" s="406"/>
    </row>
    <row r="27356" spans="7:7">
      <c r="G27356" s="406"/>
    </row>
    <row r="27357" spans="7:7">
      <c r="G27357" s="406"/>
    </row>
    <row r="27358" spans="7:7">
      <c r="G27358" s="406"/>
    </row>
    <row r="27359" spans="7:7">
      <c r="G27359" s="406"/>
    </row>
    <row r="27360" spans="7:7">
      <c r="G27360" s="406"/>
    </row>
    <row r="27361" spans="7:7">
      <c r="G27361" s="406"/>
    </row>
    <row r="27362" spans="7:7">
      <c r="G27362" s="406"/>
    </row>
    <row r="27363" spans="7:7">
      <c r="G27363" s="406"/>
    </row>
    <row r="27364" spans="7:7">
      <c r="G27364" s="406"/>
    </row>
    <row r="27365" spans="7:7">
      <c r="G27365" s="406"/>
    </row>
    <row r="27366" spans="7:7">
      <c r="G27366" s="406"/>
    </row>
    <row r="27367" spans="7:7">
      <c r="G27367" s="406"/>
    </row>
    <row r="27368" spans="7:7">
      <c r="G27368" s="406"/>
    </row>
    <row r="27369" spans="7:7">
      <c r="G27369" s="406"/>
    </row>
    <row r="27370" spans="7:7">
      <c r="G27370" s="406"/>
    </row>
    <row r="27371" spans="7:7">
      <c r="G27371" s="406"/>
    </row>
    <row r="27372" spans="7:7">
      <c r="G27372" s="406"/>
    </row>
    <row r="27373" spans="7:7">
      <c r="G27373" s="406"/>
    </row>
    <row r="27374" spans="7:7">
      <c r="G27374" s="406"/>
    </row>
    <row r="27375" spans="7:7">
      <c r="G27375" s="406"/>
    </row>
    <row r="27376" spans="7:7">
      <c r="G27376" s="406"/>
    </row>
    <row r="27377" spans="7:7">
      <c r="G27377" s="406"/>
    </row>
    <row r="27378" spans="7:7">
      <c r="G27378" s="406"/>
    </row>
    <row r="27379" spans="7:7">
      <c r="G27379" s="406"/>
    </row>
    <row r="27380" spans="7:7">
      <c r="G27380" s="406"/>
    </row>
    <row r="27381" spans="7:7">
      <c r="G27381" s="406"/>
    </row>
    <row r="27382" spans="7:7">
      <c r="G27382" s="406"/>
    </row>
    <row r="27383" spans="7:7">
      <c r="G27383" s="406"/>
    </row>
    <row r="27384" spans="7:7">
      <c r="G27384" s="406"/>
    </row>
    <row r="27385" spans="7:7">
      <c r="G27385" s="406"/>
    </row>
    <row r="27386" spans="7:7">
      <c r="G27386" s="406"/>
    </row>
    <row r="27387" spans="7:7">
      <c r="G27387" s="406"/>
    </row>
    <row r="27388" spans="7:7">
      <c r="G27388" s="406"/>
    </row>
    <row r="27389" spans="7:7">
      <c r="G27389" s="406"/>
    </row>
    <row r="27390" spans="7:7">
      <c r="G27390" s="406"/>
    </row>
    <row r="27391" spans="7:7">
      <c r="G27391" s="406"/>
    </row>
    <row r="27392" spans="7:7">
      <c r="G27392" s="406"/>
    </row>
    <row r="27393" spans="7:7">
      <c r="G27393" s="406"/>
    </row>
    <row r="27394" spans="7:7">
      <c r="G27394" s="406"/>
    </row>
    <row r="27395" spans="7:7">
      <c r="G27395" s="406"/>
    </row>
    <row r="27396" spans="7:7">
      <c r="G27396" s="406"/>
    </row>
    <row r="27397" spans="7:7">
      <c r="G27397" s="406"/>
    </row>
    <row r="27398" spans="7:7">
      <c r="G27398" s="406"/>
    </row>
    <row r="27399" spans="7:7">
      <c r="G27399" s="406"/>
    </row>
    <row r="27400" spans="7:7">
      <c r="G27400" s="406"/>
    </row>
    <row r="27401" spans="7:7">
      <c r="G27401" s="406"/>
    </row>
    <row r="27402" spans="7:7">
      <c r="G27402" s="406"/>
    </row>
    <row r="27403" spans="7:7">
      <c r="G27403" s="406"/>
    </row>
    <row r="27404" spans="7:7">
      <c r="G27404" s="406"/>
    </row>
    <row r="27405" spans="7:7">
      <c r="G27405" s="406"/>
    </row>
    <row r="27406" spans="7:7">
      <c r="G27406" s="406"/>
    </row>
    <row r="27407" spans="7:7">
      <c r="G27407" s="406"/>
    </row>
    <row r="27408" spans="7:7">
      <c r="G27408" s="406"/>
    </row>
    <row r="27409" spans="7:7">
      <c r="G27409" s="406"/>
    </row>
    <row r="27410" spans="7:7">
      <c r="G27410" s="406"/>
    </row>
    <row r="27411" spans="7:7">
      <c r="G27411" s="406"/>
    </row>
    <row r="27412" spans="7:7">
      <c r="G27412" s="406"/>
    </row>
    <row r="27413" spans="7:7">
      <c r="G27413" s="406"/>
    </row>
    <row r="27414" spans="7:7">
      <c r="G27414" s="406"/>
    </row>
    <row r="27415" spans="7:7">
      <c r="G27415" s="406"/>
    </row>
    <row r="27416" spans="7:7">
      <c r="G27416" s="406"/>
    </row>
    <row r="27417" spans="7:7">
      <c r="G27417" s="406"/>
    </row>
    <row r="27418" spans="7:7">
      <c r="G27418" s="406"/>
    </row>
    <row r="27419" spans="7:7">
      <c r="G27419" s="406"/>
    </row>
    <row r="27420" spans="7:7">
      <c r="G27420" s="406"/>
    </row>
    <row r="27421" spans="7:7">
      <c r="G27421" s="406"/>
    </row>
    <row r="27422" spans="7:7">
      <c r="G27422" s="406"/>
    </row>
    <row r="27423" spans="7:7">
      <c r="G27423" s="406"/>
    </row>
    <row r="27424" spans="7:7">
      <c r="G27424" s="406"/>
    </row>
    <row r="27425" spans="7:7">
      <c r="G27425" s="406"/>
    </row>
    <row r="27426" spans="7:7">
      <c r="G27426" s="406"/>
    </row>
    <row r="27427" spans="7:7">
      <c r="G27427" s="406"/>
    </row>
    <row r="27428" spans="7:7">
      <c r="G27428" s="406"/>
    </row>
    <row r="27429" spans="7:7">
      <c r="G27429" s="406"/>
    </row>
    <row r="27430" spans="7:7">
      <c r="G27430" s="406"/>
    </row>
    <row r="27431" spans="7:7">
      <c r="G27431" s="406"/>
    </row>
    <row r="27432" spans="7:7">
      <c r="G27432" s="406"/>
    </row>
    <row r="27433" spans="7:7">
      <c r="G27433" s="406"/>
    </row>
    <row r="27434" spans="7:7">
      <c r="G27434" s="406"/>
    </row>
    <row r="27435" spans="7:7">
      <c r="G27435" s="406"/>
    </row>
    <row r="27436" spans="7:7">
      <c r="G27436" s="406"/>
    </row>
    <row r="27437" spans="7:7">
      <c r="G27437" s="406"/>
    </row>
    <row r="27438" spans="7:7">
      <c r="G27438" s="406"/>
    </row>
    <row r="27439" spans="7:7">
      <c r="G27439" s="406"/>
    </row>
    <row r="27440" spans="7:7">
      <c r="G27440" s="406"/>
    </row>
    <row r="27441" spans="7:7">
      <c r="G27441" s="406"/>
    </row>
    <row r="27442" spans="7:7">
      <c r="G27442" s="406"/>
    </row>
    <row r="27443" spans="7:7">
      <c r="G27443" s="406"/>
    </row>
    <row r="27444" spans="7:7">
      <c r="G27444" s="406"/>
    </row>
    <row r="27445" spans="7:7">
      <c r="G27445" s="406"/>
    </row>
    <row r="27446" spans="7:7">
      <c r="G27446" s="406"/>
    </row>
    <row r="27447" spans="7:7">
      <c r="G27447" s="406"/>
    </row>
    <row r="27448" spans="7:7">
      <c r="G27448" s="406"/>
    </row>
    <row r="27449" spans="7:7">
      <c r="G27449" s="406"/>
    </row>
    <row r="27450" spans="7:7">
      <c r="G27450" s="406"/>
    </row>
    <row r="27451" spans="7:7">
      <c r="G27451" s="406"/>
    </row>
    <row r="27452" spans="7:7">
      <c r="G27452" s="406"/>
    </row>
    <row r="27453" spans="7:7">
      <c r="G27453" s="406"/>
    </row>
    <row r="27454" spans="7:7">
      <c r="G27454" s="406"/>
    </row>
    <row r="27455" spans="7:7">
      <c r="G27455" s="406"/>
    </row>
    <row r="27456" spans="7:7">
      <c r="G27456" s="406"/>
    </row>
    <row r="27457" spans="7:7">
      <c r="G27457" s="406"/>
    </row>
    <row r="27458" spans="7:7">
      <c r="G27458" s="406"/>
    </row>
    <row r="27459" spans="7:7">
      <c r="G27459" s="406"/>
    </row>
    <row r="27460" spans="7:7">
      <c r="G27460" s="406"/>
    </row>
    <row r="27461" spans="7:7">
      <c r="G27461" s="406"/>
    </row>
    <row r="27462" spans="7:7">
      <c r="G27462" s="406"/>
    </row>
    <row r="27463" spans="7:7">
      <c r="G27463" s="406"/>
    </row>
    <row r="27464" spans="7:7">
      <c r="G27464" s="406"/>
    </row>
    <row r="27465" spans="7:7">
      <c r="G27465" s="406"/>
    </row>
    <row r="27466" spans="7:7">
      <c r="G27466" s="406"/>
    </row>
    <row r="27467" spans="7:7">
      <c r="G27467" s="406"/>
    </row>
    <row r="27468" spans="7:7">
      <c r="G27468" s="406"/>
    </row>
    <row r="27469" spans="7:7">
      <c r="G27469" s="406"/>
    </row>
    <row r="27470" spans="7:7">
      <c r="G27470" s="406"/>
    </row>
    <row r="27471" spans="7:7">
      <c r="G27471" s="406"/>
    </row>
    <row r="27472" spans="7:7">
      <c r="G27472" s="406"/>
    </row>
    <row r="27473" spans="7:7">
      <c r="G27473" s="406"/>
    </row>
    <row r="27474" spans="7:7">
      <c r="G27474" s="406"/>
    </row>
    <row r="27475" spans="7:7">
      <c r="G27475" s="406"/>
    </row>
    <row r="27476" spans="7:7">
      <c r="G27476" s="406"/>
    </row>
    <row r="27477" spans="7:7">
      <c r="G27477" s="406"/>
    </row>
    <row r="27478" spans="7:7">
      <c r="G27478" s="406"/>
    </row>
    <row r="27479" spans="7:7">
      <c r="G27479" s="406"/>
    </row>
    <row r="27480" spans="7:7">
      <c r="G27480" s="406"/>
    </row>
    <row r="27481" spans="7:7">
      <c r="G27481" s="406"/>
    </row>
    <row r="27482" spans="7:7">
      <c r="G27482" s="406"/>
    </row>
    <row r="27483" spans="7:7">
      <c r="G27483" s="406"/>
    </row>
    <row r="27484" spans="7:7">
      <c r="G27484" s="406"/>
    </row>
    <row r="27485" spans="7:7">
      <c r="G27485" s="406"/>
    </row>
    <row r="27486" spans="7:7">
      <c r="G27486" s="406"/>
    </row>
    <row r="27487" spans="7:7">
      <c r="G27487" s="406"/>
    </row>
    <row r="27488" spans="7:7">
      <c r="G27488" s="406"/>
    </row>
    <row r="27489" spans="7:7">
      <c r="G27489" s="406"/>
    </row>
    <row r="27490" spans="7:7">
      <c r="G27490" s="406"/>
    </row>
    <row r="27491" spans="7:7">
      <c r="G27491" s="406"/>
    </row>
    <row r="27492" spans="7:7">
      <c r="G27492" s="406"/>
    </row>
    <row r="27493" spans="7:7">
      <c r="G27493" s="406"/>
    </row>
    <row r="27494" spans="7:7">
      <c r="G27494" s="406"/>
    </row>
    <row r="27495" spans="7:7">
      <c r="G27495" s="406"/>
    </row>
    <row r="27496" spans="7:7">
      <c r="G27496" s="406"/>
    </row>
    <row r="27497" spans="7:7">
      <c r="G27497" s="406"/>
    </row>
    <row r="27498" spans="7:7">
      <c r="G27498" s="406"/>
    </row>
    <row r="27499" spans="7:7">
      <c r="G27499" s="406"/>
    </row>
    <row r="27500" spans="7:7">
      <c r="G27500" s="406"/>
    </row>
    <row r="27501" spans="7:7">
      <c r="G27501" s="406"/>
    </row>
    <row r="27502" spans="7:7">
      <c r="G27502" s="406"/>
    </row>
    <row r="27503" spans="7:7">
      <c r="G27503" s="406"/>
    </row>
    <row r="27504" spans="7:7">
      <c r="G27504" s="406"/>
    </row>
    <row r="27505" spans="7:7">
      <c r="G27505" s="406"/>
    </row>
    <row r="27506" spans="7:7">
      <c r="G27506" s="406"/>
    </row>
    <row r="27507" spans="7:7">
      <c r="G27507" s="406"/>
    </row>
    <row r="27508" spans="7:7">
      <c r="G27508" s="406"/>
    </row>
    <row r="27509" spans="7:7">
      <c r="G27509" s="406"/>
    </row>
    <row r="27510" spans="7:7">
      <c r="G27510" s="406"/>
    </row>
    <row r="27511" spans="7:7">
      <c r="G27511" s="406"/>
    </row>
    <row r="27512" spans="7:7">
      <c r="G27512" s="406"/>
    </row>
    <row r="27513" spans="7:7">
      <c r="G27513" s="406"/>
    </row>
    <row r="27514" spans="7:7">
      <c r="G27514" s="406"/>
    </row>
    <row r="27515" spans="7:7">
      <c r="G27515" s="406"/>
    </row>
    <row r="27516" spans="7:7">
      <c r="G27516" s="406"/>
    </row>
    <row r="27517" spans="7:7">
      <c r="G27517" s="406"/>
    </row>
    <row r="27518" spans="7:7">
      <c r="G27518" s="406"/>
    </row>
    <row r="27519" spans="7:7">
      <c r="G27519" s="406"/>
    </row>
    <row r="27520" spans="7:7">
      <c r="G27520" s="406"/>
    </row>
    <row r="27521" spans="7:7">
      <c r="G27521" s="406"/>
    </row>
    <row r="27522" spans="7:7">
      <c r="G27522" s="406"/>
    </row>
    <row r="27523" spans="7:7">
      <c r="G27523" s="406"/>
    </row>
    <row r="27524" spans="7:7">
      <c r="G27524" s="406"/>
    </row>
    <row r="27525" spans="7:7">
      <c r="G27525" s="406"/>
    </row>
    <row r="27526" spans="7:7">
      <c r="G27526" s="406"/>
    </row>
    <row r="27527" spans="7:7">
      <c r="G27527" s="406"/>
    </row>
    <row r="27528" spans="7:7">
      <c r="G27528" s="406"/>
    </row>
    <row r="27529" spans="7:7">
      <c r="G27529" s="406"/>
    </row>
    <row r="27530" spans="7:7">
      <c r="G27530" s="406"/>
    </row>
    <row r="27531" spans="7:7">
      <c r="G27531" s="406"/>
    </row>
    <row r="27532" spans="7:7">
      <c r="G27532" s="406"/>
    </row>
    <row r="27533" spans="7:7">
      <c r="G27533" s="406"/>
    </row>
    <row r="27534" spans="7:7">
      <c r="G27534" s="406"/>
    </row>
    <row r="27535" spans="7:7">
      <c r="G27535" s="406"/>
    </row>
    <row r="27536" spans="7:7">
      <c r="G27536" s="406"/>
    </row>
    <row r="27537" spans="7:7">
      <c r="G27537" s="406"/>
    </row>
    <row r="27538" spans="7:7">
      <c r="G27538" s="406"/>
    </row>
    <row r="27539" spans="7:7">
      <c r="G27539" s="406"/>
    </row>
    <row r="27540" spans="7:7">
      <c r="G27540" s="406"/>
    </row>
    <row r="27541" spans="7:7">
      <c r="G27541" s="406"/>
    </row>
    <row r="27542" spans="7:7">
      <c r="G27542" s="406"/>
    </row>
    <row r="27543" spans="7:7">
      <c r="G27543" s="406"/>
    </row>
    <row r="27544" spans="7:7">
      <c r="G27544" s="406"/>
    </row>
    <row r="27545" spans="7:7">
      <c r="G27545" s="406"/>
    </row>
    <row r="27546" spans="7:7">
      <c r="G27546" s="406"/>
    </row>
    <row r="27547" spans="7:7">
      <c r="G27547" s="406"/>
    </row>
    <row r="27548" spans="7:7">
      <c r="G27548" s="406"/>
    </row>
    <row r="27549" spans="7:7">
      <c r="G27549" s="406"/>
    </row>
    <row r="27550" spans="7:7">
      <c r="G27550" s="406"/>
    </row>
    <row r="27551" spans="7:7">
      <c r="G27551" s="406"/>
    </row>
    <row r="27552" spans="7:7">
      <c r="G27552" s="406"/>
    </row>
    <row r="27553" spans="7:7">
      <c r="G27553" s="406"/>
    </row>
    <row r="27554" spans="7:7">
      <c r="G27554" s="406"/>
    </row>
    <row r="27555" spans="7:7">
      <c r="G27555" s="406"/>
    </row>
    <row r="27556" spans="7:7">
      <c r="G27556" s="406"/>
    </row>
    <row r="27557" spans="7:7">
      <c r="G27557" s="406"/>
    </row>
    <row r="27558" spans="7:7">
      <c r="G27558" s="406"/>
    </row>
    <row r="27559" spans="7:7">
      <c r="G27559" s="406"/>
    </row>
    <row r="27560" spans="7:7">
      <c r="G27560" s="406"/>
    </row>
    <row r="27561" spans="7:7">
      <c r="G27561" s="406"/>
    </row>
    <row r="27562" spans="7:7">
      <c r="G27562" s="406"/>
    </row>
    <row r="27563" spans="7:7">
      <c r="G27563" s="406"/>
    </row>
    <row r="27564" spans="7:7">
      <c r="G27564" s="406"/>
    </row>
    <row r="27565" spans="7:7">
      <c r="G27565" s="406"/>
    </row>
    <row r="27566" spans="7:7">
      <c r="G27566" s="406"/>
    </row>
    <row r="27567" spans="7:7">
      <c r="G27567" s="406"/>
    </row>
    <row r="27568" spans="7:7">
      <c r="G27568" s="406"/>
    </row>
    <row r="27569" spans="7:7">
      <c r="G27569" s="406"/>
    </row>
    <row r="27570" spans="7:7">
      <c r="G27570" s="406"/>
    </row>
    <row r="27571" spans="7:7">
      <c r="G27571" s="406"/>
    </row>
    <row r="27572" spans="7:7">
      <c r="G27572" s="406"/>
    </row>
    <row r="27573" spans="7:7">
      <c r="G27573" s="406"/>
    </row>
    <row r="27574" spans="7:7">
      <c r="G27574" s="406"/>
    </row>
    <row r="27575" spans="7:7">
      <c r="G27575" s="406"/>
    </row>
    <row r="27576" spans="7:7">
      <c r="G27576" s="406"/>
    </row>
    <row r="27577" spans="7:7">
      <c r="G27577" s="406"/>
    </row>
    <row r="27578" spans="7:7">
      <c r="G27578" s="406"/>
    </row>
    <row r="27579" spans="7:7">
      <c r="G27579" s="406"/>
    </row>
    <row r="27580" spans="7:7">
      <c r="G27580" s="406"/>
    </row>
    <row r="27581" spans="7:7">
      <c r="G27581" s="406"/>
    </row>
    <row r="27582" spans="7:7">
      <c r="G27582" s="406"/>
    </row>
    <row r="27583" spans="7:7">
      <c r="G27583" s="406"/>
    </row>
    <row r="27584" spans="7:7">
      <c r="G27584" s="406"/>
    </row>
    <row r="27585" spans="7:7">
      <c r="G27585" s="406"/>
    </row>
    <row r="27586" spans="7:7">
      <c r="G27586" s="406"/>
    </row>
    <row r="27587" spans="7:7">
      <c r="G27587" s="406"/>
    </row>
    <row r="27588" spans="7:7">
      <c r="G27588" s="406"/>
    </row>
    <row r="27589" spans="7:7">
      <c r="G27589" s="406"/>
    </row>
    <row r="27590" spans="7:7">
      <c r="G27590" s="406"/>
    </row>
    <row r="27591" spans="7:7">
      <c r="G27591" s="406"/>
    </row>
    <row r="27592" spans="7:7">
      <c r="G27592" s="406"/>
    </row>
    <row r="27593" spans="7:7">
      <c r="G27593" s="406"/>
    </row>
    <row r="27594" spans="7:7">
      <c r="G27594" s="406"/>
    </row>
    <row r="27595" spans="7:7">
      <c r="G27595" s="406"/>
    </row>
    <row r="27596" spans="7:7">
      <c r="G27596" s="406"/>
    </row>
    <row r="27597" spans="7:7">
      <c r="G27597" s="406"/>
    </row>
    <row r="27598" spans="7:7">
      <c r="G27598" s="406"/>
    </row>
    <row r="27599" spans="7:7">
      <c r="G27599" s="406"/>
    </row>
    <row r="27600" spans="7:7">
      <c r="G27600" s="406"/>
    </row>
    <row r="27601" spans="7:7">
      <c r="G27601" s="406"/>
    </row>
    <row r="27602" spans="7:7">
      <c r="G27602" s="406"/>
    </row>
    <row r="27603" spans="7:7">
      <c r="G27603" s="406"/>
    </row>
    <row r="27604" spans="7:7">
      <c r="G27604" s="406"/>
    </row>
    <row r="27605" spans="7:7">
      <c r="G27605" s="406"/>
    </row>
    <row r="27606" spans="7:7">
      <c r="G27606" s="406"/>
    </row>
    <row r="27607" spans="7:7">
      <c r="G27607" s="406"/>
    </row>
    <row r="27608" spans="7:7">
      <c r="G27608" s="406"/>
    </row>
    <row r="27609" spans="7:7">
      <c r="G27609" s="406"/>
    </row>
    <row r="27610" spans="7:7">
      <c r="G27610" s="406"/>
    </row>
    <row r="27611" spans="7:7">
      <c r="G27611" s="406"/>
    </row>
    <row r="27612" spans="7:7">
      <c r="G27612" s="406"/>
    </row>
    <row r="27613" spans="7:7">
      <c r="G27613" s="406"/>
    </row>
    <row r="27614" spans="7:7">
      <c r="G27614" s="406"/>
    </row>
    <row r="27615" spans="7:7">
      <c r="G27615" s="406"/>
    </row>
    <row r="27616" spans="7:7">
      <c r="G27616" s="406"/>
    </row>
    <row r="27617" spans="7:7">
      <c r="G27617" s="406"/>
    </row>
    <row r="27618" spans="7:7">
      <c r="G27618" s="406"/>
    </row>
    <row r="27619" spans="7:7">
      <c r="G27619" s="406"/>
    </row>
    <row r="27620" spans="7:7">
      <c r="G27620" s="406"/>
    </row>
    <row r="27621" spans="7:7">
      <c r="G27621" s="406"/>
    </row>
    <row r="27622" spans="7:7">
      <c r="G27622" s="406"/>
    </row>
    <row r="27623" spans="7:7">
      <c r="G27623" s="406"/>
    </row>
    <row r="27624" spans="7:7">
      <c r="G27624" s="406"/>
    </row>
    <row r="27625" spans="7:7">
      <c r="G27625" s="406"/>
    </row>
    <row r="27626" spans="7:7">
      <c r="G27626" s="406"/>
    </row>
    <row r="27627" spans="7:7">
      <c r="G27627" s="406"/>
    </row>
    <row r="27628" spans="7:7">
      <c r="G27628" s="406"/>
    </row>
    <row r="27629" spans="7:7">
      <c r="G27629" s="406"/>
    </row>
    <row r="27630" spans="7:7">
      <c r="G27630" s="406"/>
    </row>
    <row r="27631" spans="7:7">
      <c r="G27631" s="406"/>
    </row>
    <row r="27632" spans="7:7">
      <c r="G27632" s="406"/>
    </row>
    <row r="27633" spans="7:7">
      <c r="G27633" s="406"/>
    </row>
    <row r="27634" spans="7:7">
      <c r="G27634" s="406"/>
    </row>
    <row r="27635" spans="7:7">
      <c r="G27635" s="406"/>
    </row>
    <row r="27636" spans="7:7">
      <c r="G27636" s="406"/>
    </row>
    <row r="27637" spans="7:7">
      <c r="G27637" s="406"/>
    </row>
    <row r="27638" spans="7:7">
      <c r="G27638" s="406"/>
    </row>
    <row r="27639" spans="7:7">
      <c r="G27639" s="406"/>
    </row>
    <row r="27640" spans="7:7">
      <c r="G27640" s="406"/>
    </row>
    <row r="27641" spans="7:7">
      <c r="G27641" s="406"/>
    </row>
    <row r="27642" spans="7:7">
      <c r="G27642" s="406"/>
    </row>
    <row r="27643" spans="7:7">
      <c r="G27643" s="406"/>
    </row>
    <row r="27644" spans="7:7">
      <c r="G27644" s="406"/>
    </row>
    <row r="27645" spans="7:7">
      <c r="G27645" s="406"/>
    </row>
    <row r="27646" spans="7:7">
      <c r="G27646" s="406"/>
    </row>
    <row r="27647" spans="7:7">
      <c r="G27647" s="406"/>
    </row>
    <row r="27648" spans="7:7">
      <c r="G27648" s="406"/>
    </row>
    <row r="27649" spans="7:7">
      <c r="G27649" s="406"/>
    </row>
    <row r="27650" spans="7:7">
      <c r="G27650" s="406"/>
    </row>
    <row r="27651" spans="7:7">
      <c r="G27651" s="406"/>
    </row>
    <row r="27652" spans="7:7">
      <c r="G27652" s="406"/>
    </row>
    <row r="27653" spans="7:7">
      <c r="G27653" s="406"/>
    </row>
    <row r="27654" spans="7:7">
      <c r="G27654" s="406"/>
    </row>
    <row r="27655" spans="7:7">
      <c r="G27655" s="406"/>
    </row>
    <row r="27656" spans="7:7">
      <c r="G27656" s="406"/>
    </row>
    <row r="27657" spans="7:7">
      <c r="G27657" s="406"/>
    </row>
    <row r="27658" spans="7:7">
      <c r="G27658" s="406"/>
    </row>
    <row r="27659" spans="7:7">
      <c r="G27659" s="406"/>
    </row>
    <row r="27660" spans="7:7">
      <c r="G27660" s="406"/>
    </row>
    <row r="27661" spans="7:7">
      <c r="G27661" s="406"/>
    </row>
    <row r="27662" spans="7:7">
      <c r="G27662" s="406"/>
    </row>
    <row r="27663" spans="7:7">
      <c r="G27663" s="406"/>
    </row>
    <row r="27664" spans="7:7">
      <c r="G27664" s="406"/>
    </row>
    <row r="27665" spans="7:7">
      <c r="G27665" s="406"/>
    </row>
    <row r="27666" spans="7:7">
      <c r="G27666" s="406"/>
    </row>
    <row r="27667" spans="7:7">
      <c r="G27667" s="406"/>
    </row>
    <row r="27668" spans="7:7">
      <c r="G27668" s="406"/>
    </row>
    <row r="27669" spans="7:7">
      <c r="G27669" s="406"/>
    </row>
    <row r="27670" spans="7:7">
      <c r="G27670" s="406"/>
    </row>
    <row r="27671" spans="7:7">
      <c r="G27671" s="406"/>
    </row>
    <row r="27672" spans="7:7">
      <c r="G27672" s="406"/>
    </row>
    <row r="27673" spans="7:7">
      <c r="G27673" s="406"/>
    </row>
    <row r="27674" spans="7:7">
      <c r="G27674" s="406"/>
    </row>
    <row r="27675" spans="7:7">
      <c r="G27675" s="406"/>
    </row>
    <row r="27676" spans="7:7">
      <c r="G27676" s="406"/>
    </row>
    <row r="27677" spans="7:7">
      <c r="G27677" s="406"/>
    </row>
    <row r="27678" spans="7:7">
      <c r="G27678" s="406"/>
    </row>
    <row r="27679" spans="7:7">
      <c r="G27679" s="406"/>
    </row>
    <row r="27680" spans="7:7">
      <c r="G27680" s="406"/>
    </row>
    <row r="27681" spans="7:7">
      <c r="G27681" s="406"/>
    </row>
    <row r="27682" spans="7:7">
      <c r="G27682" s="406"/>
    </row>
    <row r="27683" spans="7:7">
      <c r="G27683" s="406"/>
    </row>
    <row r="27684" spans="7:7">
      <c r="G27684" s="406"/>
    </row>
    <row r="27685" spans="7:7">
      <c r="G27685" s="406"/>
    </row>
    <row r="27686" spans="7:7">
      <c r="G27686" s="406"/>
    </row>
    <row r="27687" spans="7:7">
      <c r="G27687" s="406"/>
    </row>
    <row r="27688" spans="7:7">
      <c r="G27688" s="406"/>
    </row>
    <row r="27689" spans="7:7">
      <c r="G27689" s="406"/>
    </row>
    <row r="27690" spans="7:7">
      <c r="G27690" s="406"/>
    </row>
    <row r="27691" spans="7:7">
      <c r="G27691" s="406"/>
    </row>
    <row r="27692" spans="7:7">
      <c r="G27692" s="406"/>
    </row>
    <row r="27693" spans="7:7">
      <c r="G27693" s="406"/>
    </row>
    <row r="27694" spans="7:7">
      <c r="G27694" s="406"/>
    </row>
    <row r="27695" spans="7:7">
      <c r="G27695" s="406"/>
    </row>
    <row r="27696" spans="7:7">
      <c r="G27696" s="406"/>
    </row>
    <row r="27697" spans="7:7">
      <c r="G27697" s="406"/>
    </row>
    <row r="27698" spans="7:7">
      <c r="G27698" s="406"/>
    </row>
    <row r="27699" spans="7:7">
      <c r="G27699" s="406"/>
    </row>
    <row r="27700" spans="7:7">
      <c r="G27700" s="406"/>
    </row>
    <row r="27701" spans="7:7">
      <c r="G27701" s="406"/>
    </row>
    <row r="27702" spans="7:7">
      <c r="G27702" s="406"/>
    </row>
    <row r="27703" spans="7:7">
      <c r="G27703" s="406"/>
    </row>
    <row r="27704" spans="7:7">
      <c r="G27704" s="406"/>
    </row>
    <row r="27705" spans="7:7">
      <c r="G27705" s="406"/>
    </row>
    <row r="27706" spans="7:7">
      <c r="G27706" s="406"/>
    </row>
    <row r="27707" spans="7:7">
      <c r="G27707" s="406"/>
    </row>
    <row r="27708" spans="7:7">
      <c r="G27708" s="406"/>
    </row>
    <row r="27709" spans="7:7">
      <c r="G27709" s="406"/>
    </row>
    <row r="27710" spans="7:7">
      <c r="G27710" s="406"/>
    </row>
    <row r="27711" spans="7:7">
      <c r="G27711" s="406"/>
    </row>
    <row r="27712" spans="7:7">
      <c r="G27712" s="406"/>
    </row>
    <row r="27713" spans="7:7">
      <c r="G27713" s="406"/>
    </row>
    <row r="27714" spans="7:7">
      <c r="G27714" s="406"/>
    </row>
    <row r="27715" spans="7:7">
      <c r="G27715" s="406"/>
    </row>
    <row r="27716" spans="7:7">
      <c r="G27716" s="406"/>
    </row>
    <row r="27717" spans="7:7">
      <c r="G27717" s="406"/>
    </row>
    <row r="27718" spans="7:7">
      <c r="G27718" s="406"/>
    </row>
    <row r="27719" spans="7:7">
      <c r="G27719" s="406"/>
    </row>
    <row r="27720" spans="7:7">
      <c r="G27720" s="406"/>
    </row>
    <row r="27721" spans="7:7">
      <c r="G27721" s="406"/>
    </row>
    <row r="27722" spans="7:7">
      <c r="G27722" s="406"/>
    </row>
    <row r="27723" spans="7:7">
      <c r="G27723" s="406"/>
    </row>
    <row r="27724" spans="7:7">
      <c r="G27724" s="406"/>
    </row>
    <row r="27725" spans="7:7">
      <c r="G27725" s="406"/>
    </row>
    <row r="27726" spans="7:7">
      <c r="G27726" s="406"/>
    </row>
    <row r="27727" spans="7:7">
      <c r="G27727" s="406"/>
    </row>
    <row r="27728" spans="7:7">
      <c r="G27728" s="406"/>
    </row>
    <row r="27729" spans="7:7">
      <c r="G27729" s="406"/>
    </row>
    <row r="27730" spans="7:7">
      <c r="G27730" s="406"/>
    </row>
    <row r="27731" spans="7:7">
      <c r="G27731" s="406"/>
    </row>
    <row r="27732" spans="7:7">
      <c r="G27732" s="406"/>
    </row>
    <row r="27733" spans="7:7">
      <c r="G27733" s="406"/>
    </row>
    <row r="27734" spans="7:7">
      <c r="G27734" s="406"/>
    </row>
    <row r="27735" spans="7:7">
      <c r="G27735" s="406"/>
    </row>
    <row r="27736" spans="7:7">
      <c r="G27736" s="406"/>
    </row>
    <row r="27737" spans="7:7">
      <c r="G27737" s="406"/>
    </row>
    <row r="27738" spans="7:7">
      <c r="G27738" s="406"/>
    </row>
    <row r="27739" spans="7:7">
      <c r="G27739" s="406"/>
    </row>
    <row r="27740" spans="7:7">
      <c r="G27740" s="406"/>
    </row>
    <row r="27741" spans="7:7">
      <c r="G27741" s="406"/>
    </row>
    <row r="27742" spans="7:7">
      <c r="G27742" s="406"/>
    </row>
    <row r="27743" spans="7:7">
      <c r="G27743" s="406"/>
    </row>
    <row r="27744" spans="7:7">
      <c r="G27744" s="406"/>
    </row>
    <row r="27745" spans="7:7">
      <c r="G27745" s="406"/>
    </row>
    <row r="27746" spans="7:7">
      <c r="G27746" s="406"/>
    </row>
    <row r="27747" spans="7:7">
      <c r="G27747" s="406"/>
    </row>
    <row r="27748" spans="7:7">
      <c r="G27748" s="406"/>
    </row>
    <row r="27749" spans="7:7">
      <c r="G27749" s="406"/>
    </row>
    <row r="27750" spans="7:7">
      <c r="G27750" s="406"/>
    </row>
    <row r="27751" spans="7:7">
      <c r="G27751" s="406"/>
    </row>
    <row r="27752" spans="7:7">
      <c r="G27752" s="406"/>
    </row>
    <row r="27753" spans="7:7">
      <c r="G27753" s="406"/>
    </row>
    <row r="27754" spans="7:7">
      <c r="G27754" s="406"/>
    </row>
    <row r="27755" spans="7:7">
      <c r="G27755" s="406"/>
    </row>
    <row r="27756" spans="7:7">
      <c r="G27756" s="406"/>
    </row>
    <row r="27757" spans="7:7">
      <c r="G27757" s="406"/>
    </row>
    <row r="27758" spans="7:7">
      <c r="G27758" s="406"/>
    </row>
    <row r="27759" spans="7:7">
      <c r="G27759" s="406"/>
    </row>
    <row r="27760" spans="7:7">
      <c r="G27760" s="406"/>
    </row>
    <row r="27761" spans="7:7">
      <c r="G27761" s="406"/>
    </row>
    <row r="27762" spans="7:7">
      <c r="G27762" s="406"/>
    </row>
    <row r="27763" spans="7:7">
      <c r="G27763" s="406"/>
    </row>
    <row r="27764" spans="7:7">
      <c r="G27764" s="406"/>
    </row>
    <row r="27765" spans="7:7">
      <c r="G27765" s="406"/>
    </row>
    <row r="27766" spans="7:7">
      <c r="G27766" s="406"/>
    </row>
    <row r="27767" spans="7:7">
      <c r="G27767" s="406"/>
    </row>
    <row r="27768" spans="7:7">
      <c r="G27768" s="406"/>
    </row>
    <row r="27769" spans="7:7">
      <c r="G27769" s="406"/>
    </row>
    <row r="27770" spans="7:7">
      <c r="G27770" s="406"/>
    </row>
    <row r="27771" spans="7:7">
      <c r="G27771" s="406"/>
    </row>
    <row r="27772" spans="7:7">
      <c r="G27772" s="406"/>
    </row>
    <row r="27773" spans="7:7">
      <c r="G27773" s="406"/>
    </row>
    <row r="27774" spans="7:7">
      <c r="G27774" s="406"/>
    </row>
    <row r="27775" spans="7:7">
      <c r="G27775" s="406"/>
    </row>
    <row r="27776" spans="7:7">
      <c r="G27776" s="406"/>
    </row>
    <row r="27777" spans="7:7">
      <c r="G27777" s="406"/>
    </row>
    <row r="27778" spans="7:7">
      <c r="G27778" s="406"/>
    </row>
    <row r="27779" spans="7:7">
      <c r="G27779" s="406"/>
    </row>
    <row r="27780" spans="7:7">
      <c r="G27780" s="406"/>
    </row>
    <row r="27781" spans="7:7">
      <c r="G27781" s="406"/>
    </row>
    <row r="27782" spans="7:7">
      <c r="G27782" s="406"/>
    </row>
    <row r="27783" spans="7:7">
      <c r="G27783" s="406"/>
    </row>
    <row r="27784" spans="7:7">
      <c r="G27784" s="406"/>
    </row>
    <row r="27785" spans="7:7">
      <c r="G27785" s="406"/>
    </row>
    <row r="27786" spans="7:7">
      <c r="G27786" s="406"/>
    </row>
    <row r="27787" spans="7:7">
      <c r="G27787" s="406"/>
    </row>
    <row r="27788" spans="7:7">
      <c r="G27788" s="406"/>
    </row>
    <row r="27789" spans="7:7">
      <c r="G27789" s="406"/>
    </row>
    <row r="27790" spans="7:7">
      <c r="G27790" s="406"/>
    </row>
    <row r="27791" spans="7:7">
      <c r="G27791" s="406"/>
    </row>
    <row r="27792" spans="7:7">
      <c r="G27792" s="406"/>
    </row>
    <row r="27793" spans="7:7">
      <c r="G27793" s="406"/>
    </row>
    <row r="27794" spans="7:7">
      <c r="G27794" s="406"/>
    </row>
    <row r="27795" spans="7:7">
      <c r="G27795" s="406"/>
    </row>
    <row r="27796" spans="7:7">
      <c r="G27796" s="406"/>
    </row>
    <row r="27797" spans="7:7">
      <c r="G27797" s="406"/>
    </row>
    <row r="27798" spans="7:7">
      <c r="G27798" s="406"/>
    </row>
    <row r="27799" spans="7:7">
      <c r="G27799" s="406"/>
    </row>
    <row r="27800" spans="7:7">
      <c r="G27800" s="406"/>
    </row>
    <row r="27801" spans="7:7">
      <c r="G27801" s="406"/>
    </row>
    <row r="27802" spans="7:7">
      <c r="G27802" s="406"/>
    </row>
    <row r="27803" spans="7:7">
      <c r="G27803" s="406"/>
    </row>
    <row r="27804" spans="7:7">
      <c r="G27804" s="406"/>
    </row>
    <row r="27805" spans="7:7">
      <c r="G27805" s="406"/>
    </row>
    <row r="27806" spans="7:7">
      <c r="G27806" s="406"/>
    </row>
    <row r="27807" spans="7:7">
      <c r="G27807" s="406"/>
    </row>
    <row r="27808" spans="7:7">
      <c r="G27808" s="406"/>
    </row>
    <row r="27809" spans="7:7">
      <c r="G27809" s="406"/>
    </row>
    <row r="27810" spans="7:7">
      <c r="G27810" s="406"/>
    </row>
    <row r="27811" spans="7:7">
      <c r="G27811" s="406"/>
    </row>
    <row r="27812" spans="7:7">
      <c r="G27812" s="406"/>
    </row>
    <row r="27813" spans="7:7">
      <c r="G27813" s="406"/>
    </row>
    <row r="27814" spans="7:7">
      <c r="G27814" s="406"/>
    </row>
    <row r="27815" spans="7:7">
      <c r="G27815" s="406"/>
    </row>
    <row r="27816" spans="7:7">
      <c r="G27816" s="406"/>
    </row>
    <row r="27817" spans="7:7">
      <c r="G27817" s="406"/>
    </row>
    <row r="27818" spans="7:7">
      <c r="G27818" s="406"/>
    </row>
    <row r="27819" spans="7:7">
      <c r="G27819" s="406"/>
    </row>
    <row r="27820" spans="7:7">
      <c r="G27820" s="406"/>
    </row>
    <row r="27821" spans="7:7">
      <c r="G27821" s="406"/>
    </row>
    <row r="27822" spans="7:7">
      <c r="G27822" s="406"/>
    </row>
    <row r="27823" spans="7:7">
      <c r="G27823" s="406"/>
    </row>
    <row r="27824" spans="7:7">
      <c r="G27824" s="406"/>
    </row>
    <row r="27825" spans="7:7">
      <c r="G27825" s="406"/>
    </row>
    <row r="27826" spans="7:7">
      <c r="G27826" s="406"/>
    </row>
    <row r="27827" spans="7:7">
      <c r="G27827" s="406"/>
    </row>
    <row r="27828" spans="7:7">
      <c r="G27828" s="406"/>
    </row>
    <row r="27829" spans="7:7">
      <c r="G27829" s="406"/>
    </row>
    <row r="27830" spans="7:7">
      <c r="G27830" s="406"/>
    </row>
    <row r="27831" spans="7:7">
      <c r="G27831" s="406"/>
    </row>
    <row r="27832" spans="7:7">
      <c r="G27832" s="406"/>
    </row>
    <row r="27833" spans="7:7">
      <c r="G27833" s="406"/>
    </row>
    <row r="27834" spans="7:7">
      <c r="G27834" s="406"/>
    </row>
    <row r="27835" spans="7:7">
      <c r="G27835" s="406"/>
    </row>
    <row r="27836" spans="7:7">
      <c r="G27836" s="406"/>
    </row>
    <row r="27837" spans="7:7">
      <c r="G27837" s="406"/>
    </row>
    <row r="27838" spans="7:7">
      <c r="G27838" s="406"/>
    </row>
    <row r="27839" spans="7:7">
      <c r="G27839" s="406"/>
    </row>
    <row r="27840" spans="7:7">
      <c r="G27840" s="406"/>
    </row>
    <row r="27841" spans="7:7">
      <c r="G27841" s="406"/>
    </row>
    <row r="27842" spans="7:7">
      <c r="G27842" s="406"/>
    </row>
    <row r="27843" spans="7:7">
      <c r="G27843" s="406"/>
    </row>
    <row r="27844" spans="7:7">
      <c r="G27844" s="406"/>
    </row>
    <row r="27845" spans="7:7">
      <c r="G27845" s="406"/>
    </row>
    <row r="27846" spans="7:7">
      <c r="G27846" s="406"/>
    </row>
    <row r="27847" spans="7:7">
      <c r="G27847" s="406"/>
    </row>
    <row r="27848" spans="7:7">
      <c r="G27848" s="406"/>
    </row>
    <row r="27849" spans="7:7">
      <c r="G27849" s="406"/>
    </row>
    <row r="27850" spans="7:7">
      <c r="G27850" s="406"/>
    </row>
    <row r="27851" spans="7:7">
      <c r="G27851" s="406"/>
    </row>
    <row r="27852" spans="7:7">
      <c r="G27852" s="406"/>
    </row>
    <row r="27853" spans="7:7">
      <c r="G27853" s="406"/>
    </row>
    <row r="27854" spans="7:7">
      <c r="G27854" s="406"/>
    </row>
    <row r="27855" spans="7:7">
      <c r="G27855" s="406"/>
    </row>
    <row r="27856" spans="7:7">
      <c r="G27856" s="406"/>
    </row>
    <row r="27857" spans="7:7">
      <c r="G27857" s="406"/>
    </row>
    <row r="27858" spans="7:7">
      <c r="G27858" s="406"/>
    </row>
    <row r="27859" spans="7:7">
      <c r="G27859" s="406"/>
    </row>
    <row r="27860" spans="7:7">
      <c r="G27860" s="406"/>
    </row>
    <row r="27861" spans="7:7">
      <c r="G27861" s="406"/>
    </row>
    <row r="27862" spans="7:7">
      <c r="G27862" s="406"/>
    </row>
    <row r="27863" spans="7:7">
      <c r="G27863" s="406"/>
    </row>
    <row r="27864" spans="7:7">
      <c r="G27864" s="406"/>
    </row>
    <row r="27865" spans="7:7">
      <c r="G27865" s="406"/>
    </row>
    <row r="27866" spans="7:7">
      <c r="G27866" s="406"/>
    </row>
    <row r="27867" spans="7:7">
      <c r="G27867" s="406"/>
    </row>
    <row r="27868" spans="7:7">
      <c r="G27868" s="406"/>
    </row>
    <row r="27869" spans="7:7">
      <c r="G27869" s="406"/>
    </row>
    <row r="27870" spans="7:7">
      <c r="G27870" s="406"/>
    </row>
    <row r="27871" spans="7:7">
      <c r="G27871" s="406"/>
    </row>
    <row r="27872" spans="7:7">
      <c r="G27872" s="406"/>
    </row>
    <row r="27873" spans="7:7">
      <c r="G27873" s="406"/>
    </row>
    <row r="27874" spans="7:7">
      <c r="G27874" s="406"/>
    </row>
    <row r="27875" spans="7:7">
      <c r="G27875" s="406"/>
    </row>
    <row r="27876" spans="7:7">
      <c r="G27876" s="406"/>
    </row>
    <row r="27877" spans="7:7">
      <c r="G27877" s="406"/>
    </row>
    <row r="27878" spans="7:7">
      <c r="G27878" s="406"/>
    </row>
    <row r="27879" spans="7:7">
      <c r="G27879" s="406"/>
    </row>
    <row r="27880" spans="7:7">
      <c r="G27880" s="406"/>
    </row>
    <row r="27881" spans="7:7">
      <c r="G27881" s="406"/>
    </row>
    <row r="27882" spans="7:7">
      <c r="G27882" s="406"/>
    </row>
    <row r="27883" spans="7:7">
      <c r="G27883" s="406"/>
    </row>
    <row r="27884" spans="7:7">
      <c r="G27884" s="406"/>
    </row>
    <row r="27885" spans="7:7">
      <c r="G27885" s="406"/>
    </row>
    <row r="27886" spans="7:7">
      <c r="G27886" s="406"/>
    </row>
    <row r="27887" spans="7:7">
      <c r="G27887" s="406"/>
    </row>
    <row r="27888" spans="7:7">
      <c r="G27888" s="406"/>
    </row>
    <row r="27889" spans="7:7">
      <c r="G27889" s="406"/>
    </row>
    <row r="27890" spans="7:7">
      <c r="G27890" s="406"/>
    </row>
    <row r="27891" spans="7:7">
      <c r="G27891" s="406"/>
    </row>
    <row r="27892" spans="7:7">
      <c r="G27892" s="406"/>
    </row>
    <row r="27893" spans="7:7">
      <c r="G27893" s="406"/>
    </row>
    <row r="27894" spans="7:7">
      <c r="G27894" s="406"/>
    </row>
    <row r="27895" spans="7:7">
      <c r="G27895" s="406"/>
    </row>
    <row r="27896" spans="7:7">
      <c r="G27896" s="406"/>
    </row>
    <row r="27897" spans="7:7">
      <c r="G27897" s="406"/>
    </row>
    <row r="27898" spans="7:7">
      <c r="G27898" s="406"/>
    </row>
    <row r="27899" spans="7:7">
      <c r="G27899" s="406"/>
    </row>
    <row r="27900" spans="7:7">
      <c r="G27900" s="406"/>
    </row>
    <row r="27901" spans="7:7">
      <c r="G27901" s="406"/>
    </row>
    <row r="27902" spans="7:7">
      <c r="G27902" s="406"/>
    </row>
    <row r="27903" spans="7:7">
      <c r="G27903" s="406"/>
    </row>
    <row r="27904" spans="7:7">
      <c r="G27904" s="406"/>
    </row>
    <row r="27905" spans="7:7">
      <c r="G27905" s="406"/>
    </row>
    <row r="27906" spans="7:7">
      <c r="G27906" s="406"/>
    </row>
    <row r="27907" spans="7:7">
      <c r="G27907" s="406"/>
    </row>
    <row r="27908" spans="7:7">
      <c r="G27908" s="406"/>
    </row>
    <row r="27909" spans="7:7">
      <c r="G27909" s="406"/>
    </row>
    <row r="27910" spans="7:7">
      <c r="G27910" s="406"/>
    </row>
    <row r="27911" spans="7:7">
      <c r="G27911" s="406"/>
    </row>
    <row r="27912" spans="7:7">
      <c r="G27912" s="406"/>
    </row>
    <row r="27913" spans="7:7">
      <c r="G27913" s="406"/>
    </row>
    <row r="27914" spans="7:7">
      <c r="G27914" s="406"/>
    </row>
    <row r="27915" spans="7:7">
      <c r="G27915" s="406"/>
    </row>
    <row r="27916" spans="7:7">
      <c r="G27916" s="406"/>
    </row>
    <row r="27917" spans="7:7">
      <c r="G27917" s="406"/>
    </row>
    <row r="27918" spans="7:7">
      <c r="G27918" s="406"/>
    </row>
    <row r="27919" spans="7:7">
      <c r="G27919" s="406"/>
    </row>
    <row r="27920" spans="7:7">
      <c r="G27920" s="406"/>
    </row>
    <row r="27921" spans="7:7">
      <c r="G27921" s="406"/>
    </row>
    <row r="27922" spans="7:7">
      <c r="G27922" s="406"/>
    </row>
    <row r="27923" spans="7:7">
      <c r="G27923" s="406"/>
    </row>
    <row r="27924" spans="7:7">
      <c r="G27924" s="406"/>
    </row>
    <row r="27925" spans="7:7">
      <c r="G27925" s="406"/>
    </row>
    <row r="27926" spans="7:7">
      <c r="G27926" s="406"/>
    </row>
    <row r="27927" spans="7:7">
      <c r="G27927" s="406"/>
    </row>
    <row r="27928" spans="7:7">
      <c r="G27928" s="406"/>
    </row>
    <row r="27929" spans="7:7">
      <c r="G27929" s="406"/>
    </row>
    <row r="27930" spans="7:7">
      <c r="G27930" s="406"/>
    </row>
    <row r="27931" spans="7:7">
      <c r="G27931" s="406"/>
    </row>
    <row r="27932" spans="7:7">
      <c r="G27932" s="406"/>
    </row>
    <row r="27933" spans="7:7">
      <c r="G27933" s="406"/>
    </row>
    <row r="27934" spans="7:7">
      <c r="G27934" s="406"/>
    </row>
    <row r="27935" spans="7:7">
      <c r="G27935" s="406"/>
    </row>
    <row r="27936" spans="7:7">
      <c r="G27936" s="406"/>
    </row>
    <row r="27937" spans="7:7">
      <c r="G27937" s="406"/>
    </row>
    <row r="27938" spans="7:7">
      <c r="G27938" s="406"/>
    </row>
    <row r="27939" spans="7:7">
      <c r="G27939" s="406"/>
    </row>
    <row r="27940" spans="7:7">
      <c r="G27940" s="406"/>
    </row>
    <row r="27941" spans="7:7">
      <c r="G27941" s="406"/>
    </row>
    <row r="27942" spans="7:7">
      <c r="G27942" s="406"/>
    </row>
    <row r="27943" spans="7:7">
      <c r="G27943" s="406"/>
    </row>
    <row r="27944" spans="7:7">
      <c r="G27944" s="406"/>
    </row>
    <row r="27945" spans="7:7">
      <c r="G27945" s="406"/>
    </row>
    <row r="27946" spans="7:7">
      <c r="G27946" s="406"/>
    </row>
    <row r="27947" spans="7:7">
      <c r="G27947" s="406"/>
    </row>
    <row r="27948" spans="7:7">
      <c r="G27948" s="406"/>
    </row>
    <row r="27949" spans="7:7">
      <c r="G27949" s="406"/>
    </row>
    <row r="27950" spans="7:7">
      <c r="G27950" s="406"/>
    </row>
    <row r="27951" spans="7:7">
      <c r="G27951" s="406"/>
    </row>
    <row r="27952" spans="7:7">
      <c r="G27952" s="406"/>
    </row>
    <row r="27953" spans="7:7">
      <c r="G27953" s="406"/>
    </row>
    <row r="27954" spans="7:7">
      <c r="G27954" s="406"/>
    </row>
    <row r="27955" spans="7:7">
      <c r="G27955" s="406"/>
    </row>
    <row r="27956" spans="7:7">
      <c r="G27956" s="406"/>
    </row>
    <row r="27957" spans="7:7">
      <c r="G27957" s="406"/>
    </row>
    <row r="27958" spans="7:7">
      <c r="G27958" s="406"/>
    </row>
    <row r="27959" spans="7:7">
      <c r="G27959" s="406"/>
    </row>
    <row r="27960" spans="7:7">
      <c r="G27960" s="406"/>
    </row>
    <row r="27961" spans="7:7">
      <c r="G27961" s="406"/>
    </row>
    <row r="27962" spans="7:7">
      <c r="G27962" s="406"/>
    </row>
    <row r="27963" spans="7:7">
      <c r="G27963" s="406"/>
    </row>
    <row r="27964" spans="7:7">
      <c r="G27964" s="406"/>
    </row>
    <row r="27965" spans="7:7">
      <c r="G27965" s="406"/>
    </row>
    <row r="27966" spans="7:7">
      <c r="G27966" s="406"/>
    </row>
    <row r="27967" spans="7:7">
      <c r="G27967" s="406"/>
    </row>
    <row r="27968" spans="7:7">
      <c r="G27968" s="406"/>
    </row>
    <row r="27969" spans="7:7">
      <c r="G27969" s="406"/>
    </row>
    <row r="27970" spans="7:7">
      <c r="G27970" s="406"/>
    </row>
    <row r="27971" spans="7:7">
      <c r="G27971" s="406"/>
    </row>
    <row r="27972" spans="7:7">
      <c r="G27972" s="406"/>
    </row>
    <row r="27973" spans="7:7">
      <c r="G27973" s="406"/>
    </row>
    <row r="27974" spans="7:7">
      <c r="G27974" s="406"/>
    </row>
    <row r="27975" spans="7:7">
      <c r="G27975" s="406"/>
    </row>
    <row r="27976" spans="7:7">
      <c r="G27976" s="406"/>
    </row>
    <row r="27977" spans="7:7">
      <c r="G27977" s="406"/>
    </row>
    <row r="27978" spans="7:7">
      <c r="G27978" s="406"/>
    </row>
    <row r="27979" spans="7:7">
      <c r="G27979" s="406"/>
    </row>
    <row r="27980" spans="7:7">
      <c r="G27980" s="406"/>
    </row>
    <row r="27981" spans="7:7">
      <c r="G27981" s="406"/>
    </row>
    <row r="27982" spans="7:7">
      <c r="G27982" s="406"/>
    </row>
    <row r="27983" spans="7:7">
      <c r="G27983" s="406"/>
    </row>
    <row r="27984" spans="7:7">
      <c r="G27984" s="406"/>
    </row>
    <row r="27985" spans="7:7">
      <c r="G27985" s="406"/>
    </row>
    <row r="27986" spans="7:7">
      <c r="G27986" s="406"/>
    </row>
    <row r="27987" spans="7:7">
      <c r="G27987" s="406"/>
    </row>
    <row r="27988" spans="7:7">
      <c r="G27988" s="406"/>
    </row>
    <row r="27989" spans="7:7">
      <c r="G27989" s="406"/>
    </row>
    <row r="27990" spans="7:7">
      <c r="G27990" s="406"/>
    </row>
    <row r="27991" spans="7:7">
      <c r="G27991" s="406"/>
    </row>
    <row r="27992" spans="7:7">
      <c r="G27992" s="406"/>
    </row>
    <row r="27993" spans="7:7">
      <c r="G27993" s="406"/>
    </row>
    <row r="27994" spans="7:7">
      <c r="G27994" s="406"/>
    </row>
    <row r="27995" spans="7:7">
      <c r="G27995" s="406"/>
    </row>
    <row r="27996" spans="7:7">
      <c r="G27996" s="406"/>
    </row>
    <row r="27997" spans="7:7">
      <c r="G27997" s="406"/>
    </row>
    <row r="27998" spans="7:7">
      <c r="G27998" s="406"/>
    </row>
    <row r="27999" spans="7:7">
      <c r="G27999" s="406"/>
    </row>
    <row r="28000" spans="7:7">
      <c r="G28000" s="406"/>
    </row>
    <row r="28001" spans="7:7">
      <c r="G28001" s="406"/>
    </row>
    <row r="28002" spans="7:7">
      <c r="G28002" s="406"/>
    </row>
    <row r="28003" spans="7:7">
      <c r="G28003" s="406"/>
    </row>
    <row r="28004" spans="7:7">
      <c r="G28004" s="406"/>
    </row>
    <row r="28005" spans="7:7">
      <c r="G28005" s="406"/>
    </row>
    <row r="28006" spans="7:7">
      <c r="G28006" s="406"/>
    </row>
    <row r="28007" spans="7:7">
      <c r="G28007" s="406"/>
    </row>
    <row r="28008" spans="7:7">
      <c r="G28008" s="406"/>
    </row>
    <row r="28009" spans="7:7">
      <c r="G28009" s="406"/>
    </row>
    <row r="28010" spans="7:7">
      <c r="G28010" s="406"/>
    </row>
    <row r="28011" spans="7:7">
      <c r="G28011" s="406"/>
    </row>
    <row r="28012" spans="7:7">
      <c r="G28012" s="406"/>
    </row>
    <row r="28013" spans="7:7">
      <c r="G28013" s="406"/>
    </row>
    <row r="28014" spans="7:7">
      <c r="G28014" s="406"/>
    </row>
    <row r="28015" spans="7:7">
      <c r="G28015" s="406"/>
    </row>
    <row r="28016" spans="7:7">
      <c r="G28016" s="406"/>
    </row>
    <row r="28017" spans="7:7">
      <c r="G28017" s="406"/>
    </row>
    <row r="28018" spans="7:7">
      <c r="G28018" s="406"/>
    </row>
    <row r="28019" spans="7:7">
      <c r="G28019" s="406"/>
    </row>
    <row r="28020" spans="7:7">
      <c r="G28020" s="406"/>
    </row>
    <row r="28021" spans="7:7">
      <c r="G28021" s="406"/>
    </row>
    <row r="28022" spans="7:7">
      <c r="G28022" s="406"/>
    </row>
    <row r="28023" spans="7:7">
      <c r="G28023" s="406"/>
    </row>
    <row r="28024" spans="7:7">
      <c r="G28024" s="406"/>
    </row>
    <row r="28025" spans="7:7">
      <c r="G28025" s="406"/>
    </row>
    <row r="28026" spans="7:7">
      <c r="G28026" s="406"/>
    </row>
    <row r="28027" spans="7:7">
      <c r="G28027" s="406"/>
    </row>
    <row r="28028" spans="7:7">
      <c r="G28028" s="406"/>
    </row>
    <row r="28029" spans="7:7">
      <c r="G28029" s="406"/>
    </row>
    <row r="28030" spans="7:7">
      <c r="G28030" s="406"/>
    </row>
    <row r="28031" spans="7:7">
      <c r="G28031" s="406"/>
    </row>
    <row r="28032" spans="7:7">
      <c r="G28032" s="406"/>
    </row>
    <row r="28033" spans="7:7">
      <c r="G28033" s="406"/>
    </row>
    <row r="28034" spans="7:7">
      <c r="G28034" s="406"/>
    </row>
    <row r="28035" spans="7:7">
      <c r="G28035" s="406"/>
    </row>
    <row r="28036" spans="7:7">
      <c r="G28036" s="406"/>
    </row>
    <row r="28037" spans="7:7">
      <c r="G28037" s="406"/>
    </row>
    <row r="28038" spans="7:7">
      <c r="G28038" s="406"/>
    </row>
    <row r="28039" spans="7:7">
      <c r="G28039" s="406"/>
    </row>
    <row r="28040" spans="7:7">
      <c r="G28040" s="406"/>
    </row>
    <row r="28041" spans="7:7">
      <c r="G28041" s="406"/>
    </row>
    <row r="28042" spans="7:7">
      <c r="G28042" s="406"/>
    </row>
    <row r="28043" spans="7:7">
      <c r="G28043" s="406"/>
    </row>
    <row r="28044" spans="7:7">
      <c r="G28044" s="406"/>
    </row>
    <row r="28045" spans="7:7">
      <c r="G28045" s="406"/>
    </row>
    <row r="28046" spans="7:7">
      <c r="G28046" s="406"/>
    </row>
    <row r="28047" spans="7:7">
      <c r="G28047" s="406"/>
    </row>
    <row r="28048" spans="7:7">
      <c r="G28048" s="406"/>
    </row>
    <row r="28049" spans="7:7">
      <c r="G28049" s="406"/>
    </row>
    <row r="28050" spans="7:7">
      <c r="G28050" s="406"/>
    </row>
    <row r="28051" spans="7:7">
      <c r="G28051" s="406"/>
    </row>
    <row r="28052" spans="7:7">
      <c r="G28052" s="406"/>
    </row>
    <row r="28053" spans="7:7">
      <c r="G28053" s="406"/>
    </row>
    <row r="28054" spans="7:7">
      <c r="G28054" s="406"/>
    </row>
    <row r="28055" spans="7:7">
      <c r="G28055" s="406"/>
    </row>
    <row r="28056" spans="7:7">
      <c r="G28056" s="406"/>
    </row>
    <row r="28057" spans="7:7">
      <c r="G28057" s="406"/>
    </row>
    <row r="28058" spans="7:7">
      <c r="G28058" s="406"/>
    </row>
    <row r="28059" spans="7:7">
      <c r="G28059" s="406"/>
    </row>
    <row r="28060" spans="7:7">
      <c r="G28060" s="406"/>
    </row>
    <row r="28061" spans="7:7">
      <c r="G28061" s="406"/>
    </row>
    <row r="28062" spans="7:7">
      <c r="G28062" s="406"/>
    </row>
    <row r="28063" spans="7:7">
      <c r="G28063" s="406"/>
    </row>
    <row r="28064" spans="7:7">
      <c r="G28064" s="406"/>
    </row>
    <row r="28065" spans="7:7">
      <c r="G28065" s="406"/>
    </row>
    <row r="28066" spans="7:7">
      <c r="G28066" s="406"/>
    </row>
    <row r="28067" spans="7:7">
      <c r="G28067" s="406"/>
    </row>
    <row r="28068" spans="7:7">
      <c r="G28068" s="406"/>
    </row>
    <row r="28069" spans="7:7">
      <c r="G28069" s="406"/>
    </row>
    <row r="28070" spans="7:7">
      <c r="G28070" s="406"/>
    </row>
    <row r="28071" spans="7:7">
      <c r="G28071" s="406"/>
    </row>
    <row r="28072" spans="7:7">
      <c r="G28072" s="406"/>
    </row>
    <row r="28073" spans="7:7">
      <c r="G28073" s="406"/>
    </row>
    <row r="28074" spans="7:7">
      <c r="G28074" s="406"/>
    </row>
    <row r="28075" spans="7:7">
      <c r="G28075" s="406"/>
    </row>
    <row r="28076" spans="7:7">
      <c r="G28076" s="406"/>
    </row>
    <row r="28077" spans="7:7">
      <c r="G28077" s="406"/>
    </row>
    <row r="28078" spans="7:7">
      <c r="G28078" s="406"/>
    </row>
    <row r="28079" spans="7:7">
      <c r="G28079" s="406"/>
    </row>
    <row r="28080" spans="7:7">
      <c r="G28080" s="406"/>
    </row>
    <row r="28081" spans="7:7">
      <c r="G28081" s="406"/>
    </row>
    <row r="28082" spans="7:7">
      <c r="G28082" s="406"/>
    </row>
    <row r="28083" spans="7:7">
      <c r="G28083" s="406"/>
    </row>
    <row r="28084" spans="7:7">
      <c r="G28084" s="406"/>
    </row>
    <row r="28085" spans="7:7">
      <c r="G28085" s="406"/>
    </row>
    <row r="28086" spans="7:7">
      <c r="G28086" s="406"/>
    </row>
    <row r="28087" spans="7:7">
      <c r="G28087" s="406"/>
    </row>
    <row r="28088" spans="7:7">
      <c r="G28088" s="406"/>
    </row>
    <row r="28089" spans="7:7">
      <c r="G28089" s="406"/>
    </row>
    <row r="28090" spans="7:7">
      <c r="G28090" s="406"/>
    </row>
    <row r="28091" spans="7:7">
      <c r="G28091" s="406"/>
    </row>
    <row r="28092" spans="7:7">
      <c r="G28092" s="406"/>
    </row>
    <row r="28093" spans="7:7">
      <c r="G28093" s="406"/>
    </row>
    <row r="28094" spans="7:7">
      <c r="G28094" s="406"/>
    </row>
    <row r="28095" spans="7:7">
      <c r="G28095" s="406"/>
    </row>
    <row r="28096" spans="7:7">
      <c r="G28096" s="406"/>
    </row>
    <row r="28097" spans="7:7">
      <c r="G28097" s="406"/>
    </row>
    <row r="28098" spans="7:7">
      <c r="G28098" s="406"/>
    </row>
    <row r="28099" spans="7:7">
      <c r="G28099" s="406"/>
    </row>
    <row r="28100" spans="7:7">
      <c r="G28100" s="406"/>
    </row>
    <row r="28101" spans="7:7">
      <c r="G28101" s="406"/>
    </row>
    <row r="28102" spans="7:7">
      <c r="G28102" s="406"/>
    </row>
    <row r="28103" spans="7:7">
      <c r="G28103" s="406"/>
    </row>
    <row r="28104" spans="7:7">
      <c r="G28104" s="406"/>
    </row>
    <row r="28105" spans="7:7">
      <c r="G28105" s="406"/>
    </row>
    <row r="28106" spans="7:7">
      <c r="G28106" s="406"/>
    </row>
    <row r="28107" spans="7:7">
      <c r="G28107" s="406"/>
    </row>
    <row r="28108" spans="7:7">
      <c r="G28108" s="406"/>
    </row>
    <row r="28109" spans="7:7">
      <c r="G28109" s="406"/>
    </row>
    <row r="28110" spans="7:7">
      <c r="G28110" s="406"/>
    </row>
    <row r="28111" spans="7:7">
      <c r="G28111" s="406"/>
    </row>
    <row r="28112" spans="7:7">
      <c r="G28112" s="406"/>
    </row>
    <row r="28113" spans="7:7">
      <c r="G28113" s="406"/>
    </row>
    <row r="28114" spans="7:7">
      <c r="G28114" s="406"/>
    </row>
    <row r="28115" spans="7:7">
      <c r="G28115" s="406"/>
    </row>
    <row r="28116" spans="7:7">
      <c r="G28116" s="406"/>
    </row>
    <row r="28117" spans="7:7">
      <c r="G28117" s="406"/>
    </row>
    <row r="28118" spans="7:7">
      <c r="G28118" s="406"/>
    </row>
    <row r="28119" spans="7:7">
      <c r="G28119" s="406"/>
    </row>
    <row r="28120" spans="7:7">
      <c r="G28120" s="406"/>
    </row>
    <row r="28121" spans="7:7">
      <c r="G28121" s="406"/>
    </row>
    <row r="28122" spans="7:7">
      <c r="G28122" s="406"/>
    </row>
    <row r="28123" spans="7:7">
      <c r="G28123" s="406"/>
    </row>
    <row r="28124" spans="7:7">
      <c r="G28124" s="406"/>
    </row>
    <row r="28125" spans="7:7">
      <c r="G28125" s="406"/>
    </row>
    <row r="28126" spans="7:7">
      <c r="G28126" s="406"/>
    </row>
    <row r="28127" spans="7:7">
      <c r="G28127" s="406"/>
    </row>
    <row r="28128" spans="7:7">
      <c r="G28128" s="406"/>
    </row>
    <row r="28129" spans="7:7">
      <c r="G28129" s="406"/>
    </row>
    <row r="28130" spans="7:7">
      <c r="G28130" s="406"/>
    </row>
    <row r="28131" spans="7:7">
      <c r="G28131" s="406"/>
    </row>
    <row r="28132" spans="7:7">
      <c r="G28132" s="406"/>
    </row>
    <row r="28133" spans="7:7">
      <c r="G28133" s="406"/>
    </row>
    <row r="28134" spans="7:7">
      <c r="G28134" s="406"/>
    </row>
    <row r="28135" spans="7:7">
      <c r="G28135" s="406"/>
    </row>
    <row r="28136" spans="7:7">
      <c r="G28136" s="406"/>
    </row>
    <row r="28137" spans="7:7">
      <c r="G28137" s="406"/>
    </row>
    <row r="28138" spans="7:7">
      <c r="G28138" s="406"/>
    </row>
    <row r="28139" spans="7:7">
      <c r="G28139" s="406"/>
    </row>
    <row r="28140" spans="7:7">
      <c r="G28140" s="406"/>
    </row>
    <row r="28141" spans="7:7">
      <c r="G28141" s="406"/>
    </row>
    <row r="28142" spans="7:7">
      <c r="G28142" s="406"/>
    </row>
    <row r="28143" spans="7:7">
      <c r="G28143" s="406"/>
    </row>
    <row r="28144" spans="7:7">
      <c r="G28144" s="406"/>
    </row>
    <row r="28145" spans="7:7">
      <c r="G28145" s="406"/>
    </row>
    <row r="28146" spans="7:7">
      <c r="G28146" s="406"/>
    </row>
    <row r="28147" spans="7:7">
      <c r="G28147" s="406"/>
    </row>
    <row r="28148" spans="7:7">
      <c r="G28148" s="406"/>
    </row>
    <row r="28149" spans="7:7">
      <c r="G28149" s="406"/>
    </row>
    <row r="28150" spans="7:7">
      <c r="G28150" s="406"/>
    </row>
    <row r="28151" spans="7:7">
      <c r="G28151" s="406"/>
    </row>
    <row r="28152" spans="7:7">
      <c r="G28152" s="406"/>
    </row>
    <row r="28153" spans="7:7">
      <c r="G28153" s="406"/>
    </row>
    <row r="28154" spans="7:7">
      <c r="G28154" s="406"/>
    </row>
    <row r="28155" spans="7:7">
      <c r="G28155" s="406"/>
    </row>
    <row r="28156" spans="7:7">
      <c r="G28156" s="406"/>
    </row>
    <row r="28157" spans="7:7">
      <c r="G28157" s="406"/>
    </row>
    <row r="28158" spans="7:7">
      <c r="G28158" s="406"/>
    </row>
    <row r="28159" spans="7:7">
      <c r="G28159" s="406"/>
    </row>
    <row r="28160" spans="7:7">
      <c r="G28160" s="406"/>
    </row>
    <row r="28161" spans="7:7">
      <c r="G28161" s="406"/>
    </row>
    <row r="28162" spans="7:7">
      <c r="G28162" s="406"/>
    </row>
    <row r="28163" spans="7:7">
      <c r="G28163" s="406"/>
    </row>
    <row r="28164" spans="7:7">
      <c r="G28164" s="406"/>
    </row>
    <row r="28165" spans="7:7">
      <c r="G28165" s="406"/>
    </row>
    <row r="28166" spans="7:7">
      <c r="G28166" s="406"/>
    </row>
    <row r="28167" spans="7:7">
      <c r="G28167" s="406"/>
    </row>
    <row r="28168" spans="7:7">
      <c r="G28168" s="406"/>
    </row>
    <row r="28169" spans="7:7">
      <c r="G28169" s="406"/>
    </row>
    <row r="28170" spans="7:7">
      <c r="G28170" s="406"/>
    </row>
    <row r="28171" spans="7:7">
      <c r="G28171" s="406"/>
    </row>
    <row r="28172" spans="7:7">
      <c r="G28172" s="406"/>
    </row>
    <row r="28173" spans="7:7">
      <c r="G28173" s="406"/>
    </row>
    <row r="28174" spans="7:7">
      <c r="G28174" s="406"/>
    </row>
    <row r="28175" spans="7:7">
      <c r="G28175" s="406"/>
    </row>
    <row r="28176" spans="7:7">
      <c r="G28176" s="406"/>
    </row>
    <row r="28177" spans="7:7">
      <c r="G28177" s="406"/>
    </row>
    <row r="28178" spans="7:7">
      <c r="G28178" s="406"/>
    </row>
    <row r="28179" spans="7:7">
      <c r="G28179" s="406"/>
    </row>
    <row r="28180" spans="7:7">
      <c r="G28180" s="406"/>
    </row>
    <row r="28181" spans="7:7">
      <c r="G28181" s="406"/>
    </row>
    <row r="28182" spans="7:7">
      <c r="G28182" s="406"/>
    </row>
    <row r="28183" spans="7:7">
      <c r="G28183" s="406"/>
    </row>
    <row r="28184" spans="7:7">
      <c r="G28184" s="406"/>
    </row>
    <row r="28185" spans="7:7">
      <c r="G28185" s="406"/>
    </row>
    <row r="28186" spans="7:7">
      <c r="G28186" s="406"/>
    </row>
    <row r="28187" spans="7:7">
      <c r="G28187" s="406"/>
    </row>
    <row r="28188" spans="7:7">
      <c r="G28188" s="406"/>
    </row>
    <row r="28189" spans="7:7">
      <c r="G28189" s="406"/>
    </row>
    <row r="28190" spans="7:7">
      <c r="G28190" s="406"/>
    </row>
    <row r="28191" spans="7:7">
      <c r="G28191" s="406"/>
    </row>
    <row r="28192" spans="7:7">
      <c r="G28192" s="406"/>
    </row>
    <row r="28193" spans="7:7">
      <c r="G28193" s="406"/>
    </row>
    <row r="28194" spans="7:7">
      <c r="G28194" s="406"/>
    </row>
    <row r="28195" spans="7:7">
      <c r="G28195" s="406"/>
    </row>
    <row r="28196" spans="7:7">
      <c r="G28196" s="406"/>
    </row>
    <row r="28197" spans="7:7">
      <c r="G28197" s="406"/>
    </row>
    <row r="28198" spans="7:7">
      <c r="G28198" s="406"/>
    </row>
    <row r="28199" spans="7:7">
      <c r="G28199" s="406"/>
    </row>
    <row r="28200" spans="7:7">
      <c r="G28200" s="406"/>
    </row>
    <row r="28201" spans="7:7">
      <c r="G28201" s="406"/>
    </row>
    <row r="28202" spans="7:7">
      <c r="G28202" s="406"/>
    </row>
    <row r="28203" spans="7:7">
      <c r="G28203" s="406"/>
    </row>
    <row r="28204" spans="7:7">
      <c r="G28204" s="406"/>
    </row>
    <row r="28205" spans="7:7">
      <c r="G28205" s="406"/>
    </row>
    <row r="28206" spans="7:7">
      <c r="G28206" s="406"/>
    </row>
    <row r="28207" spans="7:7">
      <c r="G28207" s="406"/>
    </row>
    <row r="28208" spans="7:7">
      <c r="G28208" s="406"/>
    </row>
    <row r="28209" spans="7:7">
      <c r="G28209" s="406"/>
    </row>
    <row r="28210" spans="7:7">
      <c r="G28210" s="406"/>
    </row>
    <row r="28211" spans="7:7">
      <c r="G28211" s="406"/>
    </row>
    <row r="28212" spans="7:7">
      <c r="G28212" s="406"/>
    </row>
    <row r="28213" spans="7:7">
      <c r="G28213" s="406"/>
    </row>
    <row r="28214" spans="7:7">
      <c r="G28214" s="406"/>
    </row>
    <row r="28215" spans="7:7">
      <c r="G28215" s="406"/>
    </row>
    <row r="28216" spans="7:7">
      <c r="G28216" s="406"/>
    </row>
    <row r="28217" spans="7:7">
      <c r="G28217" s="406"/>
    </row>
    <row r="28218" spans="7:7">
      <c r="G28218" s="406"/>
    </row>
    <row r="28219" spans="7:7">
      <c r="G28219" s="406"/>
    </row>
    <row r="28220" spans="7:7">
      <c r="G28220" s="406"/>
    </row>
    <row r="28221" spans="7:7">
      <c r="G28221" s="406"/>
    </row>
    <row r="28222" spans="7:7">
      <c r="G28222" s="406"/>
    </row>
    <row r="28223" spans="7:7">
      <c r="G28223" s="406"/>
    </row>
    <row r="28224" spans="7:7">
      <c r="G28224" s="406"/>
    </row>
    <row r="28225" spans="7:7">
      <c r="G28225" s="406"/>
    </row>
    <row r="28226" spans="7:7">
      <c r="G28226" s="406"/>
    </row>
    <row r="28227" spans="7:7">
      <c r="G28227" s="406"/>
    </row>
    <row r="28228" spans="7:7">
      <c r="G28228" s="406"/>
    </row>
    <row r="28229" spans="7:7">
      <c r="G28229" s="406"/>
    </row>
    <row r="28230" spans="7:7">
      <c r="G28230" s="406"/>
    </row>
    <row r="28231" spans="7:7">
      <c r="G28231" s="406"/>
    </row>
    <row r="28232" spans="7:7">
      <c r="G28232" s="406"/>
    </row>
    <row r="28233" spans="7:7">
      <c r="G28233" s="406"/>
    </row>
    <row r="28234" spans="7:7">
      <c r="G28234" s="406"/>
    </row>
    <row r="28235" spans="7:7">
      <c r="G28235" s="406"/>
    </row>
    <row r="28236" spans="7:7">
      <c r="G28236" s="406"/>
    </row>
    <row r="28237" spans="7:7">
      <c r="G28237" s="406"/>
    </row>
    <row r="28238" spans="7:7">
      <c r="G28238" s="406"/>
    </row>
    <row r="28239" spans="7:7">
      <c r="G28239" s="406"/>
    </row>
    <row r="28240" spans="7:7">
      <c r="G28240" s="406"/>
    </row>
    <row r="28241" spans="7:7">
      <c r="G28241" s="406"/>
    </row>
    <row r="28242" spans="7:7">
      <c r="G28242" s="406"/>
    </row>
    <row r="28243" spans="7:7">
      <c r="G28243" s="406"/>
    </row>
    <row r="28244" spans="7:7">
      <c r="G28244" s="406"/>
    </row>
    <row r="28245" spans="7:7">
      <c r="G28245" s="406"/>
    </row>
    <row r="28246" spans="7:7">
      <c r="G28246" s="406"/>
    </row>
    <row r="28247" spans="7:7">
      <c r="G28247" s="406"/>
    </row>
    <row r="28248" spans="7:7">
      <c r="G28248" s="406"/>
    </row>
    <row r="28249" spans="7:7">
      <c r="G28249" s="406"/>
    </row>
    <row r="28250" spans="7:7">
      <c r="G28250" s="406"/>
    </row>
    <row r="28251" spans="7:7">
      <c r="G28251" s="406"/>
    </row>
    <row r="28252" spans="7:7">
      <c r="G28252" s="406"/>
    </row>
    <row r="28253" spans="7:7">
      <c r="G28253" s="406"/>
    </row>
    <row r="28254" spans="7:7">
      <c r="G28254" s="406"/>
    </row>
    <row r="28255" spans="7:7">
      <c r="G28255" s="406"/>
    </row>
    <row r="28256" spans="7:7">
      <c r="G28256" s="406"/>
    </row>
    <row r="28257" spans="7:7">
      <c r="G28257" s="406"/>
    </row>
    <row r="28258" spans="7:7">
      <c r="G28258" s="406"/>
    </row>
    <row r="28259" spans="7:7">
      <c r="G28259" s="406"/>
    </row>
    <row r="28260" spans="7:7">
      <c r="G28260" s="406"/>
    </row>
    <row r="28261" spans="7:7">
      <c r="G28261" s="406"/>
    </row>
    <row r="28262" spans="7:7">
      <c r="G28262" s="406"/>
    </row>
    <row r="28263" spans="7:7">
      <c r="G28263" s="406"/>
    </row>
    <row r="28264" spans="7:7">
      <c r="G28264" s="406"/>
    </row>
    <row r="28265" spans="7:7">
      <c r="G28265" s="406"/>
    </row>
    <row r="28266" spans="7:7">
      <c r="G28266" s="406"/>
    </row>
    <row r="28267" spans="7:7">
      <c r="G28267" s="406"/>
    </row>
    <row r="28268" spans="7:7">
      <c r="G28268" s="406"/>
    </row>
    <row r="28269" spans="7:7">
      <c r="G28269" s="406"/>
    </row>
    <row r="28270" spans="7:7">
      <c r="G28270" s="406"/>
    </row>
    <row r="28271" spans="7:7">
      <c r="G28271" s="406"/>
    </row>
    <row r="28272" spans="7:7">
      <c r="G28272" s="406"/>
    </row>
    <row r="28273" spans="7:7">
      <c r="G28273" s="406"/>
    </row>
    <row r="28274" spans="7:7">
      <c r="G28274" s="406"/>
    </row>
    <row r="28275" spans="7:7">
      <c r="G28275" s="406"/>
    </row>
    <row r="28276" spans="7:7">
      <c r="G28276" s="406"/>
    </row>
    <row r="28277" spans="7:7">
      <c r="G28277" s="406"/>
    </row>
    <row r="28278" spans="7:7">
      <c r="G28278" s="406"/>
    </row>
    <row r="28279" spans="7:7">
      <c r="G28279" s="406"/>
    </row>
    <row r="28280" spans="7:7">
      <c r="G28280" s="406"/>
    </row>
    <row r="28281" spans="7:7">
      <c r="G28281" s="406"/>
    </row>
    <row r="28282" spans="7:7">
      <c r="G28282" s="406"/>
    </row>
    <row r="28283" spans="7:7">
      <c r="G28283" s="406"/>
    </row>
    <row r="28284" spans="7:7">
      <c r="G28284" s="406"/>
    </row>
    <row r="28285" spans="7:7">
      <c r="G28285" s="406"/>
    </row>
    <row r="28286" spans="7:7">
      <c r="G28286" s="406"/>
    </row>
    <row r="28287" spans="7:7">
      <c r="G28287" s="406"/>
    </row>
    <row r="28288" spans="7:7">
      <c r="G28288" s="406"/>
    </row>
    <row r="28289" spans="7:7">
      <c r="G28289" s="406"/>
    </row>
    <row r="28290" spans="7:7">
      <c r="G28290" s="406"/>
    </row>
    <row r="28291" spans="7:7">
      <c r="G28291" s="406"/>
    </row>
    <row r="28292" spans="7:7">
      <c r="G28292" s="406"/>
    </row>
    <row r="28293" spans="7:7">
      <c r="G28293" s="406"/>
    </row>
    <row r="28294" spans="7:7">
      <c r="G28294" s="406"/>
    </row>
    <row r="28295" spans="7:7">
      <c r="G28295" s="406"/>
    </row>
    <row r="28296" spans="7:7">
      <c r="G28296" s="406"/>
    </row>
    <row r="28297" spans="7:7">
      <c r="G28297" s="406"/>
    </row>
    <row r="28298" spans="7:7">
      <c r="G28298" s="406"/>
    </row>
    <row r="28299" spans="7:7">
      <c r="G28299" s="406"/>
    </row>
    <row r="28300" spans="7:7">
      <c r="G28300" s="406"/>
    </row>
    <row r="28301" spans="7:7">
      <c r="G28301" s="406"/>
    </row>
    <row r="28302" spans="7:7">
      <c r="G28302" s="406"/>
    </row>
    <row r="28303" spans="7:7">
      <c r="G28303" s="406"/>
    </row>
    <row r="28304" spans="7:7">
      <c r="G28304" s="406"/>
    </row>
    <row r="28305" spans="7:7">
      <c r="G28305" s="406"/>
    </row>
    <row r="28306" spans="7:7">
      <c r="G28306" s="406"/>
    </row>
    <row r="28307" spans="7:7">
      <c r="G28307" s="406"/>
    </row>
    <row r="28308" spans="7:7">
      <c r="G28308" s="406"/>
    </row>
    <row r="28309" spans="7:7">
      <c r="G28309" s="406"/>
    </row>
    <row r="28310" spans="7:7">
      <c r="G28310" s="406"/>
    </row>
    <row r="28311" spans="7:7">
      <c r="G28311" s="406"/>
    </row>
    <row r="28312" spans="7:7">
      <c r="G28312" s="406"/>
    </row>
    <row r="28313" spans="7:7">
      <c r="G28313" s="406"/>
    </row>
    <row r="28314" spans="7:7">
      <c r="G28314" s="406"/>
    </row>
    <row r="28315" spans="7:7">
      <c r="G28315" s="406"/>
    </row>
    <row r="28316" spans="7:7">
      <c r="G28316" s="406"/>
    </row>
    <row r="28317" spans="7:7">
      <c r="G28317" s="406"/>
    </row>
    <row r="28318" spans="7:7">
      <c r="G28318" s="406"/>
    </row>
    <row r="28319" spans="7:7">
      <c r="G28319" s="406"/>
    </row>
    <row r="28320" spans="7:7">
      <c r="G28320" s="406"/>
    </row>
    <row r="28321" spans="7:7">
      <c r="G28321" s="406"/>
    </row>
    <row r="28322" spans="7:7">
      <c r="G28322" s="406"/>
    </row>
    <row r="28323" spans="7:7">
      <c r="G28323" s="406"/>
    </row>
    <row r="28324" spans="7:7">
      <c r="G28324" s="406"/>
    </row>
    <row r="28325" spans="7:7">
      <c r="G28325" s="406"/>
    </row>
    <row r="28326" spans="7:7">
      <c r="G28326" s="406"/>
    </row>
    <row r="28327" spans="7:7">
      <c r="G28327" s="406"/>
    </row>
    <row r="28328" spans="7:7">
      <c r="G28328" s="406"/>
    </row>
    <row r="28329" spans="7:7">
      <c r="G28329" s="406"/>
    </row>
    <row r="28330" spans="7:7">
      <c r="G28330" s="406"/>
    </row>
    <row r="28331" spans="7:7">
      <c r="G28331" s="406"/>
    </row>
    <row r="28332" spans="7:7">
      <c r="G28332" s="406"/>
    </row>
    <row r="28333" spans="7:7">
      <c r="G28333" s="406"/>
    </row>
    <row r="28334" spans="7:7">
      <c r="G28334" s="406"/>
    </row>
    <row r="28335" spans="7:7">
      <c r="G28335" s="406"/>
    </row>
    <row r="28336" spans="7:7">
      <c r="G28336" s="406"/>
    </row>
    <row r="28337" spans="7:7">
      <c r="G28337" s="406"/>
    </row>
    <row r="28338" spans="7:7">
      <c r="G28338" s="406"/>
    </row>
    <row r="28339" spans="7:7">
      <c r="G28339" s="406"/>
    </row>
    <row r="28340" spans="7:7">
      <c r="G28340" s="406"/>
    </row>
    <row r="28341" spans="7:7">
      <c r="G28341" s="406"/>
    </row>
    <row r="28342" spans="7:7">
      <c r="G28342" s="406"/>
    </row>
    <row r="28343" spans="7:7">
      <c r="G28343" s="406"/>
    </row>
    <row r="28344" spans="7:7">
      <c r="G28344" s="406"/>
    </row>
    <row r="28345" spans="7:7">
      <c r="G28345" s="406"/>
    </row>
    <row r="28346" spans="7:7">
      <c r="G28346" s="406"/>
    </row>
    <row r="28347" spans="7:7">
      <c r="G28347" s="406"/>
    </row>
    <row r="28348" spans="7:7">
      <c r="G28348" s="406"/>
    </row>
    <row r="28349" spans="7:7">
      <c r="G28349" s="406"/>
    </row>
    <row r="28350" spans="7:7">
      <c r="G28350" s="406"/>
    </row>
    <row r="28351" spans="7:7">
      <c r="G28351" s="406"/>
    </row>
    <row r="28352" spans="7:7">
      <c r="G28352" s="406"/>
    </row>
    <row r="28353" spans="7:7">
      <c r="G28353" s="406"/>
    </row>
    <row r="28354" spans="7:7">
      <c r="G28354" s="406"/>
    </row>
    <row r="28355" spans="7:7">
      <c r="G28355" s="406"/>
    </row>
    <row r="28356" spans="7:7">
      <c r="G28356" s="406"/>
    </row>
    <row r="28357" spans="7:7">
      <c r="G28357" s="406"/>
    </row>
    <row r="28358" spans="7:7">
      <c r="G28358" s="406"/>
    </row>
    <row r="28359" spans="7:7">
      <c r="G28359" s="406"/>
    </row>
    <row r="28360" spans="7:7">
      <c r="G28360" s="406"/>
    </row>
    <row r="28361" spans="7:7">
      <c r="G28361" s="406"/>
    </row>
    <row r="28362" spans="7:7">
      <c r="G28362" s="406"/>
    </row>
    <row r="28363" spans="7:7">
      <c r="G28363" s="406"/>
    </row>
    <row r="28364" spans="7:7">
      <c r="G28364" s="406"/>
    </row>
    <row r="28365" spans="7:7">
      <c r="G28365" s="406"/>
    </row>
    <row r="28366" spans="7:7">
      <c r="G28366" s="406"/>
    </row>
    <row r="28367" spans="7:7">
      <c r="G28367" s="406"/>
    </row>
    <row r="28368" spans="7:7">
      <c r="G28368" s="406"/>
    </row>
    <row r="28369" spans="7:7">
      <c r="G28369" s="406"/>
    </row>
    <row r="28370" spans="7:7">
      <c r="G28370" s="406"/>
    </row>
    <row r="28371" spans="7:7">
      <c r="G28371" s="406"/>
    </row>
    <row r="28372" spans="7:7">
      <c r="G28372" s="406"/>
    </row>
    <row r="28373" spans="7:7">
      <c r="G28373" s="406"/>
    </row>
    <row r="28374" spans="7:7">
      <c r="G28374" s="406"/>
    </row>
    <row r="28375" spans="7:7">
      <c r="G28375" s="406"/>
    </row>
    <row r="28376" spans="7:7">
      <c r="G28376" s="406"/>
    </row>
    <row r="28377" spans="7:7">
      <c r="G28377" s="406"/>
    </row>
    <row r="28378" spans="7:7">
      <c r="G28378" s="406"/>
    </row>
    <row r="28379" spans="7:7">
      <c r="G28379" s="406"/>
    </row>
    <row r="28380" spans="7:7">
      <c r="G28380" s="406"/>
    </row>
    <row r="28381" spans="7:7">
      <c r="G28381" s="406"/>
    </row>
    <row r="28382" spans="7:7">
      <c r="G28382" s="406"/>
    </row>
    <row r="28383" spans="7:7">
      <c r="G28383" s="406"/>
    </row>
    <row r="28384" spans="7:7">
      <c r="G28384" s="406"/>
    </row>
    <row r="28385" spans="7:7">
      <c r="G28385" s="406"/>
    </row>
    <row r="28386" spans="7:7">
      <c r="G28386" s="406"/>
    </row>
    <row r="28387" spans="7:7">
      <c r="G28387" s="406"/>
    </row>
    <row r="28388" spans="7:7">
      <c r="G28388" s="406"/>
    </row>
    <row r="28389" spans="7:7">
      <c r="G28389" s="406"/>
    </row>
    <row r="28390" spans="7:7">
      <c r="G28390" s="406"/>
    </row>
    <row r="28391" spans="7:7">
      <c r="G28391" s="406"/>
    </row>
    <row r="28392" spans="7:7">
      <c r="G28392" s="406"/>
    </row>
    <row r="28393" spans="7:7">
      <c r="G28393" s="406"/>
    </row>
    <row r="28394" spans="7:7">
      <c r="G28394" s="406"/>
    </row>
    <row r="28395" spans="7:7">
      <c r="G28395" s="406"/>
    </row>
    <row r="28396" spans="7:7">
      <c r="G28396" s="406"/>
    </row>
    <row r="28397" spans="7:7">
      <c r="G28397" s="406"/>
    </row>
    <row r="28398" spans="7:7">
      <c r="G28398" s="406"/>
    </row>
    <row r="28399" spans="7:7">
      <c r="G28399" s="406"/>
    </row>
    <row r="28400" spans="7:7">
      <c r="G28400" s="406"/>
    </row>
    <row r="28401" spans="7:7">
      <c r="G28401" s="406"/>
    </row>
    <row r="28402" spans="7:7">
      <c r="G28402" s="406"/>
    </row>
    <row r="28403" spans="7:7">
      <c r="G28403" s="406"/>
    </row>
    <row r="28404" spans="7:7">
      <c r="G28404" s="406"/>
    </row>
    <row r="28405" spans="7:7">
      <c r="G28405" s="406"/>
    </row>
    <row r="28406" spans="7:7">
      <c r="G28406" s="406"/>
    </row>
    <row r="28407" spans="7:7">
      <c r="G28407" s="406"/>
    </row>
    <row r="28408" spans="7:7">
      <c r="G28408" s="406"/>
    </row>
    <row r="28409" spans="7:7">
      <c r="G28409" s="406"/>
    </row>
    <row r="28410" spans="7:7">
      <c r="G28410" s="406"/>
    </row>
    <row r="28411" spans="7:7">
      <c r="G28411" s="406"/>
    </row>
    <row r="28412" spans="7:7">
      <c r="G28412" s="406"/>
    </row>
    <row r="28413" spans="7:7">
      <c r="G28413" s="406"/>
    </row>
    <row r="28414" spans="7:7">
      <c r="G28414" s="406"/>
    </row>
    <row r="28415" spans="7:7">
      <c r="G28415" s="406"/>
    </row>
    <row r="28416" spans="7:7">
      <c r="G28416" s="406"/>
    </row>
    <row r="28417" spans="7:7">
      <c r="G28417" s="406"/>
    </row>
    <row r="28418" spans="7:7">
      <c r="G28418" s="406"/>
    </row>
    <row r="28419" spans="7:7">
      <c r="G28419" s="406"/>
    </row>
    <row r="28420" spans="7:7">
      <c r="G28420" s="406"/>
    </row>
    <row r="28421" spans="7:7">
      <c r="G28421" s="406"/>
    </row>
    <row r="28422" spans="7:7">
      <c r="G28422" s="406"/>
    </row>
    <row r="28423" spans="7:7">
      <c r="G28423" s="406"/>
    </row>
    <row r="28424" spans="7:7">
      <c r="G28424" s="406"/>
    </row>
    <row r="28425" spans="7:7">
      <c r="G28425" s="406"/>
    </row>
    <row r="28426" spans="7:7">
      <c r="G28426" s="406"/>
    </row>
    <row r="28427" spans="7:7">
      <c r="G28427" s="406"/>
    </row>
    <row r="28428" spans="7:7">
      <c r="G28428" s="406"/>
    </row>
    <row r="28429" spans="7:7">
      <c r="G28429" s="406"/>
    </row>
    <row r="28430" spans="7:7">
      <c r="G28430" s="406"/>
    </row>
    <row r="28431" spans="7:7">
      <c r="G28431" s="406"/>
    </row>
    <row r="28432" spans="7:7">
      <c r="G28432" s="406"/>
    </row>
    <row r="28433" spans="7:7">
      <c r="G28433" s="406"/>
    </row>
    <row r="28434" spans="7:7">
      <c r="G28434" s="406"/>
    </row>
    <row r="28435" spans="7:7">
      <c r="G28435" s="406"/>
    </row>
    <row r="28436" spans="7:7">
      <c r="G28436" s="406"/>
    </row>
    <row r="28437" spans="7:7">
      <c r="G28437" s="406"/>
    </row>
    <row r="28438" spans="7:7">
      <c r="G28438" s="406"/>
    </row>
    <row r="28439" spans="7:7">
      <c r="G28439" s="406"/>
    </row>
    <row r="28440" spans="7:7">
      <c r="G28440" s="406"/>
    </row>
    <row r="28441" spans="7:7">
      <c r="G28441" s="406"/>
    </row>
    <row r="28442" spans="7:7">
      <c r="G28442" s="406"/>
    </row>
    <row r="28443" spans="7:7">
      <c r="G28443" s="406"/>
    </row>
    <row r="28444" spans="7:7">
      <c r="G28444" s="406"/>
    </row>
    <row r="28445" spans="7:7">
      <c r="G28445" s="406"/>
    </row>
    <row r="28446" spans="7:7">
      <c r="G28446" s="406"/>
    </row>
    <row r="28447" spans="7:7">
      <c r="G28447" s="406"/>
    </row>
    <row r="28448" spans="7:7">
      <c r="G28448" s="406"/>
    </row>
    <row r="28449" spans="7:7">
      <c r="G28449" s="406"/>
    </row>
    <row r="28450" spans="7:7">
      <c r="G28450" s="406"/>
    </row>
    <row r="28451" spans="7:7">
      <c r="G28451" s="406"/>
    </row>
    <row r="28452" spans="7:7">
      <c r="G28452" s="406"/>
    </row>
    <row r="28453" spans="7:7">
      <c r="G28453" s="406"/>
    </row>
    <row r="28454" spans="7:7">
      <c r="G28454" s="406"/>
    </row>
    <row r="28455" spans="7:7">
      <c r="G28455" s="406"/>
    </row>
    <row r="28456" spans="7:7">
      <c r="G28456" s="406"/>
    </row>
    <row r="28457" spans="7:7">
      <c r="G28457" s="406"/>
    </row>
    <row r="28458" spans="7:7">
      <c r="G28458" s="406"/>
    </row>
    <row r="28459" spans="7:7">
      <c r="G28459" s="406"/>
    </row>
    <row r="28460" spans="7:7">
      <c r="G28460" s="406"/>
    </row>
    <row r="28461" spans="7:7">
      <c r="G28461" s="406"/>
    </row>
    <row r="28462" spans="7:7">
      <c r="G28462" s="406"/>
    </row>
    <row r="28463" spans="7:7">
      <c r="G28463" s="406"/>
    </row>
    <row r="28464" spans="7:7">
      <c r="G28464" s="406"/>
    </row>
    <row r="28465" spans="7:7">
      <c r="G28465" s="406"/>
    </row>
    <row r="28466" spans="7:7">
      <c r="G28466" s="406"/>
    </row>
    <row r="28467" spans="7:7">
      <c r="G28467" s="406"/>
    </row>
    <row r="28468" spans="7:7">
      <c r="G28468" s="406"/>
    </row>
    <row r="28469" spans="7:7">
      <c r="G28469" s="406"/>
    </row>
    <row r="28470" spans="7:7">
      <c r="G28470" s="406"/>
    </row>
    <row r="28471" spans="7:7">
      <c r="G28471" s="406"/>
    </row>
    <row r="28472" spans="7:7">
      <c r="G28472" s="406"/>
    </row>
    <row r="28473" spans="7:7">
      <c r="G28473" s="406"/>
    </row>
    <row r="28474" spans="7:7">
      <c r="G28474" s="406"/>
    </row>
    <row r="28475" spans="7:7">
      <c r="G28475" s="406"/>
    </row>
    <row r="28476" spans="7:7">
      <c r="G28476" s="406"/>
    </row>
    <row r="28477" spans="7:7">
      <c r="G28477" s="406"/>
    </row>
    <row r="28478" spans="7:7">
      <c r="G28478" s="406"/>
    </row>
    <row r="28479" spans="7:7">
      <c r="G28479" s="406"/>
    </row>
    <row r="28480" spans="7:7">
      <c r="G28480" s="406"/>
    </row>
    <row r="28481" spans="7:7">
      <c r="G28481" s="406"/>
    </row>
    <row r="28482" spans="7:7">
      <c r="G28482" s="406"/>
    </row>
    <row r="28483" spans="7:7">
      <c r="G28483" s="406"/>
    </row>
    <row r="28484" spans="7:7">
      <c r="G28484" s="406"/>
    </row>
    <row r="28485" spans="7:7">
      <c r="G28485" s="406"/>
    </row>
    <row r="28486" spans="7:7">
      <c r="G28486" s="406"/>
    </row>
    <row r="28487" spans="7:7">
      <c r="G28487" s="406"/>
    </row>
    <row r="28488" spans="7:7">
      <c r="G28488" s="406"/>
    </row>
    <row r="28489" spans="7:7">
      <c r="G28489" s="406"/>
    </row>
    <row r="28490" spans="7:7">
      <c r="G28490" s="406"/>
    </row>
    <row r="28491" spans="7:7">
      <c r="G28491" s="406"/>
    </row>
    <row r="28492" spans="7:7">
      <c r="G28492" s="406"/>
    </row>
    <row r="28493" spans="7:7">
      <c r="G28493" s="406"/>
    </row>
    <row r="28494" spans="7:7">
      <c r="G28494" s="406"/>
    </row>
    <row r="28495" spans="7:7">
      <c r="G28495" s="406"/>
    </row>
    <row r="28496" spans="7:7">
      <c r="G28496" s="406"/>
    </row>
    <row r="28497" spans="7:7">
      <c r="G28497" s="406"/>
    </row>
    <row r="28498" spans="7:7">
      <c r="G28498" s="406"/>
    </row>
    <row r="28499" spans="7:7">
      <c r="G28499" s="406"/>
    </row>
    <row r="28500" spans="7:7">
      <c r="G28500" s="406"/>
    </row>
    <row r="28501" spans="7:7">
      <c r="G28501" s="406"/>
    </row>
    <row r="28502" spans="7:7">
      <c r="G28502" s="406"/>
    </row>
    <row r="28503" spans="7:7">
      <c r="G28503" s="406"/>
    </row>
    <row r="28504" spans="7:7">
      <c r="G28504" s="406"/>
    </row>
    <row r="28505" spans="7:7">
      <c r="G28505" s="406"/>
    </row>
    <row r="28506" spans="7:7">
      <c r="G28506" s="406"/>
    </row>
    <row r="28507" spans="7:7">
      <c r="G28507" s="406"/>
    </row>
    <row r="28508" spans="7:7">
      <c r="G28508" s="406"/>
    </row>
    <row r="28509" spans="7:7">
      <c r="G28509" s="406"/>
    </row>
    <row r="28510" spans="7:7">
      <c r="G28510" s="406"/>
    </row>
    <row r="28511" spans="7:7">
      <c r="G28511" s="406"/>
    </row>
    <row r="28512" spans="7:7">
      <c r="G28512" s="406"/>
    </row>
    <row r="28513" spans="7:7">
      <c r="G28513" s="406"/>
    </row>
    <row r="28514" spans="7:7">
      <c r="G28514" s="406"/>
    </row>
    <row r="28515" spans="7:7">
      <c r="G28515" s="406"/>
    </row>
    <row r="28516" spans="7:7">
      <c r="G28516" s="406"/>
    </row>
    <row r="28517" spans="7:7">
      <c r="G28517" s="406"/>
    </row>
    <row r="28518" spans="7:7">
      <c r="G28518" s="406"/>
    </row>
    <row r="28519" spans="7:7">
      <c r="G28519" s="406"/>
    </row>
    <row r="28520" spans="7:7">
      <c r="G28520" s="406"/>
    </row>
    <row r="28521" spans="7:7">
      <c r="G28521" s="406"/>
    </row>
    <row r="28522" spans="7:7">
      <c r="G28522" s="406"/>
    </row>
    <row r="28523" spans="7:7">
      <c r="G28523" s="406"/>
    </row>
    <row r="28524" spans="7:7">
      <c r="G28524" s="406"/>
    </row>
    <row r="28525" spans="7:7">
      <c r="G28525" s="406"/>
    </row>
    <row r="28526" spans="7:7">
      <c r="G28526" s="406"/>
    </row>
    <row r="28527" spans="7:7">
      <c r="G28527" s="406"/>
    </row>
    <row r="28528" spans="7:7">
      <c r="G28528" s="406"/>
    </row>
    <row r="28529" spans="7:7">
      <c r="G28529" s="406"/>
    </row>
    <row r="28530" spans="7:7">
      <c r="G28530" s="406"/>
    </row>
    <row r="28531" spans="7:7">
      <c r="G28531" s="406"/>
    </row>
    <row r="28532" spans="7:7">
      <c r="G28532" s="406"/>
    </row>
    <row r="28533" spans="7:7">
      <c r="G28533" s="406"/>
    </row>
    <row r="28534" spans="7:7">
      <c r="G28534" s="406"/>
    </row>
    <row r="28535" spans="7:7">
      <c r="G28535" s="406"/>
    </row>
    <row r="28536" spans="7:7">
      <c r="G28536" s="406"/>
    </row>
    <row r="28537" spans="7:7">
      <c r="G28537" s="406"/>
    </row>
    <row r="28538" spans="7:7">
      <c r="G28538" s="406"/>
    </row>
    <row r="28539" spans="7:7">
      <c r="G28539" s="406"/>
    </row>
    <row r="28540" spans="7:7">
      <c r="G28540" s="406"/>
    </row>
    <row r="28541" spans="7:7">
      <c r="G28541" s="406"/>
    </row>
    <row r="28542" spans="7:7">
      <c r="G28542" s="406"/>
    </row>
    <row r="28543" spans="7:7">
      <c r="G28543" s="406"/>
    </row>
    <row r="28544" spans="7:7">
      <c r="G28544" s="406"/>
    </row>
    <row r="28545" spans="7:7">
      <c r="G28545" s="406"/>
    </row>
    <row r="28546" spans="7:7">
      <c r="G28546" s="406"/>
    </row>
    <row r="28547" spans="7:7">
      <c r="G28547" s="406"/>
    </row>
    <row r="28548" spans="7:7">
      <c r="G28548" s="406"/>
    </row>
    <row r="28549" spans="7:7">
      <c r="G28549" s="406"/>
    </row>
    <row r="28550" spans="7:7">
      <c r="G28550" s="406"/>
    </row>
    <row r="28551" spans="7:7">
      <c r="G28551" s="406"/>
    </row>
    <row r="28552" spans="7:7">
      <c r="G28552" s="406"/>
    </row>
    <row r="28553" spans="7:7">
      <c r="G28553" s="406"/>
    </row>
    <row r="28554" spans="7:7">
      <c r="G28554" s="406"/>
    </row>
    <row r="28555" spans="7:7">
      <c r="G28555" s="406"/>
    </row>
    <row r="28556" spans="7:7">
      <c r="G28556" s="406"/>
    </row>
    <row r="28557" spans="7:7">
      <c r="G28557" s="406"/>
    </row>
    <row r="28558" spans="7:7">
      <c r="G28558" s="406"/>
    </row>
    <row r="28559" spans="7:7">
      <c r="G28559" s="406"/>
    </row>
    <row r="28560" spans="7:7">
      <c r="G28560" s="406"/>
    </row>
    <row r="28561" spans="7:7">
      <c r="G28561" s="406"/>
    </row>
    <row r="28562" spans="7:7">
      <c r="G28562" s="406"/>
    </row>
    <row r="28563" spans="7:7">
      <c r="G28563" s="406"/>
    </row>
    <row r="28564" spans="7:7">
      <c r="G28564" s="406"/>
    </row>
    <row r="28565" spans="7:7">
      <c r="G28565" s="406"/>
    </row>
    <row r="28566" spans="7:7">
      <c r="G28566" s="406"/>
    </row>
    <row r="28567" spans="7:7">
      <c r="G28567" s="406"/>
    </row>
    <row r="28568" spans="7:7">
      <c r="G28568" s="406"/>
    </row>
    <row r="28569" spans="7:7">
      <c r="G28569" s="406"/>
    </row>
    <row r="28570" spans="7:7">
      <c r="G28570" s="406"/>
    </row>
    <row r="28571" spans="7:7">
      <c r="G28571" s="406"/>
    </row>
    <row r="28572" spans="7:7">
      <c r="G28572" s="406"/>
    </row>
    <row r="28573" spans="7:7">
      <c r="G28573" s="406"/>
    </row>
    <row r="28574" spans="7:7">
      <c r="G28574" s="406"/>
    </row>
    <row r="28575" spans="7:7">
      <c r="G28575" s="406"/>
    </row>
    <row r="28576" spans="7:7">
      <c r="G28576" s="406"/>
    </row>
    <row r="28577" spans="7:7">
      <c r="G28577" s="406"/>
    </row>
    <row r="28578" spans="7:7">
      <c r="G28578" s="406"/>
    </row>
    <row r="28579" spans="7:7">
      <c r="G28579" s="406"/>
    </row>
    <row r="28580" spans="7:7">
      <c r="G28580" s="406"/>
    </row>
    <row r="28581" spans="7:7">
      <c r="G28581" s="406"/>
    </row>
    <row r="28582" spans="7:7">
      <c r="G28582" s="406"/>
    </row>
    <row r="28583" spans="7:7">
      <c r="G28583" s="406"/>
    </row>
    <row r="28584" spans="7:7">
      <c r="G28584" s="406"/>
    </row>
    <row r="28585" spans="7:7">
      <c r="G28585" s="406"/>
    </row>
    <row r="28586" spans="7:7">
      <c r="G28586" s="406"/>
    </row>
    <row r="28587" spans="7:7">
      <c r="G28587" s="406"/>
    </row>
    <row r="28588" spans="7:7">
      <c r="G28588" s="406"/>
    </row>
    <row r="28589" spans="7:7">
      <c r="G28589" s="406"/>
    </row>
    <row r="28590" spans="7:7">
      <c r="G28590" s="406"/>
    </row>
    <row r="28591" spans="7:7">
      <c r="G28591" s="406"/>
    </row>
    <row r="28592" spans="7:7">
      <c r="G28592" s="406"/>
    </row>
    <row r="28593" spans="7:7">
      <c r="G28593" s="406"/>
    </row>
    <row r="28594" spans="7:7">
      <c r="G28594" s="406"/>
    </row>
    <row r="28595" spans="7:7">
      <c r="G28595" s="406"/>
    </row>
    <row r="28596" spans="7:7">
      <c r="G28596" s="406"/>
    </row>
    <row r="28597" spans="7:7">
      <c r="G28597" s="406"/>
    </row>
    <row r="28598" spans="7:7">
      <c r="G28598" s="406"/>
    </row>
    <row r="28599" spans="7:7">
      <c r="G28599" s="406"/>
    </row>
    <row r="28600" spans="7:7">
      <c r="G28600" s="406"/>
    </row>
    <row r="28601" spans="7:7">
      <c r="G28601" s="406"/>
    </row>
    <row r="28602" spans="7:7">
      <c r="G28602" s="406"/>
    </row>
    <row r="28603" spans="7:7">
      <c r="G28603" s="406"/>
    </row>
    <row r="28604" spans="7:7">
      <c r="G28604" s="406"/>
    </row>
    <row r="28605" spans="7:7">
      <c r="G28605" s="406"/>
    </row>
    <row r="28606" spans="7:7">
      <c r="G28606" s="406"/>
    </row>
    <row r="28607" spans="7:7">
      <c r="G28607" s="406"/>
    </row>
    <row r="28608" spans="7:7">
      <c r="G28608" s="406"/>
    </row>
    <row r="28609" spans="7:7">
      <c r="G28609" s="406"/>
    </row>
    <row r="28610" spans="7:7">
      <c r="G28610" s="406"/>
    </row>
    <row r="28611" spans="7:7">
      <c r="G28611" s="406"/>
    </row>
    <row r="28612" spans="7:7">
      <c r="G28612" s="406"/>
    </row>
    <row r="28613" spans="7:7">
      <c r="G28613" s="406"/>
    </row>
    <row r="28614" spans="7:7">
      <c r="G28614" s="406"/>
    </row>
    <row r="28615" spans="7:7">
      <c r="G28615" s="406"/>
    </row>
    <row r="28616" spans="7:7">
      <c r="G28616" s="406"/>
    </row>
    <row r="28617" spans="7:7">
      <c r="G28617" s="406"/>
    </row>
    <row r="28618" spans="7:7">
      <c r="G28618" s="406"/>
    </row>
    <row r="28619" spans="7:7">
      <c r="G28619" s="406"/>
    </row>
    <row r="28620" spans="7:7">
      <c r="G28620" s="406"/>
    </row>
    <row r="28621" spans="7:7">
      <c r="G28621" s="406"/>
    </row>
    <row r="28622" spans="7:7">
      <c r="G28622" s="406"/>
    </row>
    <row r="28623" spans="7:7">
      <c r="G28623" s="406"/>
    </row>
    <row r="28624" spans="7:7">
      <c r="G28624" s="406"/>
    </row>
    <row r="28625" spans="7:7">
      <c r="G28625" s="406"/>
    </row>
    <row r="28626" spans="7:7">
      <c r="G28626" s="406"/>
    </row>
    <row r="28627" spans="7:7">
      <c r="G28627" s="406"/>
    </row>
    <row r="28628" spans="7:7">
      <c r="G28628" s="406"/>
    </row>
    <row r="28629" spans="7:7">
      <c r="G28629" s="406"/>
    </row>
    <row r="28630" spans="7:7">
      <c r="G28630" s="406"/>
    </row>
    <row r="28631" spans="7:7">
      <c r="G28631" s="406"/>
    </row>
    <row r="28632" spans="7:7">
      <c r="G28632" s="406"/>
    </row>
    <row r="28633" spans="7:7">
      <c r="G28633" s="406"/>
    </row>
    <row r="28634" spans="7:7">
      <c r="G28634" s="406"/>
    </row>
    <row r="28635" spans="7:7">
      <c r="G28635" s="406"/>
    </row>
    <row r="28636" spans="7:7">
      <c r="G28636" s="406"/>
    </row>
    <row r="28637" spans="7:7">
      <c r="G28637" s="406"/>
    </row>
    <row r="28638" spans="7:7">
      <c r="G28638" s="406"/>
    </row>
    <row r="28639" spans="7:7">
      <c r="G28639" s="406"/>
    </row>
    <row r="28640" spans="7:7">
      <c r="G28640" s="406"/>
    </row>
    <row r="28641" spans="7:7">
      <c r="G28641" s="406"/>
    </row>
    <row r="28642" spans="7:7">
      <c r="G28642" s="406"/>
    </row>
    <row r="28643" spans="7:7">
      <c r="G28643" s="406"/>
    </row>
    <row r="28644" spans="7:7">
      <c r="G28644" s="406"/>
    </row>
    <row r="28645" spans="7:7">
      <c r="G28645" s="406"/>
    </row>
    <row r="28646" spans="7:7">
      <c r="G28646" s="406"/>
    </row>
    <row r="28647" spans="7:7">
      <c r="G28647" s="406"/>
    </row>
    <row r="28648" spans="7:7">
      <c r="G28648" s="406"/>
    </row>
    <row r="28649" spans="7:7">
      <c r="G28649" s="406"/>
    </row>
    <row r="28650" spans="7:7">
      <c r="G28650" s="406"/>
    </row>
    <row r="28651" spans="7:7">
      <c r="G28651" s="406"/>
    </row>
    <row r="28652" spans="7:7">
      <c r="G28652" s="406"/>
    </row>
    <row r="28653" spans="7:7">
      <c r="G28653" s="406"/>
    </row>
    <row r="28654" spans="7:7">
      <c r="G28654" s="406"/>
    </row>
    <row r="28655" spans="7:7">
      <c r="G28655" s="406"/>
    </row>
    <row r="28656" spans="7:7">
      <c r="G28656" s="406"/>
    </row>
    <row r="28657" spans="7:7">
      <c r="G28657" s="406"/>
    </row>
    <row r="28658" spans="7:7">
      <c r="G28658" s="406"/>
    </row>
    <row r="28659" spans="7:7">
      <c r="G28659" s="406"/>
    </row>
    <row r="28660" spans="7:7">
      <c r="G28660" s="406"/>
    </row>
    <row r="28661" spans="7:7">
      <c r="G28661" s="406"/>
    </row>
    <row r="28662" spans="7:7">
      <c r="G28662" s="406"/>
    </row>
    <row r="28663" spans="7:7">
      <c r="G28663" s="406"/>
    </row>
    <row r="28664" spans="7:7">
      <c r="G28664" s="406"/>
    </row>
    <row r="28665" spans="7:7">
      <c r="G28665" s="406"/>
    </row>
    <row r="28666" spans="7:7">
      <c r="G28666" s="406"/>
    </row>
    <row r="28667" spans="7:7">
      <c r="G28667" s="406"/>
    </row>
    <row r="28668" spans="7:7">
      <c r="G28668" s="406"/>
    </row>
    <row r="28669" spans="7:7">
      <c r="G28669" s="406"/>
    </row>
    <row r="28670" spans="7:7">
      <c r="G28670" s="406"/>
    </row>
    <row r="28671" spans="7:7">
      <c r="G28671" s="406"/>
    </row>
    <row r="28672" spans="7:7">
      <c r="G28672" s="406"/>
    </row>
    <row r="28673" spans="7:7">
      <c r="G28673" s="406"/>
    </row>
    <row r="28674" spans="7:7">
      <c r="G28674" s="406"/>
    </row>
    <row r="28675" spans="7:7">
      <c r="G28675" s="406"/>
    </row>
    <row r="28676" spans="7:7">
      <c r="G28676" s="406"/>
    </row>
    <row r="28677" spans="7:7">
      <c r="G28677" s="406"/>
    </row>
    <row r="28678" spans="7:7">
      <c r="G28678" s="406"/>
    </row>
    <row r="28679" spans="7:7">
      <c r="G28679" s="406"/>
    </row>
    <row r="28680" spans="7:7">
      <c r="G28680" s="406"/>
    </row>
    <row r="28681" spans="7:7">
      <c r="G28681" s="406"/>
    </row>
    <row r="28682" spans="7:7">
      <c r="G28682" s="406"/>
    </row>
    <row r="28683" spans="7:7">
      <c r="G28683" s="406"/>
    </row>
    <row r="28684" spans="7:7">
      <c r="G28684" s="406"/>
    </row>
    <row r="28685" spans="7:7">
      <c r="G28685" s="406"/>
    </row>
    <row r="28686" spans="7:7">
      <c r="G28686" s="406"/>
    </row>
    <row r="28687" spans="7:7">
      <c r="G28687" s="406"/>
    </row>
    <row r="28688" spans="7:7">
      <c r="G28688" s="406"/>
    </row>
    <row r="28689" spans="7:7">
      <c r="G28689" s="406"/>
    </row>
    <row r="28690" spans="7:7">
      <c r="G28690" s="406"/>
    </row>
    <row r="28691" spans="7:7">
      <c r="G28691" s="406"/>
    </row>
    <row r="28692" spans="7:7">
      <c r="G28692" s="406"/>
    </row>
    <row r="28693" spans="7:7">
      <c r="G28693" s="406"/>
    </row>
    <row r="28694" spans="7:7">
      <c r="G28694" s="406"/>
    </row>
    <row r="28695" spans="7:7">
      <c r="G28695" s="406"/>
    </row>
    <row r="28696" spans="7:7">
      <c r="G28696" s="406"/>
    </row>
    <row r="28697" spans="7:7">
      <c r="G28697" s="406"/>
    </row>
    <row r="28698" spans="7:7">
      <c r="G28698" s="406"/>
    </row>
    <row r="28699" spans="7:7">
      <c r="G28699" s="406"/>
    </row>
    <row r="28700" spans="7:7">
      <c r="G28700" s="406"/>
    </row>
    <row r="28701" spans="7:7">
      <c r="G28701" s="406"/>
    </row>
    <row r="28702" spans="7:7">
      <c r="G28702" s="406"/>
    </row>
    <row r="28703" spans="7:7">
      <c r="G28703" s="406"/>
    </row>
    <row r="28704" spans="7:7">
      <c r="G28704" s="406"/>
    </row>
    <row r="28705" spans="7:7">
      <c r="G28705" s="406"/>
    </row>
    <row r="28706" spans="7:7">
      <c r="G28706" s="406"/>
    </row>
    <row r="28707" spans="7:7">
      <c r="G28707" s="406"/>
    </row>
    <row r="28708" spans="7:7">
      <c r="G28708" s="406"/>
    </row>
    <row r="28709" spans="7:7">
      <c r="G28709" s="406"/>
    </row>
    <row r="28710" spans="7:7">
      <c r="G28710" s="406"/>
    </row>
    <row r="28711" spans="7:7">
      <c r="G28711" s="406"/>
    </row>
    <row r="28712" spans="7:7">
      <c r="G28712" s="406"/>
    </row>
    <row r="28713" spans="7:7">
      <c r="G28713" s="406"/>
    </row>
    <row r="28714" spans="7:7">
      <c r="G28714" s="406"/>
    </row>
    <row r="28715" spans="7:7">
      <c r="G28715" s="406"/>
    </row>
    <row r="28716" spans="7:7">
      <c r="G28716" s="406"/>
    </row>
    <row r="28717" spans="7:7">
      <c r="G28717" s="406"/>
    </row>
    <row r="28718" spans="7:7">
      <c r="G28718" s="406"/>
    </row>
    <row r="28719" spans="7:7">
      <c r="G28719" s="406"/>
    </row>
    <row r="28720" spans="7:7">
      <c r="G28720" s="406"/>
    </row>
    <row r="28721" spans="7:7">
      <c r="G28721" s="406"/>
    </row>
    <row r="28722" spans="7:7">
      <c r="G28722" s="406"/>
    </row>
    <row r="28723" spans="7:7">
      <c r="G28723" s="406"/>
    </row>
    <row r="28724" spans="7:7">
      <c r="G28724" s="406"/>
    </row>
    <row r="28725" spans="7:7">
      <c r="G28725" s="406"/>
    </row>
    <row r="28726" spans="7:7">
      <c r="G28726" s="406"/>
    </row>
    <row r="28727" spans="7:7">
      <c r="G28727" s="406"/>
    </row>
    <row r="28728" spans="7:7">
      <c r="G28728" s="406"/>
    </row>
    <row r="28729" spans="7:7">
      <c r="G28729" s="406"/>
    </row>
    <row r="28730" spans="7:7">
      <c r="G28730" s="406"/>
    </row>
    <row r="28731" spans="7:7">
      <c r="G28731" s="406"/>
    </row>
    <row r="28732" spans="7:7">
      <c r="G28732" s="406"/>
    </row>
    <row r="28733" spans="7:7">
      <c r="G28733" s="406"/>
    </row>
    <row r="28734" spans="7:7">
      <c r="G28734" s="406"/>
    </row>
    <row r="28735" spans="7:7">
      <c r="G28735" s="406"/>
    </row>
    <row r="28736" spans="7:7">
      <c r="G28736" s="406"/>
    </row>
    <row r="28737" spans="7:7">
      <c r="G28737" s="406"/>
    </row>
    <row r="28738" spans="7:7">
      <c r="G28738" s="406"/>
    </row>
    <row r="28739" spans="7:7">
      <c r="G28739" s="406"/>
    </row>
    <row r="28740" spans="7:7">
      <c r="G28740" s="406"/>
    </row>
    <row r="28741" spans="7:7">
      <c r="G28741" s="406"/>
    </row>
    <row r="28742" spans="7:7">
      <c r="G28742" s="406"/>
    </row>
    <row r="28743" spans="7:7">
      <c r="G28743" s="406"/>
    </row>
    <row r="28744" spans="7:7">
      <c r="G28744" s="406"/>
    </row>
    <row r="28745" spans="7:7">
      <c r="G28745" s="406"/>
    </row>
    <row r="28746" spans="7:7">
      <c r="G28746" s="406"/>
    </row>
    <row r="28747" spans="7:7">
      <c r="G28747" s="406"/>
    </row>
    <row r="28748" spans="7:7">
      <c r="G28748" s="406"/>
    </row>
    <row r="28749" spans="7:7">
      <c r="G28749" s="406"/>
    </row>
    <row r="28750" spans="7:7">
      <c r="G28750" s="406"/>
    </row>
    <row r="28751" spans="7:7">
      <c r="G28751" s="406"/>
    </row>
    <row r="28752" spans="7:7">
      <c r="G28752" s="406"/>
    </row>
    <row r="28753" spans="7:7">
      <c r="G28753" s="406"/>
    </row>
    <row r="28754" spans="7:7">
      <c r="G28754" s="406"/>
    </row>
    <row r="28755" spans="7:7">
      <c r="G28755" s="406"/>
    </row>
    <row r="28756" spans="7:7">
      <c r="G28756" s="406"/>
    </row>
    <row r="28757" spans="7:7">
      <c r="G28757" s="406"/>
    </row>
    <row r="28758" spans="7:7">
      <c r="G28758" s="406"/>
    </row>
    <row r="28759" spans="7:7">
      <c r="G28759" s="406"/>
    </row>
    <row r="28760" spans="7:7">
      <c r="G28760" s="406"/>
    </row>
    <row r="28761" spans="7:7">
      <c r="G28761" s="406"/>
    </row>
    <row r="28762" spans="7:7">
      <c r="G28762" s="406"/>
    </row>
    <row r="28763" spans="7:7">
      <c r="G28763" s="406"/>
    </row>
    <row r="28764" spans="7:7">
      <c r="G28764" s="406"/>
    </row>
    <row r="28765" spans="7:7">
      <c r="G28765" s="406"/>
    </row>
    <row r="28766" spans="7:7">
      <c r="G28766" s="406"/>
    </row>
    <row r="28767" spans="7:7">
      <c r="G28767" s="406"/>
    </row>
    <row r="28768" spans="7:7">
      <c r="G28768" s="406"/>
    </row>
    <row r="28769" spans="7:7">
      <c r="G28769" s="406"/>
    </row>
    <row r="28770" spans="7:7">
      <c r="G28770" s="406"/>
    </row>
    <row r="28771" spans="7:7">
      <c r="G28771" s="406"/>
    </row>
    <row r="28772" spans="7:7">
      <c r="G28772" s="406"/>
    </row>
    <row r="28773" spans="7:7">
      <c r="G28773" s="406"/>
    </row>
    <row r="28774" spans="7:7">
      <c r="G28774" s="406"/>
    </row>
    <row r="28775" spans="7:7">
      <c r="G28775" s="406"/>
    </row>
    <row r="28776" spans="7:7">
      <c r="G28776" s="406"/>
    </row>
    <row r="28777" spans="7:7">
      <c r="G28777" s="406"/>
    </row>
    <row r="28778" spans="7:7">
      <c r="G28778" s="406"/>
    </row>
    <row r="28779" spans="7:7">
      <c r="G28779" s="406"/>
    </row>
    <row r="28780" spans="7:7">
      <c r="G28780" s="406"/>
    </row>
    <row r="28781" spans="7:7">
      <c r="G28781" s="406"/>
    </row>
    <row r="28782" spans="7:7">
      <c r="G28782" s="406"/>
    </row>
    <row r="28783" spans="7:7">
      <c r="G28783" s="406"/>
    </row>
    <row r="28784" spans="7:7">
      <c r="G28784" s="406"/>
    </row>
    <row r="28785" spans="7:7">
      <c r="G28785" s="406"/>
    </row>
    <row r="28786" spans="7:7">
      <c r="G28786" s="406"/>
    </row>
    <row r="28787" spans="7:7">
      <c r="G28787" s="406"/>
    </row>
    <row r="28788" spans="7:7">
      <c r="G28788" s="406"/>
    </row>
    <row r="28789" spans="7:7">
      <c r="G28789" s="406"/>
    </row>
    <row r="28790" spans="7:7">
      <c r="G28790" s="406"/>
    </row>
    <row r="28791" spans="7:7">
      <c r="G28791" s="406"/>
    </row>
    <row r="28792" spans="7:7">
      <c r="G28792" s="406"/>
    </row>
    <row r="28793" spans="7:7">
      <c r="G28793" s="406"/>
    </row>
    <row r="28794" spans="7:7">
      <c r="G28794" s="406"/>
    </row>
    <row r="28795" spans="7:7">
      <c r="G28795" s="406"/>
    </row>
    <row r="28796" spans="7:7">
      <c r="G28796" s="406"/>
    </row>
    <row r="28797" spans="7:7">
      <c r="G28797" s="406"/>
    </row>
    <row r="28798" spans="7:7">
      <c r="G28798" s="406"/>
    </row>
    <row r="28799" spans="7:7">
      <c r="G28799" s="406"/>
    </row>
    <row r="28800" spans="7:7">
      <c r="G28800" s="406"/>
    </row>
    <row r="28801" spans="7:7">
      <c r="G28801" s="406"/>
    </row>
    <row r="28802" spans="7:7">
      <c r="G28802" s="406"/>
    </row>
    <row r="28803" spans="7:7">
      <c r="G28803" s="406"/>
    </row>
    <row r="28804" spans="7:7">
      <c r="G28804" s="406"/>
    </row>
    <row r="28805" spans="7:7">
      <c r="G28805" s="406"/>
    </row>
    <row r="28806" spans="7:7">
      <c r="G28806" s="406"/>
    </row>
    <row r="28807" spans="7:7">
      <c r="G28807" s="406"/>
    </row>
    <row r="28808" spans="7:7">
      <c r="G28808" s="406"/>
    </row>
    <row r="28809" spans="7:7">
      <c r="G28809" s="406"/>
    </row>
    <row r="28810" spans="7:7">
      <c r="G28810" s="406"/>
    </row>
    <row r="28811" spans="7:7">
      <c r="G28811" s="406"/>
    </row>
    <row r="28812" spans="7:7">
      <c r="G28812" s="406"/>
    </row>
    <row r="28813" spans="7:7">
      <c r="G28813" s="406"/>
    </row>
    <row r="28814" spans="7:7">
      <c r="G28814" s="406"/>
    </row>
    <row r="28815" spans="7:7">
      <c r="G28815" s="406"/>
    </row>
    <row r="28816" spans="7:7">
      <c r="G28816" s="406"/>
    </row>
    <row r="28817" spans="7:7">
      <c r="G28817" s="406"/>
    </row>
    <row r="28818" spans="7:7">
      <c r="G28818" s="406"/>
    </row>
    <row r="28819" spans="7:7">
      <c r="G28819" s="406"/>
    </row>
    <row r="28820" spans="7:7">
      <c r="G28820" s="406"/>
    </row>
    <row r="28821" spans="7:7">
      <c r="G28821" s="406"/>
    </row>
    <row r="28822" spans="7:7">
      <c r="G28822" s="406"/>
    </row>
    <row r="28823" spans="7:7">
      <c r="G28823" s="406"/>
    </row>
    <row r="28824" spans="7:7">
      <c r="G28824" s="406"/>
    </row>
    <row r="28825" spans="7:7">
      <c r="G28825" s="406"/>
    </row>
    <row r="28826" spans="7:7">
      <c r="G28826" s="406"/>
    </row>
    <row r="28827" spans="7:7">
      <c r="G28827" s="406"/>
    </row>
    <row r="28828" spans="7:7">
      <c r="G28828" s="406"/>
    </row>
    <row r="28829" spans="7:7">
      <c r="G28829" s="406"/>
    </row>
    <row r="28830" spans="7:7">
      <c r="G28830" s="406"/>
    </row>
    <row r="28831" spans="7:7">
      <c r="G28831" s="406"/>
    </row>
    <row r="28832" spans="7:7">
      <c r="G28832" s="406"/>
    </row>
    <row r="28833" spans="7:7">
      <c r="G28833" s="406"/>
    </row>
    <row r="28834" spans="7:7">
      <c r="G28834" s="406"/>
    </row>
    <row r="28835" spans="7:7">
      <c r="G28835" s="406"/>
    </row>
    <row r="28836" spans="7:7">
      <c r="G28836" s="406"/>
    </row>
    <row r="28837" spans="7:7">
      <c r="G28837" s="406"/>
    </row>
    <row r="28838" spans="7:7">
      <c r="G28838" s="406"/>
    </row>
    <row r="28839" spans="7:7">
      <c r="G28839" s="406"/>
    </row>
    <row r="28840" spans="7:7">
      <c r="G28840" s="406"/>
    </row>
    <row r="28841" spans="7:7">
      <c r="G28841" s="406"/>
    </row>
    <row r="28842" spans="7:7">
      <c r="G28842" s="406"/>
    </row>
    <row r="28843" spans="7:7">
      <c r="G28843" s="406"/>
    </row>
    <row r="28844" spans="7:7">
      <c r="G28844" s="406"/>
    </row>
    <row r="28845" spans="7:7">
      <c r="G28845" s="406"/>
    </row>
    <row r="28846" spans="7:7">
      <c r="G28846" s="406"/>
    </row>
    <row r="28847" spans="7:7">
      <c r="G28847" s="406"/>
    </row>
    <row r="28848" spans="7:7">
      <c r="G28848" s="406"/>
    </row>
    <row r="28849" spans="7:7">
      <c r="G28849" s="406"/>
    </row>
    <row r="28850" spans="7:7">
      <c r="G28850" s="406"/>
    </row>
    <row r="28851" spans="7:7">
      <c r="G28851" s="406"/>
    </row>
    <row r="28852" spans="7:7">
      <c r="G28852" s="406"/>
    </row>
    <row r="28853" spans="7:7">
      <c r="G28853" s="406"/>
    </row>
    <row r="28854" spans="7:7">
      <c r="G28854" s="406"/>
    </row>
    <row r="28855" spans="7:7">
      <c r="G28855" s="406"/>
    </row>
    <row r="28856" spans="7:7">
      <c r="G28856" s="406"/>
    </row>
    <row r="28857" spans="7:7">
      <c r="G28857" s="406"/>
    </row>
    <row r="28858" spans="7:7">
      <c r="G28858" s="406"/>
    </row>
    <row r="28859" spans="7:7">
      <c r="G28859" s="406"/>
    </row>
    <row r="28860" spans="7:7">
      <c r="G28860" s="406"/>
    </row>
    <row r="28861" spans="7:7">
      <c r="G28861" s="406"/>
    </row>
    <row r="28862" spans="7:7">
      <c r="G28862" s="406"/>
    </row>
    <row r="28863" spans="7:7">
      <c r="G28863" s="406"/>
    </row>
    <row r="28864" spans="7:7">
      <c r="G28864" s="406"/>
    </row>
    <row r="28865" spans="7:7">
      <c r="G28865" s="406"/>
    </row>
    <row r="28866" spans="7:7">
      <c r="G28866" s="406"/>
    </row>
    <row r="28867" spans="7:7">
      <c r="G28867" s="406"/>
    </row>
    <row r="28868" spans="7:7">
      <c r="G28868" s="406"/>
    </row>
    <row r="28869" spans="7:7">
      <c r="G28869" s="406"/>
    </row>
    <row r="28870" spans="7:7">
      <c r="G28870" s="406"/>
    </row>
    <row r="28871" spans="7:7">
      <c r="G28871" s="406"/>
    </row>
    <row r="28872" spans="7:7">
      <c r="G28872" s="406"/>
    </row>
    <row r="28873" spans="7:7">
      <c r="G28873" s="406"/>
    </row>
    <row r="28874" spans="7:7">
      <c r="G28874" s="406"/>
    </row>
    <row r="28875" spans="7:7">
      <c r="G28875" s="406"/>
    </row>
    <row r="28876" spans="7:7">
      <c r="G28876" s="406"/>
    </row>
    <row r="28877" spans="7:7">
      <c r="G28877" s="406"/>
    </row>
    <row r="28878" spans="7:7">
      <c r="G28878" s="406"/>
    </row>
    <row r="28879" spans="7:7">
      <c r="G28879" s="406"/>
    </row>
    <row r="28880" spans="7:7">
      <c r="G28880" s="406"/>
    </row>
    <row r="28881" spans="7:7">
      <c r="G28881" s="406"/>
    </row>
    <row r="28882" spans="7:7">
      <c r="G28882" s="406"/>
    </row>
    <row r="28883" spans="7:7">
      <c r="G28883" s="406"/>
    </row>
    <row r="28884" spans="7:7">
      <c r="G28884" s="406"/>
    </row>
    <row r="28885" spans="7:7">
      <c r="G28885" s="406"/>
    </row>
    <row r="28886" spans="7:7">
      <c r="G28886" s="406"/>
    </row>
    <row r="28887" spans="7:7">
      <c r="G28887" s="406"/>
    </row>
    <row r="28888" spans="7:7">
      <c r="G28888" s="406"/>
    </row>
    <row r="28889" spans="7:7">
      <c r="G28889" s="406"/>
    </row>
    <row r="28890" spans="7:7">
      <c r="G28890" s="406"/>
    </row>
    <row r="28891" spans="7:7">
      <c r="G28891" s="406"/>
    </row>
    <row r="28892" spans="7:7">
      <c r="G28892" s="406"/>
    </row>
    <row r="28893" spans="7:7">
      <c r="G28893" s="406"/>
    </row>
    <row r="28894" spans="7:7">
      <c r="G28894" s="406"/>
    </row>
    <row r="28895" spans="7:7">
      <c r="G28895" s="406"/>
    </row>
    <row r="28896" spans="7:7">
      <c r="G28896" s="406"/>
    </row>
    <row r="28897" spans="7:7">
      <c r="G28897" s="406"/>
    </row>
    <row r="28898" spans="7:7">
      <c r="G28898" s="406"/>
    </row>
    <row r="28899" spans="7:7">
      <c r="G28899" s="406"/>
    </row>
    <row r="28900" spans="7:7">
      <c r="G28900" s="406"/>
    </row>
    <row r="28901" spans="7:7">
      <c r="G28901" s="406"/>
    </row>
    <row r="28902" spans="7:7">
      <c r="G28902" s="406"/>
    </row>
    <row r="28903" spans="7:7">
      <c r="G28903" s="406"/>
    </row>
    <row r="28904" spans="7:7">
      <c r="G28904" s="406"/>
    </row>
    <row r="28905" spans="7:7">
      <c r="G28905" s="406"/>
    </row>
    <row r="28906" spans="7:7">
      <c r="G28906" s="406"/>
    </row>
    <row r="28907" spans="7:7">
      <c r="G28907" s="406"/>
    </row>
    <row r="28908" spans="7:7">
      <c r="G28908" s="406"/>
    </row>
    <row r="28909" spans="7:7">
      <c r="G28909" s="406"/>
    </row>
    <row r="28910" spans="7:7">
      <c r="G28910" s="406"/>
    </row>
    <row r="28911" spans="7:7">
      <c r="G28911" s="406"/>
    </row>
    <row r="28912" spans="7:7">
      <c r="G28912" s="406"/>
    </row>
    <row r="28913" spans="7:7">
      <c r="G28913" s="406"/>
    </row>
    <row r="28914" spans="7:7">
      <c r="G28914" s="406"/>
    </row>
    <row r="28915" spans="7:7">
      <c r="G28915" s="406"/>
    </row>
    <row r="28916" spans="7:7">
      <c r="G28916" s="406"/>
    </row>
    <row r="28917" spans="7:7">
      <c r="G28917" s="406"/>
    </row>
    <row r="28918" spans="7:7">
      <c r="G28918" s="406"/>
    </row>
    <row r="28919" spans="7:7">
      <c r="G28919" s="406"/>
    </row>
    <row r="28920" spans="7:7">
      <c r="G28920" s="406"/>
    </row>
    <row r="28921" spans="7:7">
      <c r="G28921" s="406"/>
    </row>
    <row r="28922" spans="7:7">
      <c r="G28922" s="406"/>
    </row>
    <row r="28923" spans="7:7">
      <c r="G28923" s="406"/>
    </row>
    <row r="28924" spans="7:7">
      <c r="G28924" s="406"/>
    </row>
    <row r="28925" spans="7:7">
      <c r="G28925" s="406"/>
    </row>
    <row r="28926" spans="7:7">
      <c r="G28926" s="406"/>
    </row>
    <row r="28927" spans="7:7">
      <c r="G28927" s="406"/>
    </row>
    <row r="28928" spans="7:7">
      <c r="G28928" s="406"/>
    </row>
    <row r="28929" spans="7:7">
      <c r="G28929" s="406"/>
    </row>
    <row r="28930" spans="7:7">
      <c r="G28930" s="406"/>
    </row>
    <row r="28931" spans="7:7">
      <c r="G28931" s="406"/>
    </row>
    <row r="28932" spans="7:7">
      <c r="G28932" s="406"/>
    </row>
    <row r="28933" spans="7:7">
      <c r="G28933" s="406"/>
    </row>
    <row r="28934" spans="7:7">
      <c r="G28934" s="406"/>
    </row>
    <row r="28935" spans="7:7">
      <c r="G28935" s="406"/>
    </row>
    <row r="28936" spans="7:7">
      <c r="G28936" s="406"/>
    </row>
    <row r="28937" spans="7:7">
      <c r="G28937" s="406"/>
    </row>
    <row r="28938" spans="7:7">
      <c r="G28938" s="406"/>
    </row>
    <row r="28939" spans="7:7">
      <c r="G28939" s="406"/>
    </row>
    <row r="28940" spans="7:7">
      <c r="G28940" s="406"/>
    </row>
    <row r="28941" spans="7:7">
      <c r="G28941" s="406"/>
    </row>
    <row r="28942" spans="7:7">
      <c r="G28942" s="406"/>
    </row>
    <row r="28943" spans="7:7">
      <c r="G28943" s="406"/>
    </row>
    <row r="28944" spans="7:7">
      <c r="G28944" s="406"/>
    </row>
    <row r="28945" spans="7:7">
      <c r="G28945" s="406"/>
    </row>
    <row r="28946" spans="7:7">
      <c r="G28946" s="406"/>
    </row>
    <row r="28947" spans="7:7">
      <c r="G28947" s="406"/>
    </row>
    <row r="28948" spans="7:7">
      <c r="G28948" s="406"/>
    </row>
    <row r="28949" spans="7:7">
      <c r="G28949" s="406"/>
    </row>
    <row r="28950" spans="7:7">
      <c r="G28950" s="406"/>
    </row>
    <row r="28951" spans="7:7">
      <c r="G28951" s="406"/>
    </row>
    <row r="28952" spans="7:7">
      <c r="G28952" s="406"/>
    </row>
    <row r="28953" spans="7:7">
      <c r="G28953" s="406"/>
    </row>
    <row r="28954" spans="7:7">
      <c r="G28954" s="406"/>
    </row>
    <row r="28955" spans="7:7">
      <c r="G28955" s="406"/>
    </row>
    <row r="28956" spans="7:7">
      <c r="G28956" s="406"/>
    </row>
    <row r="28957" spans="7:7">
      <c r="G28957" s="406"/>
    </row>
    <row r="28958" spans="7:7">
      <c r="G28958" s="406"/>
    </row>
    <row r="28959" spans="7:7">
      <c r="G28959" s="406"/>
    </row>
    <row r="28960" spans="7:7">
      <c r="G28960" s="406"/>
    </row>
    <row r="28961" spans="7:7">
      <c r="G28961" s="406"/>
    </row>
    <row r="28962" spans="7:7">
      <c r="G28962" s="406"/>
    </row>
    <row r="28963" spans="7:7">
      <c r="G28963" s="406"/>
    </row>
    <row r="28964" spans="7:7">
      <c r="G28964" s="406"/>
    </row>
    <row r="28965" spans="7:7">
      <c r="G28965" s="406"/>
    </row>
    <row r="28966" spans="7:7">
      <c r="G28966" s="406"/>
    </row>
    <row r="28967" spans="7:7">
      <c r="G28967" s="406"/>
    </row>
    <row r="28968" spans="7:7">
      <c r="G28968" s="406"/>
    </row>
    <row r="28969" spans="7:7">
      <c r="G28969" s="406"/>
    </row>
    <row r="28970" spans="7:7">
      <c r="G28970" s="406"/>
    </row>
    <row r="28971" spans="7:7">
      <c r="G28971" s="406"/>
    </row>
    <row r="28972" spans="7:7">
      <c r="G28972" s="406"/>
    </row>
    <row r="28973" spans="7:7">
      <c r="G28973" s="406"/>
    </row>
    <row r="28974" spans="7:7">
      <c r="G28974" s="406"/>
    </row>
    <row r="28975" spans="7:7">
      <c r="G28975" s="406"/>
    </row>
    <row r="28976" spans="7:7">
      <c r="G28976" s="406"/>
    </row>
    <row r="28977" spans="7:7">
      <c r="G28977" s="406"/>
    </row>
    <row r="28978" spans="7:7">
      <c r="G28978" s="406"/>
    </row>
    <row r="28979" spans="7:7">
      <c r="G28979" s="406"/>
    </row>
    <row r="28980" spans="7:7">
      <c r="G28980" s="406"/>
    </row>
    <row r="28981" spans="7:7">
      <c r="G28981" s="406"/>
    </row>
    <row r="28982" spans="7:7">
      <c r="G28982" s="406"/>
    </row>
    <row r="28983" spans="7:7">
      <c r="G28983" s="406"/>
    </row>
    <row r="28984" spans="7:7">
      <c r="G28984" s="406"/>
    </row>
    <row r="28985" spans="7:7">
      <c r="G28985" s="406"/>
    </row>
    <row r="28986" spans="7:7">
      <c r="G28986" s="406"/>
    </row>
    <row r="28987" spans="7:7">
      <c r="G28987" s="406"/>
    </row>
    <row r="28988" spans="7:7">
      <c r="G28988" s="406"/>
    </row>
    <row r="28989" spans="7:7">
      <c r="G28989" s="406"/>
    </row>
    <row r="28990" spans="7:7">
      <c r="G28990" s="406"/>
    </row>
    <row r="28991" spans="7:7">
      <c r="G28991" s="406"/>
    </row>
    <row r="28992" spans="7:7">
      <c r="G28992" s="406"/>
    </row>
    <row r="28993" spans="7:7">
      <c r="G28993" s="406"/>
    </row>
    <row r="28994" spans="7:7">
      <c r="G28994" s="406"/>
    </row>
    <row r="28995" spans="7:7">
      <c r="G28995" s="406"/>
    </row>
    <row r="28996" spans="7:7">
      <c r="G28996" s="406"/>
    </row>
    <row r="28997" spans="7:7">
      <c r="G28997" s="406"/>
    </row>
    <row r="28998" spans="7:7">
      <c r="G28998" s="406"/>
    </row>
    <row r="28999" spans="7:7">
      <c r="G28999" s="406"/>
    </row>
    <row r="29000" spans="7:7">
      <c r="G29000" s="406"/>
    </row>
    <row r="29001" spans="7:7">
      <c r="G29001" s="406"/>
    </row>
    <row r="29002" spans="7:7">
      <c r="G29002" s="406"/>
    </row>
    <row r="29003" spans="7:7">
      <c r="G29003" s="406"/>
    </row>
    <row r="29004" spans="7:7">
      <c r="G29004" s="406"/>
    </row>
    <row r="29005" spans="7:7">
      <c r="G29005" s="406"/>
    </row>
    <row r="29006" spans="7:7">
      <c r="G29006" s="406"/>
    </row>
    <row r="29007" spans="7:7">
      <c r="G29007" s="406"/>
    </row>
    <row r="29008" spans="7:7">
      <c r="G29008" s="406"/>
    </row>
    <row r="29009" spans="7:7">
      <c r="G29009" s="406"/>
    </row>
    <row r="29010" spans="7:7">
      <c r="G29010" s="406"/>
    </row>
    <row r="29011" spans="7:7">
      <c r="G29011" s="406"/>
    </row>
    <row r="29012" spans="7:7">
      <c r="G29012" s="406"/>
    </row>
    <row r="29013" spans="7:7">
      <c r="G29013" s="406"/>
    </row>
    <row r="29014" spans="7:7">
      <c r="G29014" s="406"/>
    </row>
    <row r="29015" spans="7:7">
      <c r="G29015" s="406"/>
    </row>
    <row r="29016" spans="7:7">
      <c r="G29016" s="406"/>
    </row>
    <row r="29017" spans="7:7">
      <c r="G29017" s="406"/>
    </row>
    <row r="29018" spans="7:7">
      <c r="G29018" s="406"/>
    </row>
    <row r="29019" spans="7:7">
      <c r="G29019" s="406"/>
    </row>
    <row r="29020" spans="7:7">
      <c r="G29020" s="406"/>
    </row>
    <row r="29021" spans="7:7">
      <c r="G29021" s="406"/>
    </row>
    <row r="29022" spans="7:7">
      <c r="G29022" s="406"/>
    </row>
    <row r="29023" spans="7:7">
      <c r="G29023" s="406"/>
    </row>
    <row r="29024" spans="7:7">
      <c r="G29024" s="406"/>
    </row>
    <row r="29025" spans="7:7">
      <c r="G29025" s="406"/>
    </row>
    <row r="29026" spans="7:7">
      <c r="G29026" s="406"/>
    </row>
    <row r="29027" spans="7:7">
      <c r="G29027" s="406"/>
    </row>
    <row r="29028" spans="7:7">
      <c r="G29028" s="406"/>
    </row>
    <row r="29029" spans="7:7">
      <c r="G29029" s="406"/>
    </row>
    <row r="29030" spans="7:7">
      <c r="G29030" s="406"/>
    </row>
    <row r="29031" spans="7:7">
      <c r="G29031" s="406"/>
    </row>
    <row r="29032" spans="7:7">
      <c r="G29032" s="406"/>
    </row>
    <row r="29033" spans="7:7">
      <c r="G29033" s="406"/>
    </row>
    <row r="29034" spans="7:7">
      <c r="G29034" s="406"/>
    </row>
    <row r="29035" spans="7:7">
      <c r="G29035" s="406"/>
    </row>
    <row r="29036" spans="7:7">
      <c r="G29036" s="406"/>
    </row>
    <row r="29037" spans="7:7">
      <c r="G29037" s="406"/>
    </row>
    <row r="29038" spans="7:7">
      <c r="G29038" s="406"/>
    </row>
    <row r="29039" spans="7:7">
      <c r="G29039" s="406"/>
    </row>
    <row r="29040" spans="7:7">
      <c r="G29040" s="406"/>
    </row>
    <row r="29041" spans="7:7">
      <c r="G29041" s="406"/>
    </row>
    <row r="29042" spans="7:7">
      <c r="G29042" s="406"/>
    </row>
    <row r="29043" spans="7:7">
      <c r="G29043" s="406"/>
    </row>
    <row r="29044" spans="7:7">
      <c r="G29044" s="406"/>
    </row>
    <row r="29045" spans="7:7">
      <c r="G29045" s="406"/>
    </row>
    <row r="29046" spans="7:7">
      <c r="G29046" s="406"/>
    </row>
    <row r="29047" spans="7:7">
      <c r="G29047" s="406"/>
    </row>
    <row r="29048" spans="7:7">
      <c r="G29048" s="406"/>
    </row>
    <row r="29049" spans="7:7">
      <c r="G29049" s="406"/>
    </row>
    <row r="29050" spans="7:7">
      <c r="G29050" s="406"/>
    </row>
    <row r="29051" spans="7:7">
      <c r="G29051" s="406"/>
    </row>
    <row r="29052" spans="7:7">
      <c r="G29052" s="406"/>
    </row>
    <row r="29053" spans="7:7">
      <c r="G29053" s="406"/>
    </row>
    <row r="29054" spans="7:7">
      <c r="G29054" s="406"/>
    </row>
    <row r="29055" spans="7:7">
      <c r="G29055" s="406"/>
    </row>
    <row r="29056" spans="7:7">
      <c r="G29056" s="406"/>
    </row>
    <row r="29057" spans="7:7">
      <c r="G29057" s="406"/>
    </row>
    <row r="29058" spans="7:7">
      <c r="G29058" s="406"/>
    </row>
    <row r="29059" spans="7:7">
      <c r="G29059" s="406"/>
    </row>
    <row r="29060" spans="7:7">
      <c r="G29060" s="406"/>
    </row>
    <row r="29061" spans="7:7">
      <c r="G29061" s="406"/>
    </row>
    <row r="29062" spans="7:7">
      <c r="G29062" s="406"/>
    </row>
    <row r="29063" spans="7:7">
      <c r="G29063" s="406"/>
    </row>
    <row r="29064" spans="7:7">
      <c r="G29064" s="406"/>
    </row>
    <row r="29065" spans="7:7">
      <c r="G29065" s="406"/>
    </row>
    <row r="29066" spans="7:7">
      <c r="G29066" s="406"/>
    </row>
    <row r="29067" spans="7:7">
      <c r="G29067" s="406"/>
    </row>
    <row r="29068" spans="7:7">
      <c r="G29068" s="406"/>
    </row>
    <row r="29069" spans="7:7">
      <c r="G29069" s="406"/>
    </row>
    <row r="29070" spans="7:7">
      <c r="G29070" s="406"/>
    </row>
    <row r="29071" spans="7:7">
      <c r="G29071" s="406"/>
    </row>
    <row r="29072" spans="7:7">
      <c r="G29072" s="406"/>
    </row>
    <row r="29073" spans="7:7">
      <c r="G29073" s="406"/>
    </row>
    <row r="29074" spans="7:7">
      <c r="G29074" s="406"/>
    </row>
    <row r="29075" spans="7:7">
      <c r="G29075" s="406"/>
    </row>
    <row r="29076" spans="7:7">
      <c r="G29076" s="406"/>
    </row>
    <row r="29077" spans="7:7">
      <c r="G29077" s="406"/>
    </row>
    <row r="29078" spans="7:7">
      <c r="G29078" s="406"/>
    </row>
    <row r="29079" spans="7:7">
      <c r="G29079" s="406"/>
    </row>
    <row r="29080" spans="7:7">
      <c r="G29080" s="406"/>
    </row>
    <row r="29081" spans="7:7">
      <c r="G29081" s="406"/>
    </row>
    <row r="29082" spans="7:7">
      <c r="G29082" s="406"/>
    </row>
    <row r="29083" spans="7:7">
      <c r="G29083" s="406"/>
    </row>
    <row r="29084" spans="7:7">
      <c r="G29084" s="406"/>
    </row>
    <row r="29085" spans="7:7">
      <c r="G29085" s="406"/>
    </row>
    <row r="29086" spans="7:7">
      <c r="G29086" s="406"/>
    </row>
    <row r="29087" spans="7:7">
      <c r="G29087" s="406"/>
    </row>
    <row r="29088" spans="7:7">
      <c r="G29088" s="406"/>
    </row>
    <row r="29089" spans="7:7">
      <c r="G29089" s="406"/>
    </row>
    <row r="29090" spans="7:7">
      <c r="G29090" s="406"/>
    </row>
    <row r="29091" spans="7:7">
      <c r="G29091" s="406"/>
    </row>
    <row r="29092" spans="7:7">
      <c r="G29092" s="406"/>
    </row>
    <row r="29093" spans="7:7">
      <c r="G29093" s="406"/>
    </row>
    <row r="29094" spans="7:7">
      <c r="G29094" s="406"/>
    </row>
    <row r="29095" spans="7:7">
      <c r="G29095" s="406"/>
    </row>
    <row r="29096" spans="7:7">
      <c r="G29096" s="406"/>
    </row>
    <row r="29097" spans="7:7">
      <c r="G29097" s="406"/>
    </row>
    <row r="29098" spans="7:7">
      <c r="G29098" s="406"/>
    </row>
    <row r="29099" spans="7:7">
      <c r="G29099" s="406"/>
    </row>
    <row r="29100" spans="7:7">
      <c r="G29100" s="406"/>
    </row>
    <row r="29101" spans="7:7">
      <c r="G29101" s="406"/>
    </row>
    <row r="29102" spans="7:7">
      <c r="G29102" s="406"/>
    </row>
    <row r="29103" spans="7:7">
      <c r="G29103" s="406"/>
    </row>
    <row r="29104" spans="7:7">
      <c r="G29104" s="406"/>
    </row>
    <row r="29105" spans="7:7">
      <c r="G29105" s="406"/>
    </row>
    <row r="29106" spans="7:7">
      <c r="G29106" s="406"/>
    </row>
    <row r="29107" spans="7:7">
      <c r="G29107" s="406"/>
    </row>
    <row r="29108" spans="7:7">
      <c r="G29108" s="406"/>
    </row>
    <row r="29109" spans="7:7">
      <c r="G29109" s="406"/>
    </row>
    <row r="29110" spans="7:7">
      <c r="G29110" s="406"/>
    </row>
    <row r="29111" spans="7:7">
      <c r="G29111" s="406"/>
    </row>
    <row r="29112" spans="7:7">
      <c r="G29112" s="406"/>
    </row>
    <row r="29113" spans="7:7">
      <c r="G29113" s="406"/>
    </row>
    <row r="29114" spans="7:7">
      <c r="G29114" s="406"/>
    </row>
    <row r="29115" spans="7:7">
      <c r="G29115" s="406"/>
    </row>
    <row r="29116" spans="7:7">
      <c r="G29116" s="406"/>
    </row>
    <row r="29117" spans="7:7">
      <c r="G29117" s="406"/>
    </row>
    <row r="29118" spans="7:7">
      <c r="G29118" s="406"/>
    </row>
    <row r="29119" spans="7:7">
      <c r="G29119" s="406"/>
    </row>
    <row r="29120" spans="7:7">
      <c r="G29120" s="406"/>
    </row>
    <row r="29121" spans="7:7">
      <c r="G29121" s="406"/>
    </row>
    <row r="29122" spans="7:7">
      <c r="G29122" s="406"/>
    </row>
    <row r="29123" spans="7:7">
      <c r="G29123" s="406"/>
    </row>
    <row r="29124" spans="7:7">
      <c r="G29124" s="406"/>
    </row>
    <row r="29125" spans="7:7">
      <c r="G29125" s="406"/>
    </row>
    <row r="29126" spans="7:7">
      <c r="G29126" s="406"/>
    </row>
    <row r="29127" spans="7:7">
      <c r="G29127" s="406"/>
    </row>
    <row r="29128" spans="7:7">
      <c r="G29128" s="406"/>
    </row>
    <row r="29129" spans="7:7">
      <c r="G29129" s="406"/>
    </row>
    <row r="29130" spans="7:7">
      <c r="G29130" s="406"/>
    </row>
    <row r="29131" spans="7:7">
      <c r="G29131" s="406"/>
    </row>
    <row r="29132" spans="7:7">
      <c r="G29132" s="406"/>
    </row>
    <row r="29133" spans="7:7">
      <c r="G29133" s="406"/>
    </row>
    <row r="29134" spans="7:7">
      <c r="G29134" s="406"/>
    </row>
    <row r="29135" spans="7:7">
      <c r="G29135" s="406"/>
    </row>
    <row r="29136" spans="7:7">
      <c r="G29136" s="406"/>
    </row>
    <row r="29137" spans="7:7">
      <c r="G29137" s="406"/>
    </row>
    <row r="29138" spans="7:7">
      <c r="G29138" s="406"/>
    </row>
    <row r="29139" spans="7:7">
      <c r="G29139" s="406"/>
    </row>
    <row r="29140" spans="7:7">
      <c r="G29140" s="406"/>
    </row>
    <row r="29141" spans="7:7">
      <c r="G29141" s="406"/>
    </row>
    <row r="29142" spans="7:7">
      <c r="G29142" s="406"/>
    </row>
    <row r="29143" spans="7:7">
      <c r="G29143" s="406"/>
    </row>
    <row r="29144" spans="7:7">
      <c r="G29144" s="406"/>
    </row>
    <row r="29145" spans="7:7">
      <c r="G29145" s="406"/>
    </row>
    <row r="29146" spans="7:7">
      <c r="G29146" s="406"/>
    </row>
    <row r="29147" spans="7:7">
      <c r="G29147" s="406"/>
    </row>
    <row r="29148" spans="7:7">
      <c r="G29148" s="406"/>
    </row>
    <row r="29149" spans="7:7">
      <c r="G29149" s="406"/>
    </row>
    <row r="29150" spans="7:7">
      <c r="G29150" s="406"/>
    </row>
    <row r="29151" spans="7:7">
      <c r="G29151" s="406"/>
    </row>
    <row r="29152" spans="7:7">
      <c r="G29152" s="406"/>
    </row>
    <row r="29153" spans="7:7">
      <c r="G29153" s="406"/>
    </row>
    <row r="29154" spans="7:7">
      <c r="G29154" s="406"/>
    </row>
    <row r="29155" spans="7:7">
      <c r="G29155" s="406"/>
    </row>
    <row r="29156" spans="7:7">
      <c r="G29156" s="406"/>
    </row>
    <row r="29157" spans="7:7">
      <c r="G29157" s="406"/>
    </row>
    <row r="29158" spans="7:7">
      <c r="G29158" s="406"/>
    </row>
    <row r="29159" spans="7:7">
      <c r="G29159" s="406"/>
    </row>
    <row r="29160" spans="7:7">
      <c r="G29160" s="406"/>
    </row>
    <row r="29161" spans="7:7">
      <c r="G29161" s="406"/>
    </row>
    <row r="29162" spans="7:7">
      <c r="G29162" s="406"/>
    </row>
    <row r="29163" spans="7:7">
      <c r="G29163" s="406"/>
    </row>
    <row r="29164" spans="7:7">
      <c r="G29164" s="406"/>
    </row>
    <row r="29165" spans="7:7">
      <c r="G29165" s="406"/>
    </row>
    <row r="29166" spans="7:7">
      <c r="G29166" s="406"/>
    </row>
    <row r="29167" spans="7:7">
      <c r="G29167" s="406"/>
    </row>
    <row r="29168" spans="7:7">
      <c r="G29168" s="406"/>
    </row>
    <row r="29169" spans="7:7">
      <c r="G29169" s="406"/>
    </row>
    <row r="29170" spans="7:7">
      <c r="G29170" s="406"/>
    </row>
    <row r="29171" spans="7:7">
      <c r="G29171" s="406"/>
    </row>
    <row r="29172" spans="7:7">
      <c r="G29172" s="406"/>
    </row>
    <row r="29173" spans="7:7">
      <c r="G29173" s="406"/>
    </row>
    <row r="29174" spans="7:7">
      <c r="G29174" s="406"/>
    </row>
    <row r="29175" spans="7:7">
      <c r="G29175" s="406"/>
    </row>
    <row r="29176" spans="7:7">
      <c r="G29176" s="406"/>
    </row>
    <row r="29177" spans="7:7">
      <c r="G29177" s="406"/>
    </row>
    <row r="29178" spans="7:7">
      <c r="G29178" s="406"/>
    </row>
    <row r="29179" spans="7:7">
      <c r="G29179" s="406"/>
    </row>
    <row r="29180" spans="7:7">
      <c r="G29180" s="406"/>
    </row>
    <row r="29181" spans="7:7">
      <c r="G29181" s="406"/>
    </row>
    <row r="29182" spans="7:7">
      <c r="G29182" s="406"/>
    </row>
    <row r="29183" spans="7:7">
      <c r="G29183" s="406"/>
    </row>
    <row r="29184" spans="7:7">
      <c r="G29184" s="406"/>
    </row>
    <row r="29185" spans="7:7">
      <c r="G29185" s="406"/>
    </row>
    <row r="29186" spans="7:7">
      <c r="G29186" s="406"/>
    </row>
    <row r="29187" spans="7:7">
      <c r="G29187" s="406"/>
    </row>
    <row r="29188" spans="7:7">
      <c r="G29188" s="406"/>
    </row>
    <row r="29189" spans="7:7">
      <c r="G29189" s="406"/>
    </row>
    <row r="29190" spans="7:7">
      <c r="G29190" s="406"/>
    </row>
    <row r="29191" spans="7:7">
      <c r="G29191" s="406"/>
    </row>
    <row r="29192" spans="7:7">
      <c r="G29192" s="406"/>
    </row>
    <row r="29193" spans="7:7">
      <c r="G29193" s="406"/>
    </row>
    <row r="29194" spans="7:7">
      <c r="G29194" s="406"/>
    </row>
    <row r="29195" spans="7:7">
      <c r="G29195" s="406"/>
    </row>
    <row r="29196" spans="7:7">
      <c r="G29196" s="406"/>
    </row>
    <row r="29197" spans="7:7">
      <c r="G29197" s="406"/>
    </row>
    <row r="29198" spans="7:7">
      <c r="G29198" s="406"/>
    </row>
    <row r="29199" spans="7:7">
      <c r="G29199" s="406"/>
    </row>
    <row r="29200" spans="7:7">
      <c r="G29200" s="406"/>
    </row>
    <row r="29201" spans="7:7">
      <c r="G29201" s="406"/>
    </row>
    <row r="29202" spans="7:7">
      <c r="G29202" s="406"/>
    </row>
    <row r="29203" spans="7:7">
      <c r="G29203" s="406"/>
    </row>
    <row r="29204" spans="7:7">
      <c r="G29204" s="406"/>
    </row>
    <row r="29205" spans="7:7">
      <c r="G29205" s="406"/>
    </row>
    <row r="29206" spans="7:7">
      <c r="G29206" s="406"/>
    </row>
    <row r="29207" spans="7:7">
      <c r="G29207" s="406"/>
    </row>
    <row r="29208" spans="7:7">
      <c r="G29208" s="406"/>
    </row>
    <row r="29209" spans="7:7">
      <c r="G29209" s="406"/>
    </row>
    <row r="29210" spans="7:7">
      <c r="G29210" s="406"/>
    </row>
    <row r="29211" spans="7:7">
      <c r="G29211" s="406"/>
    </row>
    <row r="29212" spans="7:7">
      <c r="G29212" s="406"/>
    </row>
    <row r="29213" spans="7:7">
      <c r="G29213" s="406"/>
    </row>
    <row r="29214" spans="7:7">
      <c r="G29214" s="406"/>
    </row>
    <row r="29215" spans="7:7">
      <c r="G29215" s="406"/>
    </row>
    <row r="29216" spans="7:7">
      <c r="G29216" s="406"/>
    </row>
    <row r="29217" spans="7:7">
      <c r="G29217" s="406"/>
    </row>
    <row r="29218" spans="7:7">
      <c r="G29218" s="406"/>
    </row>
    <row r="29219" spans="7:7">
      <c r="G29219" s="406"/>
    </row>
    <row r="29220" spans="7:7">
      <c r="G29220" s="406"/>
    </row>
    <row r="29221" spans="7:7">
      <c r="G29221" s="406"/>
    </row>
    <row r="29222" spans="7:7">
      <c r="G29222" s="406"/>
    </row>
    <row r="29223" spans="7:7">
      <c r="G29223" s="406"/>
    </row>
    <row r="29224" spans="7:7">
      <c r="G29224" s="406"/>
    </row>
    <row r="29225" spans="7:7">
      <c r="G29225" s="406"/>
    </row>
    <row r="29226" spans="7:7">
      <c r="G29226" s="406"/>
    </row>
    <row r="29227" spans="7:7">
      <c r="G29227" s="406"/>
    </row>
    <row r="29228" spans="7:7">
      <c r="G29228" s="406"/>
    </row>
    <row r="29229" spans="7:7">
      <c r="G29229" s="406"/>
    </row>
    <row r="29230" spans="7:7">
      <c r="G29230" s="406"/>
    </row>
    <row r="29231" spans="7:7">
      <c r="G29231" s="406"/>
    </row>
    <row r="29232" spans="7:7">
      <c r="G29232" s="406"/>
    </row>
    <row r="29233" spans="7:7">
      <c r="G29233" s="406"/>
    </row>
    <row r="29234" spans="7:7">
      <c r="G29234" s="406"/>
    </row>
    <row r="29235" spans="7:7">
      <c r="G29235" s="406"/>
    </row>
    <row r="29236" spans="7:7">
      <c r="G29236" s="406"/>
    </row>
    <row r="29237" spans="7:7">
      <c r="G29237" s="406"/>
    </row>
    <row r="29238" spans="7:7">
      <c r="G29238" s="406"/>
    </row>
    <row r="29239" spans="7:7">
      <c r="G29239" s="406"/>
    </row>
    <row r="29240" spans="7:7">
      <c r="G29240" s="406"/>
    </row>
    <row r="29241" spans="7:7">
      <c r="G29241" s="406"/>
    </row>
    <row r="29242" spans="7:7">
      <c r="G29242" s="406"/>
    </row>
    <row r="29243" spans="7:7">
      <c r="G29243" s="406"/>
    </row>
    <row r="29244" spans="7:7">
      <c r="G29244" s="406"/>
    </row>
    <row r="29245" spans="7:7">
      <c r="G29245" s="406"/>
    </row>
    <row r="29246" spans="7:7">
      <c r="G29246" s="406"/>
    </row>
    <row r="29247" spans="7:7">
      <c r="G29247" s="406"/>
    </row>
    <row r="29248" spans="7:7">
      <c r="G29248" s="406"/>
    </row>
    <row r="29249" spans="7:7">
      <c r="G29249" s="406"/>
    </row>
    <row r="29250" spans="7:7">
      <c r="G29250" s="406"/>
    </row>
    <row r="29251" spans="7:7">
      <c r="G29251" s="406"/>
    </row>
    <row r="29252" spans="7:7">
      <c r="G29252" s="406"/>
    </row>
    <row r="29253" spans="7:7">
      <c r="G29253" s="406"/>
    </row>
    <row r="29254" spans="7:7">
      <c r="G29254" s="406"/>
    </row>
    <row r="29255" spans="7:7">
      <c r="G29255" s="406"/>
    </row>
    <row r="29256" spans="7:7">
      <c r="G29256" s="406"/>
    </row>
    <row r="29257" spans="7:7">
      <c r="G29257" s="406"/>
    </row>
    <row r="29258" spans="7:7">
      <c r="G29258" s="406"/>
    </row>
    <row r="29259" spans="7:7">
      <c r="G29259" s="406"/>
    </row>
    <row r="29260" spans="7:7">
      <c r="G29260" s="406"/>
    </row>
    <row r="29261" spans="7:7">
      <c r="G29261" s="406"/>
    </row>
    <row r="29262" spans="7:7">
      <c r="G29262" s="406"/>
    </row>
    <row r="29263" spans="7:7">
      <c r="G29263" s="406"/>
    </row>
    <row r="29264" spans="7:7">
      <c r="G29264" s="406"/>
    </row>
    <row r="29265" spans="7:7">
      <c r="G29265" s="406"/>
    </row>
    <row r="29266" spans="7:7">
      <c r="G29266" s="406"/>
    </row>
    <row r="29267" spans="7:7">
      <c r="G29267" s="406"/>
    </row>
    <row r="29268" spans="7:7">
      <c r="G29268" s="406"/>
    </row>
    <row r="29269" spans="7:7">
      <c r="G29269" s="406"/>
    </row>
    <row r="29270" spans="7:7">
      <c r="G29270" s="406"/>
    </row>
    <row r="29271" spans="7:7">
      <c r="G29271" s="406"/>
    </row>
    <row r="29272" spans="7:7">
      <c r="G29272" s="406"/>
    </row>
    <row r="29273" spans="7:7">
      <c r="G29273" s="406"/>
    </row>
    <row r="29274" spans="7:7">
      <c r="G29274" s="406"/>
    </row>
    <row r="29275" spans="7:7">
      <c r="G29275" s="406"/>
    </row>
    <row r="29276" spans="7:7">
      <c r="G29276" s="406"/>
    </row>
    <row r="29277" spans="7:7">
      <c r="G29277" s="406"/>
    </row>
    <row r="29278" spans="7:7">
      <c r="G29278" s="406"/>
    </row>
    <row r="29279" spans="7:7">
      <c r="G29279" s="406"/>
    </row>
    <row r="29280" spans="7:7">
      <c r="G29280" s="406"/>
    </row>
    <row r="29281" spans="7:7">
      <c r="G29281" s="406"/>
    </row>
    <row r="29282" spans="7:7">
      <c r="G29282" s="406"/>
    </row>
    <row r="29283" spans="7:7">
      <c r="G29283" s="406"/>
    </row>
    <row r="29284" spans="7:7">
      <c r="G29284" s="406"/>
    </row>
    <row r="29285" spans="7:7">
      <c r="G29285" s="406"/>
    </row>
    <row r="29286" spans="7:7">
      <c r="G29286" s="406"/>
    </row>
    <row r="29287" spans="7:7">
      <c r="G29287" s="406"/>
    </row>
    <row r="29288" spans="7:7">
      <c r="G29288" s="406"/>
    </row>
    <row r="29289" spans="7:7">
      <c r="G29289" s="406"/>
    </row>
    <row r="29290" spans="7:7">
      <c r="G29290" s="406"/>
    </row>
    <row r="29291" spans="7:7">
      <c r="G29291" s="406"/>
    </row>
    <row r="29292" spans="7:7">
      <c r="G29292" s="406"/>
    </row>
    <row r="29293" spans="7:7">
      <c r="G29293" s="406"/>
    </row>
    <row r="29294" spans="7:7">
      <c r="G29294" s="406"/>
    </row>
    <row r="29295" spans="7:7">
      <c r="G29295" s="406"/>
    </row>
    <row r="29296" spans="7:7">
      <c r="G29296" s="406"/>
    </row>
    <row r="29297" spans="7:7">
      <c r="G29297" s="406"/>
    </row>
    <row r="29298" spans="7:7">
      <c r="G29298" s="406"/>
    </row>
    <row r="29299" spans="7:7">
      <c r="G29299" s="406"/>
    </row>
    <row r="29300" spans="7:7">
      <c r="G29300" s="406"/>
    </row>
    <row r="29301" spans="7:7">
      <c r="G29301" s="406"/>
    </row>
    <row r="29302" spans="7:7">
      <c r="G29302" s="406"/>
    </row>
    <row r="29303" spans="7:7">
      <c r="G29303" s="406"/>
    </row>
    <row r="29304" spans="7:7">
      <c r="G29304" s="406"/>
    </row>
    <row r="29305" spans="7:7">
      <c r="G29305" s="406"/>
    </row>
    <row r="29306" spans="7:7">
      <c r="G29306" s="406"/>
    </row>
    <row r="29307" spans="7:7">
      <c r="G29307" s="406"/>
    </row>
    <row r="29308" spans="7:7">
      <c r="G29308" s="406"/>
    </row>
    <row r="29309" spans="7:7">
      <c r="G29309" s="406"/>
    </row>
    <row r="29310" spans="7:7">
      <c r="G29310" s="406"/>
    </row>
    <row r="29311" spans="7:7">
      <c r="G29311" s="406"/>
    </row>
    <row r="29312" spans="7:7">
      <c r="G29312" s="406"/>
    </row>
    <row r="29313" spans="7:7">
      <c r="G29313" s="406"/>
    </row>
    <row r="29314" spans="7:7">
      <c r="G29314" s="406"/>
    </row>
    <row r="29315" spans="7:7">
      <c r="G29315" s="406"/>
    </row>
    <row r="29316" spans="7:7">
      <c r="G29316" s="406"/>
    </row>
    <row r="29317" spans="7:7">
      <c r="G29317" s="406"/>
    </row>
    <row r="29318" spans="7:7">
      <c r="G29318" s="406"/>
    </row>
    <row r="29319" spans="7:7">
      <c r="G29319" s="406"/>
    </row>
    <row r="29320" spans="7:7">
      <c r="G29320" s="406"/>
    </row>
    <row r="29321" spans="7:7">
      <c r="G29321" s="406"/>
    </row>
    <row r="29322" spans="7:7">
      <c r="G29322" s="406"/>
    </row>
    <row r="29323" spans="7:7">
      <c r="G29323" s="406"/>
    </row>
    <row r="29324" spans="7:7">
      <c r="G29324" s="406"/>
    </row>
    <row r="29325" spans="7:7">
      <c r="G29325" s="406"/>
    </row>
    <row r="29326" spans="7:7">
      <c r="G29326" s="406"/>
    </row>
    <row r="29327" spans="7:7">
      <c r="G29327" s="406"/>
    </row>
    <row r="29328" spans="7:7">
      <c r="G29328" s="406"/>
    </row>
    <row r="29329" spans="7:7">
      <c r="G29329" s="406"/>
    </row>
    <row r="29330" spans="7:7">
      <c r="G29330" s="406"/>
    </row>
    <row r="29331" spans="7:7">
      <c r="G29331" s="406"/>
    </row>
    <row r="29332" spans="7:7">
      <c r="G29332" s="406"/>
    </row>
    <row r="29333" spans="7:7">
      <c r="G29333" s="406"/>
    </row>
    <row r="29334" spans="7:7">
      <c r="G29334" s="406"/>
    </row>
    <row r="29335" spans="7:7">
      <c r="G29335" s="406"/>
    </row>
    <row r="29336" spans="7:7">
      <c r="G29336" s="406"/>
    </row>
    <row r="29337" spans="7:7">
      <c r="G29337" s="406"/>
    </row>
    <row r="29338" spans="7:7">
      <c r="G29338" s="406"/>
    </row>
    <row r="29339" spans="7:7">
      <c r="G29339" s="406"/>
    </row>
    <row r="29340" spans="7:7">
      <c r="G29340" s="406"/>
    </row>
    <row r="29341" spans="7:7">
      <c r="G29341" s="406"/>
    </row>
    <row r="29342" spans="7:7">
      <c r="G29342" s="406"/>
    </row>
    <row r="29343" spans="7:7">
      <c r="G29343" s="406"/>
    </row>
    <row r="29344" spans="7:7">
      <c r="G29344" s="406"/>
    </row>
    <row r="29345" spans="7:7">
      <c r="G29345" s="406"/>
    </row>
    <row r="29346" spans="7:7">
      <c r="G29346" s="406"/>
    </row>
    <row r="29347" spans="7:7">
      <c r="G29347" s="406"/>
    </row>
    <row r="29348" spans="7:7">
      <c r="G29348" s="406"/>
    </row>
    <row r="29349" spans="7:7">
      <c r="G29349" s="406"/>
    </row>
    <row r="29350" spans="7:7">
      <c r="G29350" s="406"/>
    </row>
    <row r="29351" spans="7:7">
      <c r="G29351" s="406"/>
    </row>
    <row r="29352" spans="7:7">
      <c r="G29352" s="406"/>
    </row>
    <row r="29353" spans="7:7">
      <c r="G29353" s="406"/>
    </row>
    <row r="29354" spans="7:7">
      <c r="G29354" s="406"/>
    </row>
    <row r="29355" spans="7:7">
      <c r="G29355" s="406"/>
    </row>
    <row r="29356" spans="7:7">
      <c r="G29356" s="406"/>
    </row>
    <row r="29357" spans="7:7">
      <c r="G29357" s="406"/>
    </row>
    <row r="29358" spans="7:7">
      <c r="G29358" s="406"/>
    </row>
    <row r="29359" spans="7:7">
      <c r="G29359" s="406"/>
    </row>
    <row r="29360" spans="7:7">
      <c r="G29360" s="406"/>
    </row>
    <row r="29361" spans="7:7">
      <c r="G29361" s="406"/>
    </row>
    <row r="29362" spans="7:7">
      <c r="G29362" s="406"/>
    </row>
    <row r="29363" spans="7:7">
      <c r="G29363" s="406"/>
    </row>
    <row r="29364" spans="7:7">
      <c r="G29364" s="406"/>
    </row>
    <row r="29365" spans="7:7">
      <c r="G29365" s="406"/>
    </row>
    <row r="29366" spans="7:7">
      <c r="G29366" s="406"/>
    </row>
    <row r="29367" spans="7:7">
      <c r="G29367" s="406"/>
    </row>
    <row r="29368" spans="7:7">
      <c r="G29368" s="406"/>
    </row>
    <row r="29369" spans="7:7">
      <c r="G29369" s="406"/>
    </row>
    <row r="29370" spans="7:7">
      <c r="G29370" s="406"/>
    </row>
    <row r="29371" spans="7:7">
      <c r="G29371" s="406"/>
    </row>
    <row r="29372" spans="7:7">
      <c r="G29372" s="406"/>
    </row>
    <row r="29373" spans="7:7">
      <c r="G29373" s="406"/>
    </row>
    <row r="29374" spans="7:7">
      <c r="G29374" s="406"/>
    </row>
    <row r="29375" spans="7:7">
      <c r="G29375" s="406"/>
    </row>
    <row r="29376" spans="7:7">
      <c r="G29376" s="406"/>
    </row>
    <row r="29377" spans="7:7">
      <c r="G29377" s="406"/>
    </row>
    <row r="29378" spans="7:7">
      <c r="G29378" s="406"/>
    </row>
    <row r="29379" spans="7:7">
      <c r="G29379" s="406"/>
    </row>
    <row r="29380" spans="7:7">
      <c r="G29380" s="406"/>
    </row>
    <row r="29381" spans="7:7">
      <c r="G29381" s="406"/>
    </row>
    <row r="29382" spans="7:7">
      <c r="G29382" s="406"/>
    </row>
    <row r="29383" spans="7:7">
      <c r="G29383" s="406"/>
    </row>
    <row r="29384" spans="7:7">
      <c r="G29384" s="406"/>
    </row>
    <row r="29385" spans="7:7">
      <c r="G29385" s="406"/>
    </row>
    <row r="29386" spans="7:7">
      <c r="G29386" s="406"/>
    </row>
    <row r="29387" spans="7:7">
      <c r="G29387" s="406"/>
    </row>
    <row r="29388" spans="7:7">
      <c r="G29388" s="406"/>
    </row>
    <row r="29389" spans="7:7">
      <c r="G29389" s="406"/>
    </row>
    <row r="29390" spans="7:7">
      <c r="G29390" s="406"/>
    </row>
    <row r="29391" spans="7:7">
      <c r="G29391" s="406"/>
    </row>
    <row r="29392" spans="7:7">
      <c r="G29392" s="406"/>
    </row>
    <row r="29393" spans="7:7">
      <c r="G29393" s="406"/>
    </row>
    <row r="29394" spans="7:7">
      <c r="G29394" s="406"/>
    </row>
    <row r="29395" spans="7:7">
      <c r="G29395" s="406"/>
    </row>
    <row r="29396" spans="7:7">
      <c r="G29396" s="406"/>
    </row>
    <row r="29397" spans="7:7">
      <c r="G29397" s="406"/>
    </row>
    <row r="29398" spans="7:7">
      <c r="G29398" s="406"/>
    </row>
    <row r="29399" spans="7:7">
      <c r="G29399" s="406"/>
    </row>
    <row r="29400" spans="7:7">
      <c r="G29400" s="406"/>
    </row>
    <row r="29401" spans="7:7">
      <c r="G29401" s="406"/>
    </row>
    <row r="29402" spans="7:7">
      <c r="G29402" s="406"/>
    </row>
    <row r="29403" spans="7:7">
      <c r="G29403" s="406"/>
    </row>
    <row r="29404" spans="7:7">
      <c r="G29404" s="406"/>
    </row>
    <row r="29405" spans="7:7">
      <c r="G29405" s="406"/>
    </row>
    <row r="29406" spans="7:7">
      <c r="G29406" s="406"/>
    </row>
    <row r="29407" spans="7:7">
      <c r="G29407" s="406"/>
    </row>
    <row r="29408" spans="7:7">
      <c r="G29408" s="406"/>
    </row>
    <row r="29409" spans="7:7">
      <c r="G29409" s="406"/>
    </row>
    <row r="29410" spans="7:7">
      <c r="G29410" s="406"/>
    </row>
    <row r="29411" spans="7:7">
      <c r="G29411" s="406"/>
    </row>
    <row r="29412" spans="7:7">
      <c r="G29412" s="406"/>
    </row>
    <row r="29413" spans="7:7">
      <c r="G29413" s="406"/>
    </row>
    <row r="29414" spans="7:7">
      <c r="G29414" s="406"/>
    </row>
    <row r="29415" spans="7:7">
      <c r="G29415" s="406"/>
    </row>
    <row r="29416" spans="7:7">
      <c r="G29416" s="406"/>
    </row>
    <row r="29417" spans="7:7">
      <c r="G29417" s="406"/>
    </row>
    <row r="29418" spans="7:7">
      <c r="G29418" s="406"/>
    </row>
    <row r="29419" spans="7:7">
      <c r="G29419" s="406"/>
    </row>
    <row r="29420" spans="7:7">
      <c r="G29420" s="406"/>
    </row>
    <row r="29421" spans="7:7">
      <c r="G29421" s="406"/>
    </row>
    <row r="29422" spans="7:7">
      <c r="G29422" s="406"/>
    </row>
    <row r="29423" spans="7:7">
      <c r="G29423" s="406"/>
    </row>
    <row r="29424" spans="7:7">
      <c r="G29424" s="406"/>
    </row>
    <row r="29425" spans="7:7">
      <c r="G29425" s="406"/>
    </row>
    <row r="29426" spans="7:7">
      <c r="G29426" s="406"/>
    </row>
    <row r="29427" spans="7:7">
      <c r="G29427" s="406"/>
    </row>
    <row r="29428" spans="7:7">
      <c r="G29428" s="406"/>
    </row>
    <row r="29429" spans="7:7">
      <c r="G29429" s="406"/>
    </row>
    <row r="29430" spans="7:7">
      <c r="G29430" s="406"/>
    </row>
    <row r="29431" spans="7:7">
      <c r="G29431" s="406"/>
    </row>
    <row r="29432" spans="7:7">
      <c r="G29432" s="406"/>
    </row>
    <row r="29433" spans="7:7">
      <c r="G29433" s="406"/>
    </row>
    <row r="29434" spans="7:7">
      <c r="G29434" s="406"/>
    </row>
    <row r="29435" spans="7:7">
      <c r="G29435" s="406"/>
    </row>
    <row r="29436" spans="7:7">
      <c r="G29436" s="406"/>
    </row>
    <row r="29437" spans="7:7">
      <c r="G29437" s="406"/>
    </row>
    <row r="29438" spans="7:7">
      <c r="G29438" s="406"/>
    </row>
    <row r="29439" spans="7:7">
      <c r="G29439" s="406"/>
    </row>
    <row r="29440" spans="7:7">
      <c r="G29440" s="406"/>
    </row>
    <row r="29441" spans="7:7">
      <c r="G29441" s="406"/>
    </row>
    <row r="29442" spans="7:7">
      <c r="G29442" s="406"/>
    </row>
    <row r="29443" spans="7:7">
      <c r="G29443" s="406"/>
    </row>
    <row r="29444" spans="7:7">
      <c r="G29444" s="406"/>
    </row>
    <row r="29445" spans="7:7">
      <c r="G29445" s="406"/>
    </row>
    <row r="29446" spans="7:7">
      <c r="G29446" s="406"/>
    </row>
    <row r="29447" spans="7:7">
      <c r="G29447" s="406"/>
    </row>
    <row r="29448" spans="7:7">
      <c r="G29448" s="406"/>
    </row>
    <row r="29449" spans="7:7">
      <c r="G29449" s="406"/>
    </row>
    <row r="29450" spans="7:7">
      <c r="G29450" s="406"/>
    </row>
    <row r="29451" spans="7:7">
      <c r="G29451" s="406"/>
    </row>
    <row r="29452" spans="7:7">
      <c r="G29452" s="406"/>
    </row>
    <row r="29453" spans="7:7">
      <c r="G29453" s="406"/>
    </row>
    <row r="29454" spans="7:7">
      <c r="G29454" s="406"/>
    </row>
    <row r="29455" spans="7:7">
      <c r="G29455" s="406"/>
    </row>
    <row r="29456" spans="7:7">
      <c r="G29456" s="406"/>
    </row>
    <row r="29457" spans="7:7">
      <c r="G29457" s="406"/>
    </row>
    <row r="29458" spans="7:7">
      <c r="G29458" s="406"/>
    </row>
    <row r="29459" spans="7:7">
      <c r="G29459" s="406"/>
    </row>
    <row r="29460" spans="7:7">
      <c r="G29460" s="406"/>
    </row>
    <row r="29461" spans="7:7">
      <c r="G29461" s="406"/>
    </row>
    <row r="29462" spans="7:7">
      <c r="G29462" s="406"/>
    </row>
    <row r="29463" spans="7:7">
      <c r="G29463" s="406"/>
    </row>
    <row r="29464" spans="7:7">
      <c r="G29464" s="406"/>
    </row>
    <row r="29465" spans="7:7">
      <c r="G29465" s="406"/>
    </row>
    <row r="29466" spans="7:7">
      <c r="G29466" s="406"/>
    </row>
    <row r="29467" spans="7:7">
      <c r="G29467" s="406"/>
    </row>
    <row r="29468" spans="7:7">
      <c r="G29468" s="406"/>
    </row>
    <row r="29469" spans="7:7">
      <c r="G29469" s="406"/>
    </row>
    <row r="29470" spans="7:7">
      <c r="G29470" s="406"/>
    </row>
    <row r="29471" spans="7:7">
      <c r="G29471" s="406"/>
    </row>
    <row r="29472" spans="7:7">
      <c r="G29472" s="406"/>
    </row>
    <row r="29473" spans="7:7">
      <c r="G29473" s="406"/>
    </row>
    <row r="29474" spans="7:7">
      <c r="G29474" s="406"/>
    </row>
    <row r="29475" spans="7:7">
      <c r="G29475" s="406"/>
    </row>
    <row r="29476" spans="7:7">
      <c r="G29476" s="406"/>
    </row>
    <row r="29477" spans="7:7">
      <c r="G29477" s="406"/>
    </row>
    <row r="29478" spans="7:7">
      <c r="G29478" s="406"/>
    </row>
    <row r="29479" spans="7:7">
      <c r="G29479" s="406"/>
    </row>
    <row r="29480" spans="7:7">
      <c r="G29480" s="406"/>
    </row>
    <row r="29481" spans="7:7">
      <c r="G29481" s="406"/>
    </row>
    <row r="29482" spans="7:7">
      <c r="G29482" s="406"/>
    </row>
    <row r="29483" spans="7:7">
      <c r="G29483" s="406"/>
    </row>
    <row r="29484" spans="7:7">
      <c r="G29484" s="406"/>
    </row>
    <row r="29485" spans="7:7">
      <c r="G29485" s="406"/>
    </row>
    <row r="29486" spans="7:7">
      <c r="G29486" s="406"/>
    </row>
    <row r="29487" spans="7:7">
      <c r="G29487" s="406"/>
    </row>
    <row r="29488" spans="7:7">
      <c r="G29488" s="406"/>
    </row>
    <row r="29489" spans="7:7">
      <c r="G29489" s="406"/>
    </row>
    <row r="29490" spans="7:7">
      <c r="G29490" s="406"/>
    </row>
    <row r="29491" spans="7:7">
      <c r="G29491" s="406"/>
    </row>
    <row r="29492" spans="7:7">
      <c r="G29492" s="406"/>
    </row>
    <row r="29493" spans="7:7">
      <c r="G29493" s="406"/>
    </row>
    <row r="29494" spans="7:7">
      <c r="G29494" s="406"/>
    </row>
    <row r="29495" spans="7:7">
      <c r="G29495" s="406"/>
    </row>
    <row r="29496" spans="7:7">
      <c r="G29496" s="406"/>
    </row>
    <row r="29497" spans="7:7">
      <c r="G29497" s="406"/>
    </row>
    <row r="29498" spans="7:7">
      <c r="G29498" s="406"/>
    </row>
    <row r="29499" spans="7:7">
      <c r="G29499" s="406"/>
    </row>
    <row r="29500" spans="7:7">
      <c r="G29500" s="406"/>
    </row>
    <row r="29501" spans="7:7">
      <c r="G29501" s="406"/>
    </row>
    <row r="29502" spans="7:7">
      <c r="G29502" s="406"/>
    </row>
    <row r="29503" spans="7:7">
      <c r="G29503" s="406"/>
    </row>
    <row r="29504" spans="7:7">
      <c r="G29504" s="406"/>
    </row>
    <row r="29505" spans="7:7">
      <c r="G29505" s="406"/>
    </row>
    <row r="29506" spans="7:7">
      <c r="G29506" s="406"/>
    </row>
    <row r="29507" spans="7:7">
      <c r="G29507" s="406"/>
    </row>
    <row r="29508" spans="7:7">
      <c r="G29508" s="406"/>
    </row>
    <row r="29509" spans="7:7">
      <c r="G29509" s="406"/>
    </row>
    <row r="29510" spans="7:7">
      <c r="G29510" s="406"/>
    </row>
    <row r="29511" spans="7:7">
      <c r="G29511" s="406"/>
    </row>
    <row r="29512" spans="7:7">
      <c r="G29512" s="406"/>
    </row>
    <row r="29513" spans="7:7">
      <c r="G29513" s="406"/>
    </row>
    <row r="29514" spans="7:7">
      <c r="G29514" s="406"/>
    </row>
    <row r="29515" spans="7:7">
      <c r="G29515" s="406"/>
    </row>
    <row r="29516" spans="7:7">
      <c r="G29516" s="406"/>
    </row>
    <row r="29517" spans="7:7">
      <c r="G29517" s="406"/>
    </row>
    <row r="29518" spans="7:7">
      <c r="G29518" s="406"/>
    </row>
    <row r="29519" spans="7:7">
      <c r="G29519" s="406"/>
    </row>
    <row r="29520" spans="7:7">
      <c r="G29520" s="406"/>
    </row>
    <row r="29521" spans="7:7">
      <c r="G29521" s="406"/>
    </row>
    <row r="29522" spans="7:7">
      <c r="G29522" s="406"/>
    </row>
    <row r="29523" spans="7:7">
      <c r="G29523" s="406"/>
    </row>
    <row r="29524" spans="7:7">
      <c r="G29524" s="406"/>
    </row>
    <row r="29525" spans="7:7">
      <c r="G29525" s="406"/>
    </row>
    <row r="29526" spans="7:7">
      <c r="G29526" s="406"/>
    </row>
    <row r="29527" spans="7:7">
      <c r="G29527" s="406"/>
    </row>
    <row r="29528" spans="7:7">
      <c r="G29528" s="406"/>
    </row>
    <row r="29529" spans="7:7">
      <c r="G29529" s="406"/>
    </row>
    <row r="29530" spans="7:7">
      <c r="G29530" s="406"/>
    </row>
    <row r="29531" spans="7:7">
      <c r="G29531" s="406"/>
    </row>
    <row r="29532" spans="7:7">
      <c r="G29532" s="406"/>
    </row>
    <row r="29533" spans="7:7">
      <c r="G29533" s="406"/>
    </row>
    <row r="29534" spans="7:7">
      <c r="G29534" s="406"/>
    </row>
    <row r="29535" spans="7:7">
      <c r="G29535" s="406"/>
    </row>
    <row r="29536" spans="7:7">
      <c r="G29536" s="406"/>
    </row>
    <row r="29537" spans="7:7">
      <c r="G29537" s="406"/>
    </row>
    <row r="29538" spans="7:7">
      <c r="G29538" s="406"/>
    </row>
    <row r="29539" spans="7:7">
      <c r="G29539" s="406"/>
    </row>
    <row r="29540" spans="7:7">
      <c r="G29540" s="406"/>
    </row>
    <row r="29541" spans="7:7">
      <c r="G29541" s="406"/>
    </row>
    <row r="29542" spans="7:7">
      <c r="G29542" s="406"/>
    </row>
    <row r="29543" spans="7:7">
      <c r="G29543" s="406"/>
    </row>
    <row r="29544" spans="7:7">
      <c r="G29544" s="406"/>
    </row>
    <row r="29545" spans="7:7">
      <c r="G29545" s="406"/>
    </row>
    <row r="29546" spans="7:7">
      <c r="G29546" s="406"/>
    </row>
    <row r="29547" spans="7:7">
      <c r="G29547" s="406"/>
    </row>
    <row r="29548" spans="7:7">
      <c r="G29548" s="406"/>
    </row>
    <row r="29549" spans="7:7">
      <c r="G29549" s="406"/>
    </row>
    <row r="29550" spans="7:7">
      <c r="G29550" s="406"/>
    </row>
    <row r="29551" spans="7:7">
      <c r="G29551" s="406"/>
    </row>
    <row r="29552" spans="7:7">
      <c r="G29552" s="406"/>
    </row>
    <row r="29553" spans="7:7">
      <c r="G29553" s="406"/>
    </row>
    <row r="29554" spans="7:7">
      <c r="G29554" s="406"/>
    </row>
    <row r="29555" spans="7:7">
      <c r="G29555" s="406"/>
    </row>
    <row r="29556" spans="7:7">
      <c r="G29556" s="406"/>
    </row>
    <row r="29557" spans="7:7">
      <c r="G29557" s="406"/>
    </row>
    <row r="29558" spans="7:7">
      <c r="G29558" s="406"/>
    </row>
    <row r="29559" spans="7:7">
      <c r="G29559" s="406"/>
    </row>
    <row r="29560" spans="7:7">
      <c r="G29560" s="406"/>
    </row>
    <row r="29561" spans="7:7">
      <c r="G29561" s="406"/>
    </row>
    <row r="29562" spans="7:7">
      <c r="G29562" s="406"/>
    </row>
    <row r="29563" spans="7:7">
      <c r="G29563" s="406"/>
    </row>
    <row r="29564" spans="7:7">
      <c r="G29564" s="406"/>
    </row>
    <row r="29565" spans="7:7">
      <c r="G29565" s="406"/>
    </row>
    <row r="29566" spans="7:7">
      <c r="G29566" s="406"/>
    </row>
    <row r="29567" spans="7:7">
      <c r="G29567" s="406"/>
    </row>
    <row r="29568" spans="7:7">
      <c r="G29568" s="406"/>
    </row>
    <row r="29569" spans="7:7">
      <c r="G29569" s="406"/>
    </row>
    <row r="29570" spans="7:7">
      <c r="G29570" s="406"/>
    </row>
    <row r="29571" spans="7:7">
      <c r="G29571" s="406"/>
    </row>
    <row r="29572" spans="7:7">
      <c r="G29572" s="406"/>
    </row>
    <row r="29573" spans="7:7">
      <c r="G29573" s="406"/>
    </row>
    <row r="29574" spans="7:7">
      <c r="G29574" s="406"/>
    </row>
    <row r="29575" spans="7:7">
      <c r="G29575" s="406"/>
    </row>
    <row r="29576" spans="7:7">
      <c r="G29576" s="406"/>
    </row>
    <row r="29577" spans="7:7">
      <c r="G29577" s="406"/>
    </row>
    <row r="29578" spans="7:7">
      <c r="G29578" s="406"/>
    </row>
    <row r="29579" spans="7:7">
      <c r="G29579" s="406"/>
    </row>
    <row r="29580" spans="7:7">
      <c r="G29580" s="406"/>
    </row>
    <row r="29581" spans="7:7">
      <c r="G29581" s="406"/>
    </row>
    <row r="29582" spans="7:7">
      <c r="G29582" s="406"/>
    </row>
    <row r="29583" spans="7:7">
      <c r="G29583" s="406"/>
    </row>
    <row r="29584" spans="7:7">
      <c r="G29584" s="406"/>
    </row>
    <row r="29585" spans="7:7">
      <c r="G29585" s="406"/>
    </row>
    <row r="29586" spans="7:7">
      <c r="G29586" s="406"/>
    </row>
    <row r="29587" spans="7:7">
      <c r="G29587" s="406"/>
    </row>
    <row r="29588" spans="7:7">
      <c r="G29588" s="406"/>
    </row>
    <row r="29589" spans="7:7">
      <c r="G29589" s="406"/>
    </row>
    <row r="29590" spans="7:7">
      <c r="G29590" s="406"/>
    </row>
    <row r="29591" spans="7:7">
      <c r="G29591" s="406"/>
    </row>
    <row r="29592" spans="7:7">
      <c r="G29592" s="406"/>
    </row>
    <row r="29593" spans="7:7">
      <c r="G29593" s="406"/>
    </row>
    <row r="29594" spans="7:7">
      <c r="G29594" s="406"/>
    </row>
    <row r="29595" spans="7:7">
      <c r="G29595" s="406"/>
    </row>
    <row r="29596" spans="7:7">
      <c r="G29596" s="406"/>
    </row>
    <row r="29597" spans="7:7">
      <c r="G29597" s="406"/>
    </row>
    <row r="29598" spans="7:7">
      <c r="G29598" s="406"/>
    </row>
    <row r="29599" spans="7:7">
      <c r="G29599" s="406"/>
    </row>
    <row r="29600" spans="7:7">
      <c r="G29600" s="406"/>
    </row>
    <row r="29601" spans="7:7">
      <c r="G29601" s="406"/>
    </row>
    <row r="29602" spans="7:7">
      <c r="G29602" s="406"/>
    </row>
    <row r="29603" spans="7:7">
      <c r="G29603" s="406"/>
    </row>
    <row r="29604" spans="7:7">
      <c r="G29604" s="406"/>
    </row>
    <row r="29605" spans="7:7">
      <c r="G29605" s="406"/>
    </row>
    <row r="29606" spans="7:7">
      <c r="G29606" s="406"/>
    </row>
    <row r="29607" spans="7:7">
      <c r="G29607" s="406"/>
    </row>
    <row r="29608" spans="7:7">
      <c r="G29608" s="406"/>
    </row>
    <row r="29609" spans="7:7">
      <c r="G29609" s="406"/>
    </row>
    <row r="29610" spans="7:7">
      <c r="G29610" s="406"/>
    </row>
    <row r="29611" spans="7:7">
      <c r="G29611" s="406"/>
    </row>
    <row r="29612" spans="7:7">
      <c r="G29612" s="406"/>
    </row>
    <row r="29613" spans="7:7">
      <c r="G29613" s="406"/>
    </row>
    <row r="29614" spans="7:7">
      <c r="G29614" s="406"/>
    </row>
    <row r="29615" spans="7:7">
      <c r="G29615" s="406"/>
    </row>
    <row r="29616" spans="7:7">
      <c r="G29616" s="406"/>
    </row>
    <row r="29617" spans="7:7">
      <c r="G29617" s="406"/>
    </row>
    <row r="29618" spans="7:7">
      <c r="G29618" s="406"/>
    </row>
    <row r="29619" spans="7:7">
      <c r="G29619" s="406"/>
    </row>
    <row r="29620" spans="7:7">
      <c r="G29620" s="406"/>
    </row>
    <row r="29621" spans="7:7">
      <c r="G29621" s="406"/>
    </row>
    <row r="29622" spans="7:7">
      <c r="G29622" s="406"/>
    </row>
    <row r="29623" spans="7:7">
      <c r="G29623" s="406"/>
    </row>
    <row r="29624" spans="7:7">
      <c r="G29624" s="406"/>
    </row>
    <row r="29625" spans="7:7">
      <c r="G29625" s="406"/>
    </row>
    <row r="29626" spans="7:7">
      <c r="G29626" s="406"/>
    </row>
    <row r="29627" spans="7:7">
      <c r="G29627" s="406"/>
    </row>
    <row r="29628" spans="7:7">
      <c r="G29628" s="406"/>
    </row>
    <row r="29629" spans="7:7">
      <c r="G29629" s="406"/>
    </row>
    <row r="29630" spans="7:7">
      <c r="G29630" s="406"/>
    </row>
    <row r="29631" spans="7:7">
      <c r="G29631" s="406"/>
    </row>
    <row r="29632" spans="7:7">
      <c r="G29632" s="406"/>
    </row>
    <row r="29633" spans="7:7">
      <c r="G29633" s="406"/>
    </row>
    <row r="29634" spans="7:7">
      <c r="G29634" s="406"/>
    </row>
    <row r="29635" spans="7:7">
      <c r="G29635" s="406"/>
    </row>
    <row r="29636" spans="7:7">
      <c r="G29636" s="406"/>
    </row>
    <row r="29637" spans="7:7">
      <c r="G29637" s="406"/>
    </row>
    <row r="29638" spans="7:7">
      <c r="G29638" s="406"/>
    </row>
    <row r="29639" spans="7:7">
      <c r="G29639" s="406"/>
    </row>
    <row r="29640" spans="7:7">
      <c r="G29640" s="406"/>
    </row>
    <row r="29641" spans="7:7">
      <c r="G29641" s="406"/>
    </row>
    <row r="29642" spans="7:7">
      <c r="G29642" s="406"/>
    </row>
    <row r="29643" spans="7:7">
      <c r="G29643" s="406"/>
    </row>
    <row r="29644" spans="7:7">
      <c r="G29644" s="406"/>
    </row>
    <row r="29645" spans="7:7">
      <c r="G29645" s="406"/>
    </row>
    <row r="29646" spans="7:7">
      <c r="G29646" s="406"/>
    </row>
    <row r="29647" spans="7:7">
      <c r="G29647" s="406"/>
    </row>
    <row r="29648" spans="7:7">
      <c r="G29648" s="406"/>
    </row>
    <row r="29649" spans="7:7">
      <c r="G29649" s="406"/>
    </row>
    <row r="29650" spans="7:7">
      <c r="G29650" s="406"/>
    </row>
    <row r="29651" spans="7:7">
      <c r="G29651" s="406"/>
    </row>
    <row r="29652" spans="7:7">
      <c r="G29652" s="406"/>
    </row>
    <row r="29653" spans="7:7">
      <c r="G29653" s="406"/>
    </row>
    <row r="29654" spans="7:7">
      <c r="G29654" s="406"/>
    </row>
    <row r="29655" spans="7:7">
      <c r="G29655" s="406"/>
    </row>
    <row r="29656" spans="7:7">
      <c r="G29656" s="406"/>
    </row>
    <row r="29657" spans="7:7">
      <c r="G29657" s="406"/>
    </row>
    <row r="29658" spans="7:7">
      <c r="G29658" s="406"/>
    </row>
    <row r="29659" spans="7:7">
      <c r="G29659" s="406"/>
    </row>
    <row r="29660" spans="7:7">
      <c r="G29660" s="406"/>
    </row>
    <row r="29661" spans="7:7">
      <c r="G29661" s="406"/>
    </row>
    <row r="29662" spans="7:7">
      <c r="G29662" s="406"/>
    </row>
    <row r="29663" spans="7:7">
      <c r="G29663" s="406"/>
    </row>
    <row r="29664" spans="7:7">
      <c r="G29664" s="406"/>
    </row>
    <row r="29665" spans="7:7">
      <c r="G29665" s="406"/>
    </row>
    <row r="29666" spans="7:7">
      <c r="G29666" s="406"/>
    </row>
    <row r="29667" spans="7:7">
      <c r="G29667" s="406"/>
    </row>
    <row r="29668" spans="7:7">
      <c r="G29668" s="406"/>
    </row>
    <row r="29669" spans="7:7">
      <c r="G29669" s="406"/>
    </row>
    <row r="29670" spans="7:7">
      <c r="G29670" s="406"/>
    </row>
    <row r="29671" spans="7:7">
      <c r="G29671" s="406"/>
    </row>
    <row r="29672" spans="7:7">
      <c r="G29672" s="406"/>
    </row>
    <row r="29673" spans="7:7">
      <c r="G29673" s="406"/>
    </row>
    <row r="29674" spans="7:7">
      <c r="G29674" s="406"/>
    </row>
    <row r="29675" spans="7:7">
      <c r="G29675" s="406"/>
    </row>
    <row r="29676" spans="7:7">
      <c r="G29676" s="406"/>
    </row>
    <row r="29677" spans="7:7">
      <c r="G29677" s="406"/>
    </row>
    <row r="29678" spans="7:7">
      <c r="G29678" s="406"/>
    </row>
    <row r="29679" spans="7:7">
      <c r="G29679" s="406"/>
    </row>
    <row r="29680" spans="7:7">
      <c r="G29680" s="406"/>
    </row>
    <row r="29681" spans="7:7">
      <c r="G29681" s="406"/>
    </row>
    <row r="29682" spans="7:7">
      <c r="G29682" s="406"/>
    </row>
    <row r="29683" spans="7:7">
      <c r="G29683" s="406"/>
    </row>
    <row r="29684" spans="7:7">
      <c r="G29684" s="406"/>
    </row>
    <row r="29685" spans="7:7">
      <c r="G29685" s="406"/>
    </row>
    <row r="29686" spans="7:7">
      <c r="G29686" s="406"/>
    </row>
    <row r="29687" spans="7:7">
      <c r="G29687" s="406"/>
    </row>
    <row r="29688" spans="7:7">
      <c r="G29688" s="406"/>
    </row>
    <row r="29689" spans="7:7">
      <c r="G29689" s="406"/>
    </row>
    <row r="29690" spans="7:7">
      <c r="G29690" s="406"/>
    </row>
    <row r="29691" spans="7:7">
      <c r="G29691" s="406"/>
    </row>
    <row r="29692" spans="7:7">
      <c r="G29692" s="406"/>
    </row>
    <row r="29693" spans="7:7">
      <c r="G29693" s="406"/>
    </row>
    <row r="29694" spans="7:7">
      <c r="G29694" s="406"/>
    </row>
    <row r="29695" spans="7:7">
      <c r="G29695" s="406"/>
    </row>
    <row r="29696" spans="7:7">
      <c r="G29696" s="406"/>
    </row>
    <row r="29697" spans="7:7">
      <c r="G29697" s="406"/>
    </row>
    <row r="29698" spans="7:7">
      <c r="G29698" s="406"/>
    </row>
    <row r="29699" spans="7:7">
      <c r="G29699" s="406"/>
    </row>
    <row r="29700" spans="7:7">
      <c r="G29700" s="406"/>
    </row>
    <row r="29701" spans="7:7">
      <c r="G29701" s="406"/>
    </row>
    <row r="29702" spans="7:7">
      <c r="G29702" s="406"/>
    </row>
    <row r="29703" spans="7:7">
      <c r="G29703" s="406"/>
    </row>
    <row r="29704" spans="7:7">
      <c r="G29704" s="406"/>
    </row>
    <row r="29705" spans="7:7">
      <c r="G29705" s="406"/>
    </row>
    <row r="29706" spans="7:7">
      <c r="G29706" s="406"/>
    </row>
    <row r="29707" spans="7:7">
      <c r="G29707" s="406"/>
    </row>
    <row r="29708" spans="7:7">
      <c r="G29708" s="406"/>
    </row>
    <row r="29709" spans="7:7">
      <c r="G29709" s="406"/>
    </row>
    <row r="29710" spans="7:7">
      <c r="G29710" s="406"/>
    </row>
    <row r="29711" spans="7:7">
      <c r="G29711" s="406"/>
    </row>
    <row r="29712" spans="7:7">
      <c r="G29712" s="406"/>
    </row>
    <row r="29713" spans="7:7">
      <c r="G29713" s="406"/>
    </row>
    <row r="29714" spans="7:7">
      <c r="G29714" s="406"/>
    </row>
    <row r="29715" spans="7:7">
      <c r="G29715" s="406"/>
    </row>
    <row r="29716" spans="7:7">
      <c r="G29716" s="406"/>
    </row>
    <row r="29717" spans="7:7">
      <c r="G29717" s="406"/>
    </row>
    <row r="29718" spans="7:7">
      <c r="G29718" s="406"/>
    </row>
    <row r="29719" spans="7:7">
      <c r="G29719" s="406"/>
    </row>
    <row r="29720" spans="7:7">
      <c r="G29720" s="406"/>
    </row>
    <row r="29721" spans="7:7">
      <c r="G29721" s="406"/>
    </row>
    <row r="29722" spans="7:7">
      <c r="G29722" s="406"/>
    </row>
    <row r="29723" spans="7:7">
      <c r="G29723" s="406"/>
    </row>
    <row r="29724" spans="7:7">
      <c r="G29724" s="406"/>
    </row>
    <row r="29725" spans="7:7">
      <c r="G29725" s="406"/>
    </row>
    <row r="29726" spans="7:7">
      <c r="G29726" s="406"/>
    </row>
    <row r="29727" spans="7:7">
      <c r="G29727" s="406"/>
    </row>
    <row r="29728" spans="7:7">
      <c r="G29728" s="406"/>
    </row>
    <row r="29729" spans="7:7">
      <c r="G29729" s="406"/>
    </row>
    <row r="29730" spans="7:7">
      <c r="G29730" s="406"/>
    </row>
    <row r="29731" spans="7:7">
      <c r="G29731" s="406"/>
    </row>
    <row r="29732" spans="7:7">
      <c r="G29732" s="406"/>
    </row>
    <row r="29733" spans="7:7">
      <c r="G29733" s="406"/>
    </row>
    <row r="29734" spans="7:7">
      <c r="G29734" s="406"/>
    </row>
    <row r="29735" spans="7:7">
      <c r="G29735" s="406"/>
    </row>
    <row r="29736" spans="7:7">
      <c r="G29736" s="406"/>
    </row>
    <row r="29737" spans="7:7">
      <c r="G29737" s="406"/>
    </row>
    <row r="29738" spans="7:7">
      <c r="G29738" s="406"/>
    </row>
    <row r="29739" spans="7:7">
      <c r="G29739" s="406"/>
    </row>
    <row r="29740" spans="7:7">
      <c r="G29740" s="406"/>
    </row>
    <row r="29741" spans="7:7">
      <c r="G29741" s="406"/>
    </row>
    <row r="29742" spans="7:7">
      <c r="G29742" s="406"/>
    </row>
    <row r="29743" spans="7:7">
      <c r="G29743" s="406"/>
    </row>
    <row r="29744" spans="7:7">
      <c r="G29744" s="406"/>
    </row>
    <row r="29745" spans="7:7">
      <c r="G29745" s="406"/>
    </row>
    <row r="29746" spans="7:7">
      <c r="G29746" s="406"/>
    </row>
    <row r="29747" spans="7:7">
      <c r="G29747" s="406"/>
    </row>
    <row r="29748" spans="7:7">
      <c r="G29748" s="406"/>
    </row>
    <row r="29749" spans="7:7">
      <c r="G29749" s="406"/>
    </row>
    <row r="29750" spans="7:7">
      <c r="G29750" s="406"/>
    </row>
    <row r="29751" spans="7:7">
      <c r="G29751" s="406"/>
    </row>
    <row r="29752" spans="7:7">
      <c r="G29752" s="406"/>
    </row>
    <row r="29753" spans="7:7">
      <c r="G29753" s="406"/>
    </row>
    <row r="29754" spans="7:7">
      <c r="G29754" s="406"/>
    </row>
    <row r="29755" spans="7:7">
      <c r="G29755" s="406"/>
    </row>
    <row r="29756" spans="7:7">
      <c r="G29756" s="406"/>
    </row>
    <row r="29757" spans="7:7">
      <c r="G29757" s="406"/>
    </row>
    <row r="29758" spans="7:7">
      <c r="G29758" s="406"/>
    </row>
    <row r="29759" spans="7:7">
      <c r="G29759" s="406"/>
    </row>
    <row r="29760" spans="7:7">
      <c r="G29760" s="406"/>
    </row>
    <row r="29761" spans="7:7">
      <c r="G29761" s="406"/>
    </row>
    <row r="29762" spans="7:7">
      <c r="G29762" s="406"/>
    </row>
    <row r="29763" spans="7:7">
      <c r="G29763" s="406"/>
    </row>
    <row r="29764" spans="7:7">
      <c r="G29764" s="406"/>
    </row>
    <row r="29765" spans="7:7">
      <c r="G29765" s="406"/>
    </row>
    <row r="29766" spans="7:7">
      <c r="G29766" s="406"/>
    </row>
    <row r="29767" spans="7:7">
      <c r="G29767" s="406"/>
    </row>
    <row r="29768" spans="7:7">
      <c r="G29768" s="406"/>
    </row>
    <row r="29769" spans="7:7">
      <c r="G29769" s="406"/>
    </row>
    <row r="29770" spans="7:7">
      <c r="G29770" s="406"/>
    </row>
    <row r="29771" spans="7:7">
      <c r="G29771" s="406"/>
    </row>
    <row r="29772" spans="7:7">
      <c r="G29772" s="406"/>
    </row>
    <row r="29773" spans="7:7">
      <c r="G29773" s="406"/>
    </row>
    <row r="29774" spans="7:7">
      <c r="G29774" s="406"/>
    </row>
    <row r="29775" spans="7:7">
      <c r="G29775" s="406"/>
    </row>
    <row r="29776" spans="7:7">
      <c r="G29776" s="406"/>
    </row>
    <row r="29777" spans="7:7">
      <c r="G29777" s="406"/>
    </row>
    <row r="29778" spans="7:7">
      <c r="G29778" s="406"/>
    </row>
    <row r="29779" spans="7:7">
      <c r="G29779" s="406"/>
    </row>
    <row r="29780" spans="7:7">
      <c r="G29780" s="406"/>
    </row>
    <row r="29781" spans="7:7">
      <c r="G29781" s="406"/>
    </row>
    <row r="29782" spans="7:7">
      <c r="G29782" s="406"/>
    </row>
    <row r="29783" spans="7:7">
      <c r="G29783" s="406"/>
    </row>
    <row r="29784" spans="7:7">
      <c r="G29784" s="406"/>
    </row>
    <row r="29785" spans="7:7">
      <c r="G29785" s="406"/>
    </row>
    <row r="29786" spans="7:7">
      <c r="G29786" s="406"/>
    </row>
    <row r="29787" spans="7:7">
      <c r="G29787" s="406"/>
    </row>
    <row r="29788" spans="7:7">
      <c r="G29788" s="406"/>
    </row>
    <row r="29789" spans="7:7">
      <c r="G29789" s="406"/>
    </row>
    <row r="29790" spans="7:7">
      <c r="G29790" s="406"/>
    </row>
    <row r="29791" spans="7:7">
      <c r="G29791" s="406"/>
    </row>
    <row r="29792" spans="7:7">
      <c r="G29792" s="406"/>
    </row>
    <row r="29793" spans="7:7">
      <c r="G29793" s="406"/>
    </row>
    <row r="29794" spans="7:7">
      <c r="G29794" s="406"/>
    </row>
    <row r="29795" spans="7:7">
      <c r="G29795" s="406"/>
    </row>
    <row r="29796" spans="7:7">
      <c r="G29796" s="406"/>
    </row>
    <row r="29797" spans="7:7">
      <c r="G29797" s="406"/>
    </row>
    <row r="29798" spans="7:7">
      <c r="G29798" s="406"/>
    </row>
    <row r="29799" spans="7:7">
      <c r="G29799" s="406"/>
    </row>
    <row r="29800" spans="7:7">
      <c r="G29800" s="406"/>
    </row>
    <row r="29801" spans="7:7">
      <c r="G29801" s="406"/>
    </row>
    <row r="29802" spans="7:7">
      <c r="G29802" s="406"/>
    </row>
    <row r="29803" spans="7:7">
      <c r="G29803" s="406"/>
    </row>
    <row r="29804" spans="7:7">
      <c r="G29804" s="406"/>
    </row>
    <row r="29805" spans="7:7">
      <c r="G29805" s="406"/>
    </row>
    <row r="29806" spans="7:7">
      <c r="G29806" s="406"/>
    </row>
    <row r="29807" spans="7:7">
      <c r="G29807" s="406"/>
    </row>
    <row r="29808" spans="7:7">
      <c r="G29808" s="406"/>
    </row>
    <row r="29809" spans="7:7">
      <c r="G29809" s="406"/>
    </row>
    <row r="29810" spans="7:7">
      <c r="G29810" s="406"/>
    </row>
    <row r="29811" spans="7:7">
      <c r="G29811" s="406"/>
    </row>
    <row r="29812" spans="7:7">
      <c r="G29812" s="406"/>
    </row>
    <row r="29813" spans="7:7">
      <c r="G29813" s="406"/>
    </row>
    <row r="29814" spans="7:7">
      <c r="G29814" s="406"/>
    </row>
    <row r="29815" spans="7:7">
      <c r="G29815" s="406"/>
    </row>
    <row r="29816" spans="7:7">
      <c r="G29816" s="406"/>
    </row>
    <row r="29817" spans="7:7">
      <c r="G29817" s="406"/>
    </row>
    <row r="29818" spans="7:7">
      <c r="G29818" s="406"/>
    </row>
    <row r="29819" spans="7:7">
      <c r="G29819" s="406"/>
    </row>
    <row r="29820" spans="7:7">
      <c r="G29820" s="406"/>
    </row>
    <row r="29821" spans="7:7">
      <c r="G29821" s="406"/>
    </row>
    <row r="29822" spans="7:7">
      <c r="G29822" s="406"/>
    </row>
    <row r="29823" spans="7:7">
      <c r="G29823" s="406"/>
    </row>
    <row r="29824" spans="7:7">
      <c r="G29824" s="406"/>
    </row>
    <row r="29825" spans="7:7">
      <c r="G29825" s="406"/>
    </row>
    <row r="29826" spans="7:7">
      <c r="G29826" s="406"/>
    </row>
    <row r="29827" spans="7:7">
      <c r="G29827" s="406"/>
    </row>
    <row r="29828" spans="7:7">
      <c r="G29828" s="406"/>
    </row>
    <row r="29829" spans="7:7">
      <c r="G29829" s="406"/>
    </row>
    <row r="29830" spans="7:7">
      <c r="G29830" s="406"/>
    </row>
    <row r="29831" spans="7:7">
      <c r="G29831" s="406"/>
    </row>
    <row r="29832" spans="7:7">
      <c r="G29832" s="406"/>
    </row>
    <row r="29833" spans="7:7">
      <c r="G29833" s="406"/>
    </row>
    <row r="29834" spans="7:7">
      <c r="G29834" s="406"/>
    </row>
    <row r="29835" spans="7:7">
      <c r="G29835" s="406"/>
    </row>
    <row r="29836" spans="7:7">
      <c r="G29836" s="406"/>
    </row>
    <row r="29837" spans="7:7">
      <c r="G29837" s="406"/>
    </row>
    <row r="29838" spans="7:7">
      <c r="G29838" s="406"/>
    </row>
    <row r="29839" spans="7:7">
      <c r="G29839" s="406"/>
    </row>
    <row r="29840" spans="7:7">
      <c r="G29840" s="406"/>
    </row>
    <row r="29841" spans="7:7">
      <c r="G29841" s="406"/>
    </row>
    <row r="29842" spans="7:7">
      <c r="G29842" s="406"/>
    </row>
    <row r="29843" spans="7:7">
      <c r="G29843" s="406"/>
    </row>
    <row r="29844" spans="7:7">
      <c r="G29844" s="406"/>
    </row>
    <row r="29845" spans="7:7">
      <c r="G29845" s="406"/>
    </row>
    <row r="29846" spans="7:7">
      <c r="G29846" s="406"/>
    </row>
    <row r="29847" spans="7:7">
      <c r="G29847" s="406"/>
    </row>
    <row r="29848" spans="7:7">
      <c r="G29848" s="406"/>
    </row>
    <row r="29849" spans="7:7">
      <c r="G29849" s="406"/>
    </row>
    <row r="29850" spans="7:7">
      <c r="G29850" s="406"/>
    </row>
    <row r="29851" spans="7:7">
      <c r="G29851" s="406"/>
    </row>
    <row r="29852" spans="7:7">
      <c r="G29852" s="406"/>
    </row>
    <row r="29853" spans="7:7">
      <c r="G29853" s="406"/>
    </row>
    <row r="29854" spans="7:7">
      <c r="G29854" s="406"/>
    </row>
    <row r="29855" spans="7:7">
      <c r="G29855" s="406"/>
    </row>
    <row r="29856" spans="7:7">
      <c r="G29856" s="406"/>
    </row>
    <row r="29857" spans="7:7">
      <c r="G29857" s="406"/>
    </row>
    <row r="29858" spans="7:7">
      <c r="G29858" s="406"/>
    </row>
    <row r="29859" spans="7:7">
      <c r="G29859" s="406"/>
    </row>
    <row r="29860" spans="7:7">
      <c r="G29860" s="406"/>
    </row>
    <row r="29861" spans="7:7">
      <c r="G29861" s="406"/>
    </row>
    <row r="29862" spans="7:7">
      <c r="G29862" s="406"/>
    </row>
    <row r="29863" spans="7:7">
      <c r="G29863" s="406"/>
    </row>
    <row r="29864" spans="7:7">
      <c r="G29864" s="406"/>
    </row>
    <row r="29865" spans="7:7">
      <c r="G29865" s="406"/>
    </row>
    <row r="29866" spans="7:7">
      <c r="G29866" s="406"/>
    </row>
    <row r="29867" spans="7:7">
      <c r="G29867" s="406"/>
    </row>
    <row r="29868" spans="7:7">
      <c r="G29868" s="406"/>
    </row>
    <row r="29869" spans="7:7">
      <c r="G29869" s="406"/>
    </row>
    <row r="29870" spans="7:7">
      <c r="G29870" s="406"/>
    </row>
    <row r="29871" spans="7:7">
      <c r="G29871" s="406"/>
    </row>
    <row r="29872" spans="7:7">
      <c r="G29872" s="406"/>
    </row>
    <row r="29873" spans="7:7">
      <c r="G29873" s="406"/>
    </row>
    <row r="29874" spans="7:7">
      <c r="G29874" s="406"/>
    </row>
    <row r="29875" spans="7:7">
      <c r="G29875" s="406"/>
    </row>
    <row r="29876" spans="7:7">
      <c r="G29876" s="406"/>
    </row>
    <row r="29877" spans="7:7">
      <c r="G29877" s="406"/>
    </row>
    <row r="29878" spans="7:7">
      <c r="G29878" s="406"/>
    </row>
    <row r="29879" spans="7:7">
      <c r="G29879" s="406"/>
    </row>
    <row r="29880" spans="7:7">
      <c r="G29880" s="406"/>
    </row>
    <row r="29881" spans="7:7">
      <c r="G29881" s="406"/>
    </row>
    <row r="29882" spans="7:7">
      <c r="G29882" s="406"/>
    </row>
    <row r="29883" spans="7:7">
      <c r="G29883" s="406"/>
    </row>
    <row r="29884" spans="7:7">
      <c r="G29884" s="406"/>
    </row>
    <row r="29885" spans="7:7">
      <c r="G29885" s="406"/>
    </row>
    <row r="29886" spans="7:7">
      <c r="G29886" s="406"/>
    </row>
    <row r="29887" spans="7:7">
      <c r="G29887" s="406"/>
    </row>
    <row r="29888" spans="7:7">
      <c r="G29888" s="406"/>
    </row>
    <row r="29889" spans="7:7">
      <c r="G29889" s="406"/>
    </row>
    <row r="29890" spans="7:7">
      <c r="G29890" s="406"/>
    </row>
    <row r="29891" spans="7:7">
      <c r="G29891" s="406"/>
    </row>
    <row r="29892" spans="7:7">
      <c r="G29892" s="406"/>
    </row>
    <row r="29893" spans="7:7">
      <c r="G29893" s="406"/>
    </row>
    <row r="29894" spans="7:7">
      <c r="G29894" s="406"/>
    </row>
    <row r="29895" spans="7:7">
      <c r="G29895" s="406"/>
    </row>
    <row r="29896" spans="7:7">
      <c r="G29896" s="406"/>
    </row>
    <row r="29897" spans="7:7">
      <c r="G29897" s="406"/>
    </row>
    <row r="29898" spans="7:7">
      <c r="G29898" s="406"/>
    </row>
    <row r="29899" spans="7:7">
      <c r="G29899" s="406"/>
    </row>
    <row r="29900" spans="7:7">
      <c r="G29900" s="406"/>
    </row>
    <row r="29901" spans="7:7">
      <c r="G29901" s="406"/>
    </row>
    <row r="29902" spans="7:7">
      <c r="G29902" s="406"/>
    </row>
    <row r="29903" spans="7:7">
      <c r="G29903" s="406"/>
    </row>
    <row r="29904" spans="7:7">
      <c r="G29904" s="406"/>
    </row>
    <row r="29905" spans="7:7">
      <c r="G29905" s="406"/>
    </row>
    <row r="29906" spans="7:7">
      <c r="G29906" s="406"/>
    </row>
    <row r="29907" spans="7:7">
      <c r="G29907" s="406"/>
    </row>
    <row r="29908" spans="7:7">
      <c r="G29908" s="406"/>
    </row>
    <row r="29909" spans="7:7">
      <c r="G29909" s="406"/>
    </row>
    <row r="29910" spans="7:7">
      <c r="G29910" s="406"/>
    </row>
    <row r="29911" spans="7:7">
      <c r="G29911" s="406"/>
    </row>
    <row r="29912" spans="7:7">
      <c r="G29912" s="406"/>
    </row>
    <row r="29913" spans="7:7">
      <c r="G29913" s="406"/>
    </row>
    <row r="29914" spans="7:7">
      <c r="G29914" s="406"/>
    </row>
    <row r="29915" spans="7:7">
      <c r="G29915" s="406"/>
    </row>
    <row r="29916" spans="7:7">
      <c r="G29916" s="406"/>
    </row>
    <row r="29917" spans="7:7">
      <c r="G29917" s="406"/>
    </row>
    <row r="29918" spans="7:7">
      <c r="G29918" s="406"/>
    </row>
    <row r="29919" spans="7:7">
      <c r="G29919" s="406"/>
    </row>
    <row r="29920" spans="7:7">
      <c r="G29920" s="406"/>
    </row>
    <row r="29921" spans="7:7">
      <c r="G29921" s="406"/>
    </row>
    <row r="29922" spans="7:7">
      <c r="G29922" s="406"/>
    </row>
    <row r="29923" spans="7:7">
      <c r="G29923" s="406"/>
    </row>
    <row r="29924" spans="7:7">
      <c r="G29924" s="406"/>
    </row>
    <row r="29925" spans="7:7">
      <c r="G29925" s="406"/>
    </row>
    <row r="29926" spans="7:7">
      <c r="G29926" s="406"/>
    </row>
    <row r="29927" spans="7:7">
      <c r="G29927" s="406"/>
    </row>
    <row r="29928" spans="7:7">
      <c r="G29928" s="406"/>
    </row>
    <row r="29929" spans="7:7">
      <c r="G29929" s="406"/>
    </row>
    <row r="29930" spans="7:7">
      <c r="G29930" s="406"/>
    </row>
    <row r="29931" spans="7:7">
      <c r="G29931" s="406"/>
    </row>
    <row r="29932" spans="7:7">
      <c r="G29932" s="406"/>
    </row>
    <row r="29933" spans="7:7">
      <c r="G29933" s="406"/>
    </row>
    <row r="29934" spans="7:7">
      <c r="G29934" s="406"/>
    </row>
    <row r="29935" spans="7:7">
      <c r="G29935" s="406"/>
    </row>
    <row r="29936" spans="7:7">
      <c r="G29936" s="406"/>
    </row>
    <row r="29937" spans="7:7">
      <c r="G29937" s="406"/>
    </row>
    <row r="29938" spans="7:7">
      <c r="G29938" s="406"/>
    </row>
    <row r="29939" spans="7:7">
      <c r="G29939" s="406"/>
    </row>
    <row r="29940" spans="7:7">
      <c r="G29940" s="406"/>
    </row>
    <row r="29941" spans="7:7">
      <c r="G29941" s="406"/>
    </row>
    <row r="29942" spans="7:7">
      <c r="G29942" s="406"/>
    </row>
    <row r="29943" spans="7:7">
      <c r="G29943" s="406"/>
    </row>
    <row r="29944" spans="7:7">
      <c r="G29944" s="406"/>
    </row>
    <row r="29945" spans="7:7">
      <c r="G29945" s="406"/>
    </row>
    <row r="29946" spans="7:7">
      <c r="G29946" s="406"/>
    </row>
    <row r="29947" spans="7:7">
      <c r="G29947" s="406"/>
    </row>
    <row r="29948" spans="7:7">
      <c r="G29948" s="406"/>
    </row>
    <row r="29949" spans="7:7">
      <c r="G29949" s="406"/>
    </row>
    <row r="29950" spans="7:7">
      <c r="G29950" s="406"/>
    </row>
    <row r="29951" spans="7:7">
      <c r="G29951" s="406"/>
    </row>
    <row r="29952" spans="7:7">
      <c r="G29952" s="406"/>
    </row>
    <row r="29953" spans="7:7">
      <c r="G29953" s="406"/>
    </row>
    <row r="29954" spans="7:7">
      <c r="G29954" s="406"/>
    </row>
    <row r="29955" spans="7:7">
      <c r="G29955" s="406"/>
    </row>
    <row r="29956" spans="7:7">
      <c r="G29956" s="406"/>
    </row>
    <row r="29957" spans="7:7">
      <c r="G29957" s="406"/>
    </row>
    <row r="29958" spans="7:7">
      <c r="G29958" s="406"/>
    </row>
    <row r="29959" spans="7:7">
      <c r="G29959" s="406"/>
    </row>
    <row r="29960" spans="7:7">
      <c r="G29960" s="406"/>
    </row>
    <row r="29961" spans="7:7">
      <c r="G29961" s="406"/>
    </row>
    <row r="29962" spans="7:7">
      <c r="G29962" s="406"/>
    </row>
    <row r="29963" spans="7:7">
      <c r="G29963" s="406"/>
    </row>
    <row r="29964" spans="7:7">
      <c r="G29964" s="406"/>
    </row>
    <row r="29965" spans="7:7">
      <c r="G29965" s="406"/>
    </row>
    <row r="29966" spans="7:7">
      <c r="G29966" s="406"/>
    </row>
    <row r="29967" spans="7:7">
      <c r="G29967" s="406"/>
    </row>
    <row r="29968" spans="7:7">
      <c r="G29968" s="406"/>
    </row>
    <row r="29969" spans="7:7">
      <c r="G29969" s="406"/>
    </row>
    <row r="29970" spans="7:7">
      <c r="G29970" s="406"/>
    </row>
    <row r="29971" spans="7:7">
      <c r="G29971" s="406"/>
    </row>
    <row r="29972" spans="7:7">
      <c r="G29972" s="406"/>
    </row>
    <row r="29973" spans="7:7">
      <c r="G29973" s="406"/>
    </row>
    <row r="29974" spans="7:7">
      <c r="G29974" s="406"/>
    </row>
    <row r="29975" spans="7:7">
      <c r="G29975" s="406"/>
    </row>
    <row r="29976" spans="7:7">
      <c r="G29976" s="406"/>
    </row>
    <row r="29977" spans="7:7">
      <c r="G29977" s="406"/>
    </row>
    <row r="29978" spans="7:7">
      <c r="G29978" s="406"/>
    </row>
    <row r="29979" spans="7:7">
      <c r="G29979" s="406"/>
    </row>
    <row r="29980" spans="7:7">
      <c r="G29980" s="406"/>
    </row>
    <row r="29981" spans="7:7">
      <c r="G29981" s="406"/>
    </row>
    <row r="29982" spans="7:7">
      <c r="G29982" s="406"/>
    </row>
    <row r="29983" spans="7:7">
      <c r="G29983" s="406"/>
    </row>
    <row r="29984" spans="7:7">
      <c r="G29984" s="406"/>
    </row>
    <row r="29985" spans="7:7">
      <c r="G29985" s="406"/>
    </row>
    <row r="29986" spans="7:7">
      <c r="G29986" s="406"/>
    </row>
    <row r="29987" spans="7:7">
      <c r="G29987" s="406"/>
    </row>
    <row r="29988" spans="7:7">
      <c r="G29988" s="406"/>
    </row>
    <row r="29989" spans="7:7">
      <c r="G29989" s="406"/>
    </row>
    <row r="29990" spans="7:7">
      <c r="G29990" s="406"/>
    </row>
    <row r="29991" spans="7:7">
      <c r="G29991" s="406"/>
    </row>
    <row r="29992" spans="7:7">
      <c r="G29992" s="406"/>
    </row>
    <row r="29993" spans="7:7">
      <c r="G29993" s="406"/>
    </row>
    <row r="29994" spans="7:7">
      <c r="G29994" s="406"/>
    </row>
    <row r="29995" spans="7:7">
      <c r="G29995" s="406"/>
    </row>
    <row r="29996" spans="7:7">
      <c r="G29996" s="406"/>
    </row>
    <row r="29997" spans="7:7">
      <c r="G29997" s="406"/>
    </row>
    <row r="29998" spans="7:7">
      <c r="G29998" s="406"/>
    </row>
    <row r="29999" spans="7:7">
      <c r="G29999" s="406"/>
    </row>
    <row r="30000" spans="7:7">
      <c r="G30000" s="406"/>
    </row>
    <row r="30001" spans="7:7">
      <c r="G30001" s="406"/>
    </row>
    <row r="30002" spans="7:7">
      <c r="G30002" s="406"/>
    </row>
    <row r="30003" spans="7:7">
      <c r="G30003" s="406"/>
    </row>
    <row r="30004" spans="7:7">
      <c r="G30004" s="406"/>
    </row>
    <row r="30005" spans="7:7">
      <c r="G30005" s="406"/>
    </row>
    <row r="30006" spans="7:7">
      <c r="G30006" s="406"/>
    </row>
    <row r="30007" spans="7:7">
      <c r="G30007" s="406"/>
    </row>
    <row r="30008" spans="7:7">
      <c r="G30008" s="406"/>
    </row>
    <row r="30009" spans="7:7">
      <c r="G30009" s="406"/>
    </row>
    <row r="30010" spans="7:7">
      <c r="G30010" s="406"/>
    </row>
    <row r="30011" spans="7:7">
      <c r="G30011" s="406"/>
    </row>
    <row r="30012" spans="7:7">
      <c r="G30012" s="406"/>
    </row>
    <row r="30013" spans="7:7">
      <c r="G30013" s="406"/>
    </row>
    <row r="30014" spans="7:7">
      <c r="G30014" s="406"/>
    </row>
    <row r="30015" spans="7:7">
      <c r="G30015" s="406"/>
    </row>
    <row r="30016" spans="7:7">
      <c r="G30016" s="406"/>
    </row>
    <row r="30017" spans="7:7">
      <c r="G30017" s="406"/>
    </row>
    <row r="30018" spans="7:7">
      <c r="G30018" s="406"/>
    </row>
    <row r="30019" spans="7:7">
      <c r="G30019" s="406"/>
    </row>
    <row r="30020" spans="7:7">
      <c r="G30020" s="406"/>
    </row>
    <row r="30021" spans="7:7">
      <c r="G30021" s="406"/>
    </row>
    <row r="30022" spans="7:7">
      <c r="G30022" s="406"/>
    </row>
    <row r="30023" spans="7:7">
      <c r="G30023" s="406"/>
    </row>
    <row r="30024" spans="7:7">
      <c r="G30024" s="406"/>
    </row>
    <row r="30025" spans="7:7">
      <c r="G30025" s="406"/>
    </row>
    <row r="30026" spans="7:7">
      <c r="G30026" s="406"/>
    </row>
    <row r="30027" spans="7:7">
      <c r="G30027" s="406"/>
    </row>
    <row r="30028" spans="7:7">
      <c r="G30028" s="406"/>
    </row>
    <row r="30029" spans="7:7">
      <c r="G30029" s="406"/>
    </row>
    <row r="30030" spans="7:7">
      <c r="G30030" s="406"/>
    </row>
    <row r="30031" spans="7:7">
      <c r="G30031" s="406"/>
    </row>
    <row r="30032" spans="7:7">
      <c r="G30032" s="406"/>
    </row>
    <row r="30033" spans="7:7">
      <c r="G30033" s="406"/>
    </row>
    <row r="30034" spans="7:7">
      <c r="G30034" s="406"/>
    </row>
    <row r="30035" spans="7:7">
      <c r="G30035" s="406"/>
    </row>
    <row r="30036" spans="7:7">
      <c r="G30036" s="406"/>
    </row>
    <row r="30037" spans="7:7">
      <c r="G30037" s="406"/>
    </row>
    <row r="30038" spans="7:7">
      <c r="G30038" s="406"/>
    </row>
    <row r="30039" spans="7:7">
      <c r="G30039" s="406"/>
    </row>
    <row r="30040" spans="7:7">
      <c r="G30040" s="406"/>
    </row>
    <row r="30041" spans="7:7">
      <c r="G30041" s="406"/>
    </row>
    <row r="30042" spans="7:7">
      <c r="G30042" s="406"/>
    </row>
    <row r="30043" spans="7:7">
      <c r="G30043" s="406"/>
    </row>
    <row r="30044" spans="7:7">
      <c r="G30044" s="406"/>
    </row>
    <row r="30045" spans="7:7">
      <c r="G30045" s="406"/>
    </row>
    <row r="30046" spans="7:7">
      <c r="G30046" s="406"/>
    </row>
    <row r="30047" spans="7:7">
      <c r="G30047" s="406"/>
    </row>
    <row r="30048" spans="7:7">
      <c r="G30048" s="406"/>
    </row>
    <row r="30049" spans="7:7">
      <c r="G30049" s="406"/>
    </row>
    <row r="30050" spans="7:7">
      <c r="G30050" s="406"/>
    </row>
    <row r="30051" spans="7:7">
      <c r="G30051" s="406"/>
    </row>
    <row r="30052" spans="7:7">
      <c r="G30052" s="406"/>
    </row>
    <row r="30053" spans="7:7">
      <c r="G30053" s="406"/>
    </row>
    <row r="30054" spans="7:7">
      <c r="G30054" s="406"/>
    </row>
    <row r="30055" spans="7:7">
      <c r="G30055" s="406"/>
    </row>
    <row r="30056" spans="7:7">
      <c r="G30056" s="406"/>
    </row>
    <row r="30057" spans="7:7">
      <c r="G30057" s="406"/>
    </row>
    <row r="30058" spans="7:7">
      <c r="G30058" s="406"/>
    </row>
    <row r="30059" spans="7:7">
      <c r="G30059" s="406"/>
    </row>
    <row r="30060" spans="7:7">
      <c r="G30060" s="406"/>
    </row>
    <row r="30061" spans="7:7">
      <c r="G30061" s="406"/>
    </row>
    <row r="30062" spans="7:7">
      <c r="G30062" s="406"/>
    </row>
    <row r="30063" spans="7:7">
      <c r="G30063" s="406"/>
    </row>
    <row r="30064" spans="7:7">
      <c r="G30064" s="406"/>
    </row>
    <row r="30065" spans="7:7">
      <c r="G30065" s="406"/>
    </row>
    <row r="30066" spans="7:7">
      <c r="G30066" s="406"/>
    </row>
    <row r="30067" spans="7:7">
      <c r="G30067" s="406"/>
    </row>
    <row r="30068" spans="7:7">
      <c r="G30068" s="406"/>
    </row>
    <row r="30069" spans="7:7">
      <c r="G30069" s="406"/>
    </row>
    <row r="30070" spans="7:7">
      <c r="G30070" s="406"/>
    </row>
    <row r="30071" spans="7:7">
      <c r="G30071" s="406"/>
    </row>
    <row r="30072" spans="7:7">
      <c r="G30072" s="406"/>
    </row>
    <row r="30073" spans="7:7">
      <c r="G30073" s="406"/>
    </row>
    <row r="30074" spans="7:7">
      <c r="G30074" s="406"/>
    </row>
    <row r="30075" spans="7:7">
      <c r="G30075" s="406"/>
    </row>
    <row r="30076" spans="7:7">
      <c r="G30076" s="406"/>
    </row>
    <row r="30077" spans="7:7">
      <c r="G30077" s="406"/>
    </row>
    <row r="30078" spans="7:7">
      <c r="G30078" s="406"/>
    </row>
    <row r="30079" spans="7:7">
      <c r="G30079" s="406"/>
    </row>
    <row r="30080" spans="7:7">
      <c r="G30080" s="406"/>
    </row>
    <row r="30081" spans="7:7">
      <c r="G30081" s="406"/>
    </row>
    <row r="30082" spans="7:7">
      <c r="G30082" s="406"/>
    </row>
    <row r="30083" spans="7:7">
      <c r="G30083" s="406"/>
    </row>
    <row r="30084" spans="7:7">
      <c r="G30084" s="406"/>
    </row>
    <row r="30085" spans="7:7">
      <c r="G30085" s="406"/>
    </row>
    <row r="30086" spans="7:7">
      <c r="G30086" s="406"/>
    </row>
    <row r="30087" spans="7:7">
      <c r="G30087" s="406"/>
    </row>
    <row r="30088" spans="7:7">
      <c r="G30088" s="406"/>
    </row>
    <row r="30089" spans="7:7">
      <c r="G30089" s="406"/>
    </row>
    <row r="30090" spans="7:7">
      <c r="G30090" s="406"/>
    </row>
    <row r="30091" spans="7:7">
      <c r="G30091" s="406"/>
    </row>
    <row r="30092" spans="7:7">
      <c r="G30092" s="406"/>
    </row>
    <row r="30093" spans="7:7">
      <c r="G30093" s="406"/>
    </row>
    <row r="30094" spans="7:7">
      <c r="G30094" s="406"/>
    </row>
    <row r="30095" spans="7:7">
      <c r="G30095" s="406"/>
    </row>
    <row r="30096" spans="7:7">
      <c r="G30096" s="406"/>
    </row>
    <row r="30097" spans="7:7">
      <c r="G30097" s="406"/>
    </row>
    <row r="30098" spans="7:7">
      <c r="G30098" s="406"/>
    </row>
    <row r="30099" spans="7:7">
      <c r="G30099" s="406"/>
    </row>
    <row r="30100" spans="7:7">
      <c r="G30100" s="406"/>
    </row>
    <row r="30101" spans="7:7">
      <c r="G30101" s="406"/>
    </row>
    <row r="30102" spans="7:7">
      <c r="G30102" s="406"/>
    </row>
    <row r="30103" spans="7:7">
      <c r="G30103" s="406"/>
    </row>
    <row r="30104" spans="7:7">
      <c r="G30104" s="406"/>
    </row>
    <row r="30105" spans="7:7">
      <c r="G30105" s="406"/>
    </row>
    <row r="30106" spans="7:7">
      <c r="G30106" s="406"/>
    </row>
    <row r="30107" spans="7:7">
      <c r="G30107" s="406"/>
    </row>
    <row r="30108" spans="7:7">
      <c r="G30108" s="406"/>
    </row>
    <row r="30109" spans="7:7">
      <c r="G30109" s="406"/>
    </row>
    <row r="30110" spans="7:7">
      <c r="G30110" s="406"/>
    </row>
    <row r="30111" spans="7:7">
      <c r="G30111" s="406"/>
    </row>
    <row r="30112" spans="7:7">
      <c r="G30112" s="406"/>
    </row>
    <row r="30113" spans="7:7">
      <c r="G30113" s="406"/>
    </row>
    <row r="30114" spans="7:7">
      <c r="G30114" s="406"/>
    </row>
    <row r="30115" spans="7:7">
      <c r="G30115" s="406"/>
    </row>
    <row r="30116" spans="7:7">
      <c r="G30116" s="406"/>
    </row>
    <row r="30117" spans="7:7">
      <c r="G30117" s="406"/>
    </row>
    <row r="30118" spans="7:7">
      <c r="G30118" s="406"/>
    </row>
    <row r="30119" spans="7:7">
      <c r="G30119" s="406"/>
    </row>
    <row r="30120" spans="7:7">
      <c r="G30120" s="406"/>
    </row>
    <row r="30121" spans="7:7">
      <c r="G30121" s="406"/>
    </row>
    <row r="30122" spans="7:7">
      <c r="G30122" s="406"/>
    </row>
    <row r="30123" spans="7:7">
      <c r="G30123" s="406"/>
    </row>
    <row r="30124" spans="7:7">
      <c r="G30124" s="406"/>
    </row>
    <row r="30125" spans="7:7">
      <c r="G30125" s="406"/>
    </row>
    <row r="30126" spans="7:7">
      <c r="G30126" s="406"/>
    </row>
    <row r="30127" spans="7:7">
      <c r="G30127" s="406"/>
    </row>
    <row r="30128" spans="7:7">
      <c r="G30128" s="406"/>
    </row>
    <row r="30129" spans="7:7">
      <c r="G30129" s="406"/>
    </row>
    <row r="30130" spans="7:7">
      <c r="G30130" s="406"/>
    </row>
    <row r="30131" spans="7:7">
      <c r="G30131" s="406"/>
    </row>
    <row r="30132" spans="7:7">
      <c r="G30132" s="406"/>
    </row>
    <row r="30133" spans="7:7">
      <c r="G30133" s="406"/>
    </row>
    <row r="30134" spans="7:7">
      <c r="G30134" s="406"/>
    </row>
    <row r="30135" spans="7:7">
      <c r="G30135" s="406"/>
    </row>
    <row r="30136" spans="7:7">
      <c r="G30136" s="406"/>
    </row>
    <row r="30137" spans="7:7">
      <c r="G30137" s="406"/>
    </row>
    <row r="30138" spans="7:7">
      <c r="G30138" s="406"/>
    </row>
    <row r="30139" spans="7:7">
      <c r="G30139" s="406"/>
    </row>
    <row r="30140" spans="7:7">
      <c r="G30140" s="406"/>
    </row>
    <row r="30141" spans="7:7">
      <c r="G30141" s="406"/>
    </row>
    <row r="30142" spans="7:7">
      <c r="G30142" s="406"/>
    </row>
    <row r="30143" spans="7:7">
      <c r="G30143" s="406"/>
    </row>
    <row r="30144" spans="7:7">
      <c r="G30144" s="406"/>
    </row>
    <row r="30145" spans="7:7">
      <c r="G30145" s="406"/>
    </row>
    <row r="30146" spans="7:7">
      <c r="G30146" s="406"/>
    </row>
    <row r="30147" spans="7:7">
      <c r="G30147" s="406"/>
    </row>
    <row r="30148" spans="7:7">
      <c r="G30148" s="406"/>
    </row>
    <row r="30149" spans="7:7">
      <c r="G30149" s="406"/>
    </row>
    <row r="30150" spans="7:7">
      <c r="G30150" s="406"/>
    </row>
    <row r="30151" spans="7:7">
      <c r="G30151" s="406"/>
    </row>
    <row r="30152" spans="7:7">
      <c r="G30152" s="406"/>
    </row>
    <row r="30153" spans="7:7">
      <c r="G30153" s="406"/>
    </row>
    <row r="30154" spans="7:7">
      <c r="G30154" s="406"/>
    </row>
    <row r="30155" spans="7:7">
      <c r="G30155" s="406"/>
    </row>
    <row r="30156" spans="7:7">
      <c r="G30156" s="406"/>
    </row>
    <row r="30157" spans="7:7">
      <c r="G30157" s="406"/>
    </row>
    <row r="30158" spans="7:7">
      <c r="G30158" s="406"/>
    </row>
    <row r="30159" spans="7:7">
      <c r="G30159" s="406"/>
    </row>
    <row r="30160" spans="7:7">
      <c r="G30160" s="406"/>
    </row>
    <row r="30161" spans="7:7">
      <c r="G30161" s="406"/>
    </row>
    <row r="30162" spans="7:7">
      <c r="G30162" s="406"/>
    </row>
    <row r="30163" spans="7:7">
      <c r="G30163" s="406"/>
    </row>
    <row r="30164" spans="7:7">
      <c r="G30164" s="406"/>
    </row>
    <row r="30165" spans="7:7">
      <c r="G30165" s="406"/>
    </row>
    <row r="30166" spans="7:7">
      <c r="G30166" s="406"/>
    </row>
    <row r="30167" spans="7:7">
      <c r="G30167" s="406"/>
    </row>
    <row r="30168" spans="7:7">
      <c r="G30168" s="406"/>
    </row>
    <row r="30169" spans="7:7">
      <c r="G30169" s="406"/>
    </row>
    <row r="30170" spans="7:7">
      <c r="G30170" s="406"/>
    </row>
    <row r="30171" spans="7:7">
      <c r="G30171" s="406"/>
    </row>
    <row r="30172" spans="7:7">
      <c r="G30172" s="406"/>
    </row>
    <row r="30173" spans="7:7">
      <c r="G30173" s="406"/>
    </row>
    <row r="30174" spans="7:7">
      <c r="G30174" s="406"/>
    </row>
    <row r="30175" spans="7:7">
      <c r="G30175" s="406"/>
    </row>
    <row r="30176" spans="7:7">
      <c r="G30176" s="406"/>
    </row>
    <row r="30177" spans="7:7">
      <c r="G30177" s="406"/>
    </row>
    <row r="30178" spans="7:7">
      <c r="G30178" s="406"/>
    </row>
    <row r="30179" spans="7:7">
      <c r="G30179" s="406"/>
    </row>
    <row r="30180" spans="7:7">
      <c r="G30180" s="406"/>
    </row>
    <row r="30181" spans="7:7">
      <c r="G30181" s="406"/>
    </row>
    <row r="30182" spans="7:7">
      <c r="G30182" s="406"/>
    </row>
    <row r="30183" spans="7:7">
      <c r="G30183" s="406"/>
    </row>
    <row r="30184" spans="7:7">
      <c r="G30184" s="406"/>
    </row>
    <row r="30185" spans="7:7">
      <c r="G30185" s="406"/>
    </row>
    <row r="30186" spans="7:7">
      <c r="G30186" s="406"/>
    </row>
    <row r="30187" spans="7:7">
      <c r="G30187" s="406"/>
    </row>
    <row r="30188" spans="7:7">
      <c r="G30188" s="406"/>
    </row>
    <row r="30189" spans="7:7">
      <c r="G30189" s="406"/>
    </row>
    <row r="30190" spans="7:7">
      <c r="G30190" s="406"/>
    </row>
    <row r="30191" spans="7:7">
      <c r="G30191" s="406"/>
    </row>
    <row r="30192" spans="7:7">
      <c r="G30192" s="406"/>
    </row>
    <row r="30193" spans="7:7">
      <c r="G30193" s="406"/>
    </row>
    <row r="30194" spans="7:7">
      <c r="G30194" s="406"/>
    </row>
    <row r="30195" spans="7:7">
      <c r="G30195" s="406"/>
    </row>
    <row r="30196" spans="7:7">
      <c r="G30196" s="406"/>
    </row>
    <row r="30197" spans="7:7">
      <c r="G30197" s="406"/>
    </row>
    <row r="30198" spans="7:7">
      <c r="G30198" s="406"/>
    </row>
    <row r="30199" spans="7:7">
      <c r="G30199" s="406"/>
    </row>
    <row r="30200" spans="7:7">
      <c r="G30200" s="406"/>
    </row>
    <row r="30201" spans="7:7">
      <c r="G30201" s="406"/>
    </row>
    <row r="30202" spans="7:7">
      <c r="G30202" s="406"/>
    </row>
    <row r="30203" spans="7:7">
      <c r="G30203" s="406"/>
    </row>
    <row r="30204" spans="7:7">
      <c r="G30204" s="406"/>
    </row>
    <row r="30205" spans="7:7">
      <c r="G30205" s="406"/>
    </row>
    <row r="30206" spans="7:7">
      <c r="G30206" s="406"/>
    </row>
    <row r="30207" spans="7:7">
      <c r="G30207" s="406"/>
    </row>
    <row r="30208" spans="7:7">
      <c r="G30208" s="406"/>
    </row>
    <row r="30209" spans="7:7">
      <c r="G30209" s="406"/>
    </row>
    <row r="30210" spans="7:7">
      <c r="G30210" s="406"/>
    </row>
    <row r="30211" spans="7:7">
      <c r="G30211" s="406"/>
    </row>
    <row r="30212" spans="7:7">
      <c r="G30212" s="406"/>
    </row>
    <row r="30213" spans="7:7">
      <c r="G30213" s="406"/>
    </row>
    <row r="30214" spans="7:7">
      <c r="G30214" s="406"/>
    </row>
    <row r="30215" spans="7:7">
      <c r="G30215" s="406"/>
    </row>
    <row r="30216" spans="7:7">
      <c r="G30216" s="406"/>
    </row>
    <row r="30217" spans="7:7">
      <c r="G30217" s="406"/>
    </row>
    <row r="30218" spans="7:7">
      <c r="G30218" s="406"/>
    </row>
    <row r="30219" spans="7:7">
      <c r="G30219" s="406"/>
    </row>
    <row r="30220" spans="7:7">
      <c r="G30220" s="406"/>
    </row>
    <row r="30221" spans="7:7">
      <c r="G30221" s="406"/>
    </row>
    <row r="30222" spans="7:7">
      <c r="G30222" s="406"/>
    </row>
    <row r="30223" spans="7:7">
      <c r="G30223" s="406"/>
    </row>
    <row r="30224" spans="7:7">
      <c r="G30224" s="406"/>
    </row>
    <row r="30225" spans="7:7">
      <c r="G30225" s="406"/>
    </row>
    <row r="30226" spans="7:7">
      <c r="G30226" s="406"/>
    </row>
    <row r="30227" spans="7:7">
      <c r="G30227" s="406"/>
    </row>
    <row r="30228" spans="7:7">
      <c r="G30228" s="406"/>
    </row>
    <row r="30229" spans="7:7">
      <c r="G30229" s="406"/>
    </row>
    <row r="30230" spans="7:7">
      <c r="G30230" s="406"/>
    </row>
    <row r="30231" spans="7:7">
      <c r="G30231" s="406"/>
    </row>
    <row r="30232" spans="7:7">
      <c r="G30232" s="406"/>
    </row>
    <row r="30233" spans="7:7">
      <c r="G30233" s="406"/>
    </row>
    <row r="30234" spans="7:7">
      <c r="G30234" s="406"/>
    </row>
    <row r="30235" spans="7:7">
      <c r="G30235" s="406"/>
    </row>
    <row r="30236" spans="7:7">
      <c r="G30236" s="406"/>
    </row>
    <row r="30237" spans="7:7">
      <c r="G30237" s="406"/>
    </row>
    <row r="30238" spans="7:7">
      <c r="G30238" s="406"/>
    </row>
    <row r="30239" spans="7:7">
      <c r="G30239" s="406"/>
    </row>
    <row r="30240" spans="7:7">
      <c r="G30240" s="406"/>
    </row>
    <row r="30241" spans="7:7">
      <c r="G30241" s="406"/>
    </row>
    <row r="30242" spans="7:7">
      <c r="G30242" s="406"/>
    </row>
    <row r="30243" spans="7:7">
      <c r="G30243" s="406"/>
    </row>
    <row r="30244" spans="7:7">
      <c r="G30244" s="406"/>
    </row>
    <row r="30245" spans="7:7">
      <c r="G30245" s="406"/>
    </row>
    <row r="30246" spans="7:7">
      <c r="G30246" s="406"/>
    </row>
    <row r="30247" spans="7:7">
      <c r="G30247" s="406"/>
    </row>
    <row r="30248" spans="7:7">
      <c r="G30248" s="406"/>
    </row>
    <row r="30249" spans="7:7">
      <c r="G30249" s="406"/>
    </row>
    <row r="30250" spans="7:7">
      <c r="G30250" s="406"/>
    </row>
    <row r="30251" spans="7:7">
      <c r="G30251" s="406"/>
    </row>
    <row r="30252" spans="7:7">
      <c r="G30252" s="406"/>
    </row>
    <row r="30253" spans="7:7">
      <c r="G30253" s="406"/>
    </row>
    <row r="30254" spans="7:7">
      <c r="G30254" s="406"/>
    </row>
    <row r="30255" spans="7:7">
      <c r="G30255" s="406"/>
    </row>
    <row r="30256" spans="7:7">
      <c r="G30256" s="406"/>
    </row>
    <row r="30257" spans="7:7">
      <c r="G30257" s="406"/>
    </row>
    <row r="30258" spans="7:7">
      <c r="G30258" s="406"/>
    </row>
    <row r="30259" spans="7:7">
      <c r="G30259" s="406"/>
    </row>
    <row r="30260" spans="7:7">
      <c r="G30260" s="406"/>
    </row>
    <row r="30261" spans="7:7">
      <c r="G30261" s="406"/>
    </row>
    <row r="30262" spans="7:7">
      <c r="G30262" s="406"/>
    </row>
    <row r="30263" spans="7:7">
      <c r="G30263" s="406"/>
    </row>
    <row r="30264" spans="7:7">
      <c r="G30264" s="406"/>
    </row>
    <row r="30265" spans="7:7">
      <c r="G30265" s="406"/>
    </row>
    <row r="30266" spans="7:7">
      <c r="G30266" s="406"/>
    </row>
    <row r="30267" spans="7:7">
      <c r="G30267" s="406"/>
    </row>
    <row r="30268" spans="7:7">
      <c r="G30268" s="406"/>
    </row>
    <row r="30269" spans="7:7">
      <c r="G30269" s="406"/>
    </row>
    <row r="30270" spans="7:7">
      <c r="G30270" s="406"/>
    </row>
    <row r="30271" spans="7:7">
      <c r="G30271" s="406"/>
    </row>
    <row r="30272" spans="7:7">
      <c r="G30272" s="406"/>
    </row>
    <row r="30273" spans="7:7">
      <c r="G30273" s="406"/>
    </row>
    <row r="30274" spans="7:7">
      <c r="G30274" s="406"/>
    </row>
    <row r="30275" spans="7:7">
      <c r="G30275" s="406"/>
    </row>
    <row r="30276" spans="7:7">
      <c r="G30276" s="406"/>
    </row>
    <row r="30277" spans="7:7">
      <c r="G30277" s="406"/>
    </row>
    <row r="30278" spans="7:7">
      <c r="G30278" s="406"/>
    </row>
    <row r="30279" spans="7:7">
      <c r="G30279" s="406"/>
    </row>
    <row r="30280" spans="7:7">
      <c r="G30280" s="406"/>
    </row>
    <row r="30281" spans="7:7">
      <c r="G30281" s="406"/>
    </row>
    <row r="30282" spans="7:7">
      <c r="G30282" s="406"/>
    </row>
    <row r="30283" spans="7:7">
      <c r="G30283" s="406"/>
    </row>
    <row r="30284" spans="7:7">
      <c r="G30284" s="406"/>
    </row>
    <row r="30285" spans="7:7">
      <c r="G30285" s="406"/>
    </row>
    <row r="30286" spans="7:7">
      <c r="G30286" s="406"/>
    </row>
    <row r="30287" spans="7:7">
      <c r="G30287" s="406"/>
    </row>
    <row r="30288" spans="7:7">
      <c r="G30288" s="406"/>
    </row>
    <row r="30289" spans="7:7">
      <c r="G30289" s="406"/>
    </row>
    <row r="30290" spans="7:7">
      <c r="G30290" s="406"/>
    </row>
    <row r="30291" spans="7:7">
      <c r="G30291" s="406"/>
    </row>
    <row r="30292" spans="7:7">
      <c r="G30292" s="406"/>
    </row>
    <row r="30293" spans="7:7">
      <c r="G30293" s="406"/>
    </row>
    <row r="30294" spans="7:7">
      <c r="G30294" s="406"/>
    </row>
    <row r="30295" spans="7:7">
      <c r="G30295" s="406"/>
    </row>
    <row r="30296" spans="7:7">
      <c r="G30296" s="406"/>
    </row>
    <row r="30297" spans="7:7">
      <c r="G30297" s="406"/>
    </row>
    <row r="30298" spans="7:7">
      <c r="G30298" s="406"/>
    </row>
    <row r="30299" spans="7:7">
      <c r="G30299" s="406"/>
    </row>
    <row r="30300" spans="7:7">
      <c r="G30300" s="406"/>
    </row>
    <row r="30301" spans="7:7">
      <c r="G30301" s="406"/>
    </row>
    <row r="30302" spans="7:7">
      <c r="G30302" s="406"/>
    </row>
    <row r="30303" spans="7:7">
      <c r="G30303" s="406"/>
    </row>
    <row r="30304" spans="7:7">
      <c r="G30304" s="406"/>
    </row>
    <row r="30305" spans="7:7">
      <c r="G30305" s="406"/>
    </row>
    <row r="30306" spans="7:7">
      <c r="G30306" s="406"/>
    </row>
    <row r="30307" spans="7:7">
      <c r="G30307" s="406"/>
    </row>
    <row r="30308" spans="7:7">
      <c r="G30308" s="406"/>
    </row>
    <row r="30309" spans="7:7">
      <c r="G30309" s="406"/>
    </row>
    <row r="30310" spans="7:7">
      <c r="G30310" s="406"/>
    </row>
    <row r="30311" spans="7:7">
      <c r="G30311" s="406"/>
    </row>
    <row r="30312" spans="7:7">
      <c r="G30312" s="406"/>
    </row>
    <row r="30313" spans="7:7">
      <c r="G30313" s="406"/>
    </row>
    <row r="30314" spans="7:7">
      <c r="G30314" s="406"/>
    </row>
    <row r="30315" spans="7:7">
      <c r="G30315" s="406"/>
    </row>
    <row r="30316" spans="7:7">
      <c r="G30316" s="406"/>
    </row>
    <row r="30317" spans="7:7">
      <c r="G30317" s="406"/>
    </row>
    <row r="30318" spans="7:7">
      <c r="G30318" s="406"/>
    </row>
    <row r="30319" spans="7:7">
      <c r="G30319" s="406"/>
    </row>
    <row r="30320" spans="7:7">
      <c r="G30320" s="406"/>
    </row>
    <row r="30321" spans="7:7">
      <c r="G30321" s="406"/>
    </row>
    <row r="30322" spans="7:7">
      <c r="G30322" s="406"/>
    </row>
    <row r="30323" spans="7:7">
      <c r="G30323" s="406"/>
    </row>
    <row r="30324" spans="7:7">
      <c r="G30324" s="406"/>
    </row>
    <row r="30325" spans="7:7">
      <c r="G30325" s="406"/>
    </row>
    <row r="30326" spans="7:7">
      <c r="G30326" s="406"/>
    </row>
    <row r="30327" spans="7:7">
      <c r="G30327" s="406"/>
    </row>
    <row r="30328" spans="7:7">
      <c r="G30328" s="406"/>
    </row>
    <row r="30329" spans="7:7">
      <c r="G30329" s="406"/>
    </row>
    <row r="30330" spans="7:7">
      <c r="G30330" s="406"/>
    </row>
    <row r="30331" spans="7:7">
      <c r="G30331" s="406"/>
    </row>
    <row r="30332" spans="7:7">
      <c r="G30332" s="406"/>
    </row>
    <row r="30333" spans="7:7">
      <c r="G30333" s="406"/>
    </row>
    <row r="30334" spans="7:7">
      <c r="G30334" s="406"/>
    </row>
    <row r="30335" spans="7:7">
      <c r="G30335" s="406"/>
    </row>
    <row r="30336" spans="7:7">
      <c r="G30336" s="406"/>
    </row>
    <row r="30337" spans="7:7">
      <c r="G30337" s="406"/>
    </row>
    <row r="30338" spans="7:7">
      <c r="G30338" s="406"/>
    </row>
    <row r="30339" spans="7:7">
      <c r="G30339" s="406"/>
    </row>
    <row r="30340" spans="7:7">
      <c r="G30340" s="406"/>
    </row>
    <row r="30341" spans="7:7">
      <c r="G30341" s="406"/>
    </row>
    <row r="30342" spans="7:7">
      <c r="G30342" s="406"/>
    </row>
    <row r="30343" spans="7:7">
      <c r="G30343" s="406"/>
    </row>
    <row r="30344" spans="7:7">
      <c r="G30344" s="406"/>
    </row>
    <row r="30345" spans="7:7">
      <c r="G30345" s="406"/>
    </row>
    <row r="30346" spans="7:7">
      <c r="G30346" s="406"/>
    </row>
    <row r="30347" spans="7:7">
      <c r="G30347" s="406"/>
    </row>
    <row r="30348" spans="7:7">
      <c r="G30348" s="406"/>
    </row>
    <row r="30349" spans="7:7">
      <c r="G30349" s="406"/>
    </row>
    <row r="30350" spans="7:7">
      <c r="G30350" s="406"/>
    </row>
    <row r="30351" spans="7:7">
      <c r="G30351" s="406"/>
    </row>
    <row r="30352" spans="7:7">
      <c r="G30352" s="406"/>
    </row>
    <row r="30353" spans="7:7">
      <c r="G30353" s="406"/>
    </row>
    <row r="30354" spans="7:7">
      <c r="G30354" s="406"/>
    </row>
    <row r="30355" spans="7:7">
      <c r="G30355" s="406"/>
    </row>
    <row r="30356" spans="7:7">
      <c r="G30356" s="406"/>
    </row>
    <row r="30357" spans="7:7">
      <c r="G30357" s="406"/>
    </row>
    <row r="30358" spans="7:7">
      <c r="G30358" s="406"/>
    </row>
    <row r="30359" spans="7:7">
      <c r="G30359" s="406"/>
    </row>
    <row r="30360" spans="7:7">
      <c r="G30360" s="406"/>
    </row>
    <row r="30361" spans="7:7">
      <c r="G30361" s="406"/>
    </row>
    <row r="30362" spans="7:7">
      <c r="G30362" s="406"/>
    </row>
    <row r="30363" spans="7:7">
      <c r="G30363" s="406"/>
    </row>
    <row r="30364" spans="7:7">
      <c r="G30364" s="406"/>
    </row>
    <row r="30365" spans="7:7">
      <c r="G30365" s="406"/>
    </row>
    <row r="30366" spans="7:7">
      <c r="G30366" s="406"/>
    </row>
    <row r="30367" spans="7:7">
      <c r="G30367" s="406"/>
    </row>
    <row r="30368" spans="7:7">
      <c r="G30368" s="406"/>
    </row>
    <row r="30369" spans="7:7">
      <c r="G30369" s="406"/>
    </row>
    <row r="30370" spans="7:7">
      <c r="G30370" s="406"/>
    </row>
    <row r="30371" spans="7:7">
      <c r="G30371" s="406"/>
    </row>
    <row r="30372" spans="7:7">
      <c r="G30372" s="406"/>
    </row>
    <row r="30373" spans="7:7">
      <c r="G30373" s="406"/>
    </row>
    <row r="30374" spans="7:7">
      <c r="G30374" s="406"/>
    </row>
    <row r="30375" spans="7:7">
      <c r="G30375" s="406"/>
    </row>
    <row r="30376" spans="7:7">
      <c r="G30376" s="406"/>
    </row>
    <row r="30377" spans="7:7">
      <c r="G30377" s="406"/>
    </row>
    <row r="30378" spans="7:7">
      <c r="G30378" s="406"/>
    </row>
    <row r="30379" spans="7:7">
      <c r="G30379" s="406"/>
    </row>
    <row r="30380" spans="7:7">
      <c r="G30380" s="406"/>
    </row>
    <row r="30381" spans="7:7">
      <c r="G30381" s="406"/>
    </row>
    <row r="30382" spans="7:7">
      <c r="G30382" s="406"/>
    </row>
    <row r="30383" spans="7:7">
      <c r="G30383" s="406"/>
    </row>
    <row r="30384" spans="7:7">
      <c r="G30384" s="406"/>
    </row>
    <row r="30385" spans="7:7">
      <c r="G30385" s="406"/>
    </row>
    <row r="30386" spans="7:7">
      <c r="G30386" s="406"/>
    </row>
    <row r="30387" spans="7:7">
      <c r="G30387" s="406"/>
    </row>
    <row r="30388" spans="7:7">
      <c r="G30388" s="406"/>
    </row>
    <row r="30389" spans="7:7">
      <c r="G30389" s="406"/>
    </row>
    <row r="30390" spans="7:7">
      <c r="G30390" s="406"/>
    </row>
    <row r="30391" spans="7:7">
      <c r="G30391" s="406"/>
    </row>
    <row r="30392" spans="7:7">
      <c r="G30392" s="406"/>
    </row>
    <row r="30393" spans="7:7">
      <c r="G30393" s="406"/>
    </row>
    <row r="30394" spans="7:7">
      <c r="G30394" s="406"/>
    </row>
    <row r="30395" spans="7:7">
      <c r="G30395" s="406"/>
    </row>
    <row r="30396" spans="7:7">
      <c r="G30396" s="406"/>
    </row>
    <row r="30397" spans="7:7">
      <c r="G30397" s="406"/>
    </row>
    <row r="30398" spans="7:7">
      <c r="G30398" s="406"/>
    </row>
    <row r="30399" spans="7:7">
      <c r="G30399" s="406"/>
    </row>
    <row r="30400" spans="7:7">
      <c r="G30400" s="406"/>
    </row>
    <row r="30401" spans="7:7">
      <c r="G30401" s="406"/>
    </row>
    <row r="30402" spans="7:7">
      <c r="G30402" s="406"/>
    </row>
    <row r="30403" spans="7:7">
      <c r="G30403" s="406"/>
    </row>
    <row r="30404" spans="7:7">
      <c r="G30404" s="406"/>
    </row>
    <row r="30405" spans="7:7">
      <c r="G30405" s="406"/>
    </row>
    <row r="30406" spans="7:7">
      <c r="G30406" s="406"/>
    </row>
    <row r="30407" spans="7:7">
      <c r="G30407" s="406"/>
    </row>
    <row r="30408" spans="7:7">
      <c r="G30408" s="406"/>
    </row>
    <row r="30409" spans="7:7">
      <c r="G30409" s="406"/>
    </row>
    <row r="30410" spans="7:7">
      <c r="G30410" s="406"/>
    </row>
    <row r="30411" spans="7:7">
      <c r="G30411" s="406"/>
    </row>
    <row r="30412" spans="7:7">
      <c r="G30412" s="406"/>
    </row>
    <row r="30413" spans="7:7">
      <c r="G30413" s="406"/>
    </row>
    <row r="30414" spans="7:7">
      <c r="G30414" s="406"/>
    </row>
    <row r="30415" spans="7:7">
      <c r="G30415" s="406"/>
    </row>
    <row r="30416" spans="7:7">
      <c r="G30416" s="406"/>
    </row>
    <row r="30417" spans="7:7">
      <c r="G30417" s="406"/>
    </row>
    <row r="30418" spans="7:7">
      <c r="G30418" s="406"/>
    </row>
    <row r="30419" spans="7:7">
      <c r="G30419" s="406"/>
    </row>
    <row r="30420" spans="7:7">
      <c r="G30420" s="406"/>
    </row>
    <row r="30421" spans="7:7">
      <c r="G30421" s="406"/>
    </row>
    <row r="30422" spans="7:7">
      <c r="G30422" s="406"/>
    </row>
    <row r="30423" spans="7:7">
      <c r="G30423" s="406"/>
    </row>
    <row r="30424" spans="7:7">
      <c r="G30424" s="406"/>
    </row>
    <row r="30425" spans="7:7">
      <c r="G30425" s="406"/>
    </row>
    <row r="30426" spans="7:7">
      <c r="G30426" s="406"/>
    </row>
    <row r="30427" spans="7:7">
      <c r="G30427" s="406"/>
    </row>
    <row r="30428" spans="7:7">
      <c r="G30428" s="406"/>
    </row>
    <row r="30429" spans="7:7">
      <c r="G30429" s="406"/>
    </row>
    <row r="30430" spans="7:7">
      <c r="G30430" s="406"/>
    </row>
    <row r="30431" spans="7:7">
      <c r="G30431" s="406"/>
    </row>
    <row r="30432" spans="7:7">
      <c r="G30432" s="406"/>
    </row>
    <row r="30433" spans="7:7">
      <c r="G30433" s="406"/>
    </row>
    <row r="30434" spans="7:7">
      <c r="G30434" s="406"/>
    </row>
    <row r="30435" spans="7:7">
      <c r="G30435" s="406"/>
    </row>
    <row r="30436" spans="7:7">
      <c r="G30436" s="406"/>
    </row>
    <row r="30437" spans="7:7">
      <c r="G30437" s="406"/>
    </row>
    <row r="30438" spans="7:7">
      <c r="G30438" s="406"/>
    </row>
    <row r="30439" spans="7:7">
      <c r="G30439" s="406"/>
    </row>
    <row r="30440" spans="7:7">
      <c r="G30440" s="406"/>
    </row>
    <row r="30441" spans="7:7">
      <c r="G30441" s="406"/>
    </row>
    <row r="30442" spans="7:7">
      <c r="G30442" s="406"/>
    </row>
    <row r="30443" spans="7:7">
      <c r="G30443" s="406"/>
    </row>
    <row r="30444" spans="7:7">
      <c r="G30444" s="406"/>
    </row>
    <row r="30445" spans="7:7">
      <c r="G30445" s="406"/>
    </row>
    <row r="30446" spans="7:7">
      <c r="G30446" s="406"/>
    </row>
    <row r="30447" spans="7:7">
      <c r="G30447" s="406"/>
    </row>
    <row r="30448" spans="7:7">
      <c r="G30448" s="406"/>
    </row>
    <row r="30449" spans="7:7">
      <c r="G30449" s="406"/>
    </row>
    <row r="30450" spans="7:7">
      <c r="G30450" s="406"/>
    </row>
    <row r="30451" spans="7:7">
      <c r="G30451" s="406"/>
    </row>
    <row r="30452" spans="7:7">
      <c r="G30452" s="406"/>
    </row>
    <row r="30453" spans="7:7">
      <c r="G30453" s="406"/>
    </row>
    <row r="30454" spans="7:7">
      <c r="G30454" s="406"/>
    </row>
    <row r="30455" spans="7:7">
      <c r="G30455" s="406"/>
    </row>
    <row r="30456" spans="7:7">
      <c r="G30456" s="406"/>
    </row>
    <row r="30457" spans="7:7">
      <c r="G30457" s="406"/>
    </row>
    <row r="30458" spans="7:7">
      <c r="G30458" s="406"/>
    </row>
    <row r="30459" spans="7:7">
      <c r="G30459" s="406"/>
    </row>
    <row r="30460" spans="7:7">
      <c r="G30460" s="406"/>
    </row>
    <row r="30461" spans="7:7">
      <c r="G30461" s="406"/>
    </row>
    <row r="30462" spans="7:7">
      <c r="G30462" s="406"/>
    </row>
    <row r="30463" spans="7:7">
      <c r="G30463" s="406"/>
    </row>
    <row r="30464" spans="7:7">
      <c r="G30464" s="406"/>
    </row>
    <row r="30465" spans="7:7">
      <c r="G30465" s="406"/>
    </row>
    <row r="30466" spans="7:7">
      <c r="G30466" s="406"/>
    </row>
    <row r="30467" spans="7:7">
      <c r="G30467" s="406"/>
    </row>
    <row r="30468" spans="7:7">
      <c r="G30468" s="406"/>
    </row>
    <row r="30469" spans="7:7">
      <c r="G30469" s="406"/>
    </row>
    <row r="30470" spans="7:7">
      <c r="G30470" s="406"/>
    </row>
    <row r="30471" spans="7:7">
      <c r="G30471" s="406"/>
    </row>
    <row r="30472" spans="7:7">
      <c r="G30472" s="406"/>
    </row>
    <row r="30473" spans="7:7">
      <c r="G30473" s="406"/>
    </row>
    <row r="30474" spans="7:7">
      <c r="G30474" s="406"/>
    </row>
    <row r="30475" spans="7:7">
      <c r="G30475" s="406"/>
    </row>
    <row r="30476" spans="7:7">
      <c r="G30476" s="406"/>
    </row>
    <row r="30477" spans="7:7">
      <c r="G30477" s="406"/>
    </row>
    <row r="30478" spans="7:7">
      <c r="G30478" s="406"/>
    </row>
    <row r="30479" spans="7:7">
      <c r="G30479" s="406"/>
    </row>
    <row r="30480" spans="7:7">
      <c r="G30480" s="406"/>
    </row>
    <row r="30481" spans="7:7">
      <c r="G30481" s="406"/>
    </row>
    <row r="30482" spans="7:7">
      <c r="G30482" s="406"/>
    </row>
    <row r="30483" spans="7:7">
      <c r="G30483" s="406"/>
    </row>
    <row r="30484" spans="7:7">
      <c r="G30484" s="406"/>
    </row>
    <row r="30485" spans="7:7">
      <c r="G30485" s="406"/>
    </row>
    <row r="30486" spans="7:7">
      <c r="G30486" s="406"/>
    </row>
    <row r="30487" spans="7:7">
      <c r="G30487" s="406"/>
    </row>
    <row r="30488" spans="7:7">
      <c r="G30488" s="406"/>
    </row>
    <row r="30489" spans="7:7">
      <c r="G30489" s="406"/>
    </row>
    <row r="30490" spans="7:7">
      <c r="G30490" s="406"/>
    </row>
    <row r="30491" spans="7:7">
      <c r="G30491" s="406"/>
    </row>
    <row r="30492" spans="7:7">
      <c r="G30492" s="406"/>
    </row>
    <row r="30493" spans="7:7">
      <c r="G30493" s="406"/>
    </row>
    <row r="30494" spans="7:7">
      <c r="G30494" s="406"/>
    </row>
    <row r="30495" spans="7:7">
      <c r="G30495" s="406"/>
    </row>
    <row r="30496" spans="7:7">
      <c r="G30496" s="406"/>
    </row>
    <row r="30497" spans="7:7">
      <c r="G30497" s="406"/>
    </row>
    <row r="30498" spans="7:7">
      <c r="G30498" s="406"/>
    </row>
    <row r="30499" spans="7:7">
      <c r="G30499" s="406"/>
    </row>
    <row r="30500" spans="7:7">
      <c r="G30500" s="406"/>
    </row>
    <row r="30501" spans="7:7">
      <c r="G30501" s="406"/>
    </row>
    <row r="30502" spans="7:7">
      <c r="G30502" s="406"/>
    </row>
    <row r="30503" spans="7:7">
      <c r="G30503" s="406"/>
    </row>
    <row r="30504" spans="7:7">
      <c r="G30504" s="406"/>
    </row>
    <row r="30505" spans="7:7">
      <c r="G30505" s="406"/>
    </row>
    <row r="30506" spans="7:7">
      <c r="G30506" s="406"/>
    </row>
    <row r="30507" spans="7:7">
      <c r="G30507" s="406"/>
    </row>
    <row r="30508" spans="7:7">
      <c r="G30508" s="406"/>
    </row>
    <row r="30509" spans="7:7">
      <c r="G30509" s="406"/>
    </row>
    <row r="30510" spans="7:7">
      <c r="G30510" s="406"/>
    </row>
    <row r="30511" spans="7:7">
      <c r="G30511" s="406"/>
    </row>
    <row r="30512" spans="7:7">
      <c r="G30512" s="406"/>
    </row>
    <row r="30513" spans="7:7">
      <c r="G30513" s="406"/>
    </row>
    <row r="30514" spans="7:7">
      <c r="G30514" s="406"/>
    </row>
    <row r="30515" spans="7:7">
      <c r="G30515" s="406"/>
    </row>
    <row r="30516" spans="7:7">
      <c r="G30516" s="406"/>
    </row>
    <row r="30517" spans="7:7">
      <c r="G30517" s="406"/>
    </row>
    <row r="30518" spans="7:7">
      <c r="G30518" s="406"/>
    </row>
    <row r="30519" spans="7:7">
      <c r="G30519" s="406"/>
    </row>
    <row r="30520" spans="7:7">
      <c r="G30520" s="406"/>
    </row>
    <row r="30521" spans="7:7">
      <c r="G30521" s="406"/>
    </row>
    <row r="30522" spans="7:7">
      <c r="G30522" s="406"/>
    </row>
    <row r="30523" spans="7:7">
      <c r="G30523" s="406"/>
    </row>
    <row r="30524" spans="7:7">
      <c r="G30524" s="406"/>
    </row>
    <row r="30525" spans="7:7">
      <c r="G30525" s="406"/>
    </row>
    <row r="30526" spans="7:7">
      <c r="G30526" s="406"/>
    </row>
    <row r="30527" spans="7:7">
      <c r="G30527" s="406"/>
    </row>
    <row r="30528" spans="7:7">
      <c r="G30528" s="406"/>
    </row>
    <row r="30529" spans="7:7">
      <c r="G30529" s="406"/>
    </row>
    <row r="30530" spans="7:7">
      <c r="G30530" s="406"/>
    </row>
    <row r="30531" spans="7:7">
      <c r="G30531" s="406"/>
    </row>
    <row r="30532" spans="7:7">
      <c r="G30532" s="406"/>
    </row>
    <row r="30533" spans="7:7">
      <c r="G30533" s="406"/>
    </row>
    <row r="30534" spans="7:7">
      <c r="G30534" s="406"/>
    </row>
    <row r="30535" spans="7:7">
      <c r="G30535" s="406"/>
    </row>
    <row r="30536" spans="7:7">
      <c r="G30536" s="406"/>
    </row>
    <row r="30537" spans="7:7">
      <c r="G30537" s="406"/>
    </row>
    <row r="30538" spans="7:7">
      <c r="G30538" s="406"/>
    </row>
    <row r="30539" spans="7:7">
      <c r="G30539" s="406"/>
    </row>
    <row r="30540" spans="7:7">
      <c r="G30540" s="406"/>
    </row>
    <row r="30541" spans="7:7">
      <c r="G30541" s="406"/>
    </row>
    <row r="30542" spans="7:7">
      <c r="G30542" s="406"/>
    </row>
    <row r="30543" spans="7:7">
      <c r="G30543" s="406"/>
    </row>
    <row r="30544" spans="7:7">
      <c r="G30544" s="406"/>
    </row>
    <row r="30545" spans="7:7">
      <c r="G30545" s="406"/>
    </row>
    <row r="30546" spans="7:7">
      <c r="G30546" s="406"/>
    </row>
    <row r="30547" spans="7:7">
      <c r="G30547" s="406"/>
    </row>
    <row r="30548" spans="7:7">
      <c r="G30548" s="406"/>
    </row>
    <row r="30549" spans="7:7">
      <c r="G30549" s="406"/>
    </row>
    <row r="30550" spans="7:7">
      <c r="G30550" s="406"/>
    </row>
    <row r="30551" spans="7:7">
      <c r="G30551" s="406"/>
    </row>
    <row r="30552" spans="7:7">
      <c r="G30552" s="406"/>
    </row>
    <row r="30553" spans="7:7">
      <c r="G30553" s="406"/>
    </row>
    <row r="30554" spans="7:7">
      <c r="G30554" s="406"/>
    </row>
    <row r="30555" spans="7:7">
      <c r="G30555" s="406"/>
    </row>
    <row r="30556" spans="7:7">
      <c r="G30556" s="406"/>
    </row>
    <row r="30557" spans="7:7">
      <c r="G30557" s="406"/>
    </row>
    <row r="30558" spans="7:7">
      <c r="G30558" s="406"/>
    </row>
    <row r="30559" spans="7:7">
      <c r="G30559" s="406"/>
    </row>
    <row r="30560" spans="7:7">
      <c r="G30560" s="406"/>
    </row>
    <row r="30561" spans="7:7">
      <c r="G30561" s="406"/>
    </row>
    <row r="30562" spans="7:7">
      <c r="G30562" s="406"/>
    </row>
    <row r="30563" spans="7:7">
      <c r="G30563" s="406"/>
    </row>
    <row r="30564" spans="7:7">
      <c r="G30564" s="406"/>
    </row>
    <row r="30565" spans="7:7">
      <c r="G30565" s="406"/>
    </row>
    <row r="30566" spans="7:7">
      <c r="G30566" s="406"/>
    </row>
    <row r="30567" spans="7:7">
      <c r="G30567" s="406"/>
    </row>
    <row r="30568" spans="7:7">
      <c r="G30568" s="406"/>
    </row>
    <row r="30569" spans="7:7">
      <c r="G30569" s="406"/>
    </row>
    <row r="30570" spans="7:7">
      <c r="G30570" s="406"/>
    </row>
    <row r="30571" spans="7:7">
      <c r="G30571" s="406"/>
    </row>
    <row r="30572" spans="7:7">
      <c r="G30572" s="406"/>
    </row>
    <row r="30573" spans="7:7">
      <c r="G30573" s="406"/>
    </row>
    <row r="30574" spans="7:7">
      <c r="G30574" s="406"/>
    </row>
    <row r="30575" spans="7:7">
      <c r="G30575" s="406"/>
    </row>
    <row r="30576" spans="7:7">
      <c r="G30576" s="406"/>
    </row>
    <row r="30577" spans="7:7">
      <c r="G30577" s="406"/>
    </row>
    <row r="30578" spans="7:7">
      <c r="G30578" s="406"/>
    </row>
    <row r="30579" spans="7:7">
      <c r="G30579" s="406"/>
    </row>
    <row r="30580" spans="7:7">
      <c r="G30580" s="406"/>
    </row>
    <row r="30581" spans="7:7">
      <c r="G30581" s="406"/>
    </row>
    <row r="30582" spans="7:7">
      <c r="G30582" s="406"/>
    </row>
    <row r="30583" spans="7:7">
      <c r="G30583" s="406"/>
    </row>
    <row r="30584" spans="7:7">
      <c r="G30584" s="406"/>
    </row>
    <row r="30585" spans="7:7">
      <c r="G30585" s="406"/>
    </row>
    <row r="30586" spans="7:7">
      <c r="G30586" s="406"/>
    </row>
    <row r="30587" spans="7:7">
      <c r="G30587" s="406"/>
    </row>
    <row r="30588" spans="7:7">
      <c r="G30588" s="406"/>
    </row>
    <row r="30589" spans="7:7">
      <c r="G30589" s="406"/>
    </row>
    <row r="30590" spans="7:7">
      <c r="G30590" s="406"/>
    </row>
    <row r="30591" spans="7:7">
      <c r="G30591" s="406"/>
    </row>
    <row r="30592" spans="7:7">
      <c r="G30592" s="406"/>
    </row>
    <row r="30593" spans="7:7">
      <c r="G30593" s="406"/>
    </row>
    <row r="30594" spans="7:7">
      <c r="G30594" s="406"/>
    </row>
    <row r="30595" spans="7:7">
      <c r="G30595" s="406"/>
    </row>
    <row r="30596" spans="7:7">
      <c r="G30596" s="406"/>
    </row>
    <row r="30597" spans="7:7">
      <c r="G30597" s="406"/>
    </row>
    <row r="30598" spans="7:7">
      <c r="G30598" s="406"/>
    </row>
    <row r="30599" spans="7:7">
      <c r="G30599" s="406"/>
    </row>
    <row r="30600" spans="7:7">
      <c r="G30600" s="406"/>
    </row>
    <row r="30601" spans="7:7">
      <c r="G30601" s="406"/>
    </row>
    <row r="30602" spans="7:7">
      <c r="G30602" s="406"/>
    </row>
    <row r="30603" spans="7:7">
      <c r="G30603" s="406"/>
    </row>
    <row r="30604" spans="7:7">
      <c r="G30604" s="406"/>
    </row>
    <row r="30605" spans="7:7">
      <c r="G30605" s="406"/>
    </row>
    <row r="30606" spans="7:7">
      <c r="G30606" s="406"/>
    </row>
    <row r="30607" spans="7:7">
      <c r="G30607" s="406"/>
    </row>
    <row r="30608" spans="7:7">
      <c r="G30608" s="406"/>
    </row>
    <row r="30609" spans="7:7">
      <c r="G30609" s="406"/>
    </row>
    <row r="30610" spans="7:7">
      <c r="G30610" s="406"/>
    </row>
    <row r="30611" spans="7:7">
      <c r="G30611" s="406"/>
    </row>
    <row r="30612" spans="7:7">
      <c r="G30612" s="406"/>
    </row>
    <row r="30613" spans="7:7">
      <c r="G30613" s="406"/>
    </row>
    <row r="30614" spans="7:7">
      <c r="G30614" s="406"/>
    </row>
    <row r="30615" spans="7:7">
      <c r="G30615" s="406"/>
    </row>
    <row r="30616" spans="7:7">
      <c r="G30616" s="406"/>
    </row>
    <row r="30617" spans="7:7">
      <c r="G30617" s="406"/>
    </row>
    <row r="30618" spans="7:7">
      <c r="G30618" s="406"/>
    </row>
    <row r="30619" spans="7:7">
      <c r="G30619" s="406"/>
    </row>
    <row r="30620" spans="7:7">
      <c r="G30620" s="406"/>
    </row>
    <row r="30621" spans="7:7">
      <c r="G30621" s="406"/>
    </row>
    <row r="30622" spans="7:7">
      <c r="G30622" s="406"/>
    </row>
    <row r="30623" spans="7:7">
      <c r="G30623" s="406"/>
    </row>
    <row r="30624" spans="7:7">
      <c r="G30624" s="406"/>
    </row>
    <row r="30625" spans="7:7">
      <c r="G30625" s="406"/>
    </row>
    <row r="30626" spans="7:7">
      <c r="G30626" s="406"/>
    </row>
    <row r="30627" spans="7:7">
      <c r="G30627" s="406"/>
    </row>
    <row r="30628" spans="7:7">
      <c r="G30628" s="406"/>
    </row>
    <row r="30629" spans="7:7">
      <c r="G30629" s="406"/>
    </row>
    <row r="30630" spans="7:7">
      <c r="G30630" s="406"/>
    </row>
    <row r="30631" spans="7:7">
      <c r="G30631" s="406"/>
    </row>
    <row r="30632" spans="7:7">
      <c r="G30632" s="406"/>
    </row>
    <row r="30633" spans="7:7">
      <c r="G30633" s="406"/>
    </row>
    <row r="30634" spans="7:7">
      <c r="G30634" s="406"/>
    </row>
    <row r="30635" spans="7:7">
      <c r="G30635" s="406"/>
    </row>
    <row r="30636" spans="7:7">
      <c r="G30636" s="406"/>
    </row>
    <row r="30637" spans="7:7">
      <c r="G30637" s="406"/>
    </row>
    <row r="30638" spans="7:7">
      <c r="G30638" s="406"/>
    </row>
    <row r="30639" spans="7:7">
      <c r="G30639" s="406"/>
    </row>
    <row r="30640" spans="7:7">
      <c r="G30640" s="406"/>
    </row>
    <row r="30641" spans="7:7">
      <c r="G30641" s="406"/>
    </row>
    <row r="30642" spans="7:7">
      <c r="G30642" s="406"/>
    </row>
    <row r="30643" spans="7:7">
      <c r="G30643" s="406"/>
    </row>
    <row r="30644" spans="7:7">
      <c r="G30644" s="406"/>
    </row>
    <row r="30645" spans="7:7">
      <c r="G30645" s="406"/>
    </row>
    <row r="30646" spans="7:7">
      <c r="G30646" s="406"/>
    </row>
    <row r="30647" spans="7:7">
      <c r="G30647" s="406"/>
    </row>
    <row r="30648" spans="7:7">
      <c r="G30648" s="406"/>
    </row>
    <row r="30649" spans="7:7">
      <c r="G30649" s="406"/>
    </row>
    <row r="30650" spans="7:7">
      <c r="G30650" s="406"/>
    </row>
    <row r="30651" spans="7:7">
      <c r="G30651" s="406"/>
    </row>
    <row r="30652" spans="7:7">
      <c r="G30652" s="406"/>
    </row>
    <row r="30653" spans="7:7">
      <c r="G30653" s="406"/>
    </row>
    <row r="30654" spans="7:7">
      <c r="G30654" s="406"/>
    </row>
    <row r="30655" spans="7:7">
      <c r="G30655" s="406"/>
    </row>
    <row r="30656" spans="7:7">
      <c r="G30656" s="406"/>
    </row>
    <row r="30657" spans="7:7">
      <c r="G30657" s="406"/>
    </row>
    <row r="30658" spans="7:7">
      <c r="G30658" s="406"/>
    </row>
    <row r="30659" spans="7:7">
      <c r="G30659" s="406"/>
    </row>
    <row r="30660" spans="7:7">
      <c r="G30660" s="406"/>
    </row>
    <row r="30661" spans="7:7">
      <c r="G30661" s="406"/>
    </row>
    <row r="30662" spans="7:7">
      <c r="G30662" s="406"/>
    </row>
    <row r="30663" spans="7:7">
      <c r="G30663" s="406"/>
    </row>
    <row r="30664" spans="7:7">
      <c r="G30664" s="406"/>
    </row>
    <row r="30665" spans="7:7">
      <c r="G30665" s="406"/>
    </row>
    <row r="30666" spans="7:7">
      <c r="G30666" s="406"/>
    </row>
    <row r="30667" spans="7:7">
      <c r="G30667" s="406"/>
    </row>
    <row r="30668" spans="7:7">
      <c r="G30668" s="406"/>
    </row>
    <row r="30669" spans="7:7">
      <c r="G30669" s="406"/>
    </row>
    <row r="30670" spans="7:7">
      <c r="G30670" s="406"/>
    </row>
    <row r="30671" spans="7:7">
      <c r="G30671" s="406"/>
    </row>
    <row r="30672" spans="7:7">
      <c r="G30672" s="406"/>
    </row>
    <row r="30673" spans="7:7">
      <c r="G30673" s="406"/>
    </row>
    <row r="30674" spans="7:7">
      <c r="G30674" s="406"/>
    </row>
    <row r="30675" spans="7:7">
      <c r="G30675" s="406"/>
    </row>
    <row r="30676" spans="7:7">
      <c r="G30676" s="406"/>
    </row>
    <row r="30677" spans="7:7">
      <c r="G30677" s="406"/>
    </row>
    <row r="30678" spans="7:7">
      <c r="G30678" s="406"/>
    </row>
    <row r="30679" spans="7:7">
      <c r="G30679" s="406"/>
    </row>
    <row r="30680" spans="7:7">
      <c r="G30680" s="406"/>
    </row>
    <row r="30681" spans="7:7">
      <c r="G30681" s="406"/>
    </row>
    <row r="30682" spans="7:7">
      <c r="G30682" s="406"/>
    </row>
    <row r="30683" spans="7:7">
      <c r="G30683" s="406"/>
    </row>
    <row r="30684" spans="7:7">
      <c r="G30684" s="406"/>
    </row>
    <row r="30685" spans="7:7">
      <c r="G30685" s="406"/>
    </row>
    <row r="30686" spans="7:7">
      <c r="G30686" s="406"/>
    </row>
    <row r="30687" spans="7:7">
      <c r="G30687" s="406"/>
    </row>
    <row r="30688" spans="7:7">
      <c r="G30688" s="406"/>
    </row>
    <row r="30689" spans="7:7">
      <c r="G30689" s="406"/>
    </row>
    <row r="30690" spans="7:7">
      <c r="G30690" s="406"/>
    </row>
    <row r="30691" spans="7:7">
      <c r="G30691" s="406"/>
    </row>
    <row r="30692" spans="7:7">
      <c r="G30692" s="406"/>
    </row>
    <row r="30693" spans="7:7">
      <c r="G30693" s="406"/>
    </row>
    <row r="30694" spans="7:7">
      <c r="G30694" s="406"/>
    </row>
    <row r="30695" spans="7:7">
      <c r="G30695" s="406"/>
    </row>
    <row r="30696" spans="7:7">
      <c r="G30696" s="406"/>
    </row>
    <row r="30697" spans="7:7">
      <c r="G30697" s="406"/>
    </row>
    <row r="30698" spans="7:7">
      <c r="G30698" s="406"/>
    </row>
    <row r="30699" spans="7:7">
      <c r="G30699" s="406"/>
    </row>
    <row r="30700" spans="7:7">
      <c r="G30700" s="406"/>
    </row>
    <row r="30701" spans="7:7">
      <c r="G30701" s="406"/>
    </row>
    <row r="30702" spans="7:7">
      <c r="G30702" s="406"/>
    </row>
    <row r="30703" spans="7:7">
      <c r="G30703" s="406"/>
    </row>
    <row r="30704" spans="7:7">
      <c r="G30704" s="406"/>
    </row>
    <row r="30705" spans="7:7">
      <c r="G30705" s="406"/>
    </row>
    <row r="30706" spans="7:7">
      <c r="G30706" s="406"/>
    </row>
    <row r="30707" spans="7:7">
      <c r="G30707" s="406"/>
    </row>
    <row r="30708" spans="7:7">
      <c r="G30708" s="406"/>
    </row>
    <row r="30709" spans="7:7">
      <c r="G30709" s="406"/>
    </row>
    <row r="30710" spans="7:7">
      <c r="G30710" s="406"/>
    </row>
    <row r="30711" spans="7:7">
      <c r="G30711" s="406"/>
    </row>
    <row r="30712" spans="7:7">
      <c r="G30712" s="406"/>
    </row>
    <row r="30713" spans="7:7">
      <c r="G30713" s="406"/>
    </row>
    <row r="30714" spans="7:7">
      <c r="G30714" s="406"/>
    </row>
    <row r="30715" spans="7:7">
      <c r="G30715" s="406"/>
    </row>
    <row r="30716" spans="7:7">
      <c r="G30716" s="406"/>
    </row>
    <row r="30717" spans="7:7">
      <c r="G30717" s="406"/>
    </row>
    <row r="30718" spans="7:7">
      <c r="G30718" s="406"/>
    </row>
    <row r="30719" spans="7:7">
      <c r="G30719" s="406"/>
    </row>
    <row r="30720" spans="7:7">
      <c r="G30720" s="406"/>
    </row>
    <row r="30721" spans="7:7">
      <c r="G30721" s="406"/>
    </row>
    <row r="30722" spans="7:7">
      <c r="G30722" s="406"/>
    </row>
    <row r="30723" spans="7:7">
      <c r="G30723" s="406"/>
    </row>
    <row r="30724" spans="7:7">
      <c r="G30724" s="406"/>
    </row>
    <row r="30725" spans="7:7">
      <c r="G30725" s="406"/>
    </row>
    <row r="30726" spans="7:7">
      <c r="G30726" s="406"/>
    </row>
    <row r="30727" spans="7:7">
      <c r="G30727" s="406"/>
    </row>
    <row r="30728" spans="7:7">
      <c r="G30728" s="406"/>
    </row>
    <row r="30729" spans="7:7">
      <c r="G30729" s="406"/>
    </row>
    <row r="30730" spans="7:7">
      <c r="G30730" s="406"/>
    </row>
    <row r="30731" spans="7:7">
      <c r="G30731" s="406"/>
    </row>
    <row r="30732" spans="7:7">
      <c r="G30732" s="406"/>
    </row>
    <row r="30733" spans="7:7">
      <c r="G30733" s="406"/>
    </row>
    <row r="30734" spans="7:7">
      <c r="G30734" s="406"/>
    </row>
    <row r="30735" spans="7:7">
      <c r="G30735" s="406"/>
    </row>
    <row r="30736" spans="7:7">
      <c r="G30736" s="406"/>
    </row>
    <row r="30737" spans="7:7">
      <c r="G30737" s="406"/>
    </row>
    <row r="30738" spans="7:7">
      <c r="G30738" s="406"/>
    </row>
    <row r="30739" spans="7:7">
      <c r="G30739" s="406"/>
    </row>
    <row r="30740" spans="7:7">
      <c r="G30740" s="406"/>
    </row>
    <row r="30741" spans="7:7">
      <c r="G30741" s="406"/>
    </row>
    <row r="30742" spans="7:7">
      <c r="G30742" s="406"/>
    </row>
    <row r="30743" spans="7:7">
      <c r="G30743" s="406"/>
    </row>
    <row r="30744" spans="7:7">
      <c r="G30744" s="406"/>
    </row>
    <row r="30745" spans="7:7">
      <c r="G30745" s="406"/>
    </row>
    <row r="30746" spans="7:7">
      <c r="G30746" s="406"/>
    </row>
    <row r="30747" spans="7:7">
      <c r="G30747" s="406"/>
    </row>
    <row r="30748" spans="7:7">
      <c r="G30748" s="406"/>
    </row>
    <row r="30749" spans="7:7">
      <c r="G30749" s="406"/>
    </row>
    <row r="30750" spans="7:7">
      <c r="G30750" s="406"/>
    </row>
    <row r="30751" spans="7:7">
      <c r="G30751" s="406"/>
    </row>
    <row r="30752" spans="7:7">
      <c r="G30752" s="406"/>
    </row>
    <row r="30753" spans="7:7">
      <c r="G30753" s="406"/>
    </row>
    <row r="30754" spans="7:7">
      <c r="G30754" s="406"/>
    </row>
    <row r="30755" spans="7:7">
      <c r="G30755" s="406"/>
    </row>
    <row r="30756" spans="7:7">
      <c r="G30756" s="406"/>
    </row>
    <row r="30757" spans="7:7">
      <c r="G30757" s="406"/>
    </row>
    <row r="30758" spans="7:7">
      <c r="G30758" s="406"/>
    </row>
    <row r="30759" spans="7:7">
      <c r="G30759" s="406"/>
    </row>
    <row r="30760" spans="7:7">
      <c r="G30760" s="406"/>
    </row>
    <row r="30761" spans="7:7">
      <c r="G30761" s="406"/>
    </row>
    <row r="30762" spans="7:7">
      <c r="G30762" s="406"/>
    </row>
    <row r="30763" spans="7:7">
      <c r="G30763" s="406"/>
    </row>
    <row r="30764" spans="7:7">
      <c r="G30764" s="406"/>
    </row>
    <row r="30765" spans="7:7">
      <c r="G30765" s="406"/>
    </row>
    <row r="30766" spans="7:7">
      <c r="G30766" s="406"/>
    </row>
    <row r="30767" spans="7:7">
      <c r="G30767" s="406"/>
    </row>
    <row r="30768" spans="7:7">
      <c r="G30768" s="406"/>
    </row>
    <row r="30769" spans="7:7">
      <c r="G30769" s="406"/>
    </row>
    <row r="30770" spans="7:7">
      <c r="G30770" s="406"/>
    </row>
    <row r="30771" spans="7:7">
      <c r="G30771" s="406"/>
    </row>
    <row r="30772" spans="7:7">
      <c r="G30772" s="406"/>
    </row>
    <row r="30773" spans="7:7">
      <c r="G30773" s="406"/>
    </row>
    <row r="30774" spans="7:7">
      <c r="G30774" s="406"/>
    </row>
    <row r="30775" spans="7:7">
      <c r="G30775" s="406"/>
    </row>
    <row r="30776" spans="7:7">
      <c r="G30776" s="406"/>
    </row>
    <row r="30777" spans="7:7">
      <c r="G30777" s="406"/>
    </row>
    <row r="30778" spans="7:7">
      <c r="G30778" s="406"/>
    </row>
    <row r="30779" spans="7:7">
      <c r="G30779" s="406"/>
    </row>
    <row r="30780" spans="7:7">
      <c r="G30780" s="406"/>
    </row>
    <row r="30781" spans="7:7">
      <c r="G30781" s="406"/>
    </row>
    <row r="30782" spans="7:7">
      <c r="G30782" s="406"/>
    </row>
    <row r="30783" spans="7:7">
      <c r="G30783" s="406"/>
    </row>
    <row r="30784" spans="7:7">
      <c r="G30784" s="406"/>
    </row>
    <row r="30785" spans="7:7">
      <c r="G30785" s="406"/>
    </row>
    <row r="30786" spans="7:7">
      <c r="G30786" s="406"/>
    </row>
    <row r="30787" spans="7:7">
      <c r="G30787" s="406"/>
    </row>
    <row r="30788" spans="7:7">
      <c r="G30788" s="406"/>
    </row>
    <row r="30789" spans="7:7">
      <c r="G30789" s="406"/>
    </row>
    <row r="30790" spans="7:7">
      <c r="G30790" s="406"/>
    </row>
    <row r="30791" spans="7:7">
      <c r="G30791" s="406"/>
    </row>
    <row r="30792" spans="7:7">
      <c r="G30792" s="406"/>
    </row>
    <row r="30793" spans="7:7">
      <c r="G30793" s="406"/>
    </row>
    <row r="30794" spans="7:7">
      <c r="G30794" s="406"/>
    </row>
    <row r="30795" spans="7:7">
      <c r="G30795" s="406"/>
    </row>
    <row r="30796" spans="7:7">
      <c r="G30796" s="406"/>
    </row>
    <row r="30797" spans="7:7">
      <c r="G30797" s="406"/>
    </row>
    <row r="30798" spans="7:7">
      <c r="G30798" s="406"/>
    </row>
    <row r="30799" spans="7:7">
      <c r="G30799" s="406"/>
    </row>
    <row r="30800" spans="7:7">
      <c r="G30800" s="406"/>
    </row>
    <row r="30801" spans="7:7">
      <c r="G30801" s="406"/>
    </row>
    <row r="30802" spans="7:7">
      <c r="G30802" s="406"/>
    </row>
    <row r="30803" spans="7:7">
      <c r="G30803" s="406"/>
    </row>
    <row r="30804" spans="7:7">
      <c r="G30804" s="406"/>
    </row>
    <row r="30805" spans="7:7">
      <c r="G30805" s="406"/>
    </row>
    <row r="30806" spans="7:7">
      <c r="G30806" s="406"/>
    </row>
    <row r="30807" spans="7:7">
      <c r="G30807" s="406"/>
    </row>
    <row r="30808" spans="7:7">
      <c r="G30808" s="406"/>
    </row>
    <row r="30809" spans="7:7">
      <c r="G30809" s="406"/>
    </row>
    <row r="30810" spans="7:7">
      <c r="G30810" s="406"/>
    </row>
    <row r="30811" spans="7:7">
      <c r="G30811" s="406"/>
    </row>
    <row r="30812" spans="7:7">
      <c r="G30812" s="406"/>
    </row>
    <row r="30813" spans="7:7">
      <c r="G30813" s="406"/>
    </row>
    <row r="30814" spans="7:7">
      <c r="G30814" s="406"/>
    </row>
    <row r="30815" spans="7:7">
      <c r="G30815" s="406"/>
    </row>
    <row r="30816" spans="7:7">
      <c r="G30816" s="406"/>
    </row>
    <row r="30817" spans="7:7">
      <c r="G30817" s="406"/>
    </row>
    <row r="30818" spans="7:7">
      <c r="G30818" s="406"/>
    </row>
    <row r="30819" spans="7:7">
      <c r="G30819" s="406"/>
    </row>
    <row r="30820" spans="7:7">
      <c r="G30820" s="406"/>
    </row>
    <row r="30821" spans="7:7">
      <c r="G30821" s="406"/>
    </row>
    <row r="30822" spans="7:7">
      <c r="G30822" s="406"/>
    </row>
    <row r="30823" spans="7:7">
      <c r="G30823" s="406"/>
    </row>
    <row r="30824" spans="7:7">
      <c r="G30824" s="406"/>
    </row>
    <row r="30825" spans="7:7">
      <c r="G30825" s="406"/>
    </row>
    <row r="30826" spans="7:7">
      <c r="G30826" s="406"/>
    </row>
    <row r="30827" spans="7:7">
      <c r="G30827" s="406"/>
    </row>
    <row r="30828" spans="7:7">
      <c r="G30828" s="406"/>
    </row>
    <row r="30829" spans="7:7">
      <c r="G30829" s="406"/>
    </row>
    <row r="30830" spans="7:7">
      <c r="G30830" s="406"/>
    </row>
    <row r="30831" spans="7:7">
      <c r="G30831" s="406"/>
    </row>
    <row r="30832" spans="7:7">
      <c r="G30832" s="406"/>
    </row>
    <row r="30833" spans="7:7">
      <c r="G30833" s="406"/>
    </row>
    <row r="30834" spans="7:7">
      <c r="G30834" s="406"/>
    </row>
    <row r="30835" spans="7:7">
      <c r="G30835" s="406"/>
    </row>
    <row r="30836" spans="7:7">
      <c r="G30836" s="406"/>
    </row>
    <row r="30837" spans="7:7">
      <c r="G30837" s="406"/>
    </row>
    <row r="30838" spans="7:7">
      <c r="G30838" s="406"/>
    </row>
    <row r="30839" spans="7:7">
      <c r="G30839" s="406"/>
    </row>
    <row r="30840" spans="7:7">
      <c r="G30840" s="406"/>
    </row>
    <row r="30841" spans="7:7">
      <c r="G30841" s="406"/>
    </row>
    <row r="30842" spans="7:7">
      <c r="G30842" s="406"/>
    </row>
    <row r="30843" spans="7:7">
      <c r="G30843" s="406"/>
    </row>
    <row r="30844" spans="7:7">
      <c r="G30844" s="406"/>
    </row>
    <row r="30845" spans="7:7">
      <c r="G30845" s="406"/>
    </row>
    <row r="30846" spans="7:7">
      <c r="G30846" s="406"/>
    </row>
    <row r="30847" spans="7:7">
      <c r="G30847" s="406"/>
    </row>
    <row r="30848" spans="7:7">
      <c r="G30848" s="406"/>
    </row>
    <row r="30849" spans="7:7">
      <c r="G30849" s="406"/>
    </row>
    <row r="30850" spans="7:7">
      <c r="G30850" s="406"/>
    </row>
    <row r="30851" spans="7:7">
      <c r="G30851" s="406"/>
    </row>
    <row r="30852" spans="7:7">
      <c r="G30852" s="406"/>
    </row>
    <row r="30853" spans="7:7">
      <c r="G30853" s="406"/>
    </row>
    <row r="30854" spans="7:7">
      <c r="G30854" s="406"/>
    </row>
    <row r="30855" spans="7:7">
      <c r="G30855" s="406"/>
    </row>
    <row r="30856" spans="7:7">
      <c r="G30856" s="406"/>
    </row>
    <row r="30857" spans="7:7">
      <c r="G30857" s="406"/>
    </row>
    <row r="30858" spans="7:7">
      <c r="G30858" s="406"/>
    </row>
    <row r="30859" spans="7:7">
      <c r="G30859" s="406"/>
    </row>
    <row r="30860" spans="7:7">
      <c r="G30860" s="406"/>
    </row>
    <row r="30861" spans="7:7">
      <c r="G30861" s="406"/>
    </row>
    <row r="30862" spans="7:7">
      <c r="G30862" s="406"/>
    </row>
    <row r="30863" spans="7:7">
      <c r="G30863" s="406"/>
    </row>
    <row r="30864" spans="7:7">
      <c r="G30864" s="406"/>
    </row>
    <row r="30865" spans="7:7">
      <c r="G30865" s="406"/>
    </row>
    <row r="30866" spans="7:7">
      <c r="G30866" s="406"/>
    </row>
    <row r="30867" spans="7:7">
      <c r="G30867" s="406"/>
    </row>
    <row r="30868" spans="7:7">
      <c r="G30868" s="406"/>
    </row>
    <row r="30869" spans="7:7">
      <c r="G30869" s="406"/>
    </row>
    <row r="30870" spans="7:7">
      <c r="G30870" s="406"/>
    </row>
    <row r="30871" spans="7:7">
      <c r="G30871" s="406"/>
    </row>
    <row r="30872" spans="7:7">
      <c r="G30872" s="406"/>
    </row>
    <row r="30873" spans="7:7">
      <c r="G30873" s="406"/>
    </row>
    <row r="30874" spans="7:7">
      <c r="G30874" s="406"/>
    </row>
    <row r="30875" spans="7:7">
      <c r="G30875" s="406"/>
    </row>
    <row r="30876" spans="7:7">
      <c r="G30876" s="406"/>
    </row>
    <row r="30877" spans="7:7">
      <c r="G30877" s="406"/>
    </row>
    <row r="30878" spans="7:7">
      <c r="G30878" s="406"/>
    </row>
    <row r="30879" spans="7:7">
      <c r="G30879" s="406"/>
    </row>
    <row r="30880" spans="7:7">
      <c r="G30880" s="406"/>
    </row>
    <row r="30881" spans="7:7">
      <c r="G30881" s="406"/>
    </row>
    <row r="30882" spans="7:7">
      <c r="G30882" s="406"/>
    </row>
    <row r="30883" spans="7:7">
      <c r="G30883" s="406"/>
    </row>
    <row r="30884" spans="7:7">
      <c r="G30884" s="406"/>
    </row>
    <row r="30885" spans="7:7">
      <c r="G30885" s="406"/>
    </row>
    <row r="30886" spans="7:7">
      <c r="G30886" s="406"/>
    </row>
    <row r="30887" spans="7:7">
      <c r="G30887" s="406"/>
    </row>
    <row r="30888" spans="7:7">
      <c r="G30888" s="406"/>
    </row>
    <row r="30889" spans="7:7">
      <c r="G30889" s="406"/>
    </row>
    <row r="30890" spans="7:7">
      <c r="G30890" s="406"/>
    </row>
    <row r="30891" spans="7:7">
      <c r="G30891" s="406"/>
    </row>
    <row r="30892" spans="7:7">
      <c r="G30892" s="406"/>
    </row>
    <row r="30893" spans="7:7">
      <c r="G30893" s="406"/>
    </row>
    <row r="30894" spans="7:7">
      <c r="G30894" s="406"/>
    </row>
    <row r="30895" spans="7:7">
      <c r="G30895" s="406"/>
    </row>
    <row r="30896" spans="7:7">
      <c r="G30896" s="406"/>
    </row>
    <row r="30897" spans="7:7">
      <c r="G30897" s="406"/>
    </row>
    <row r="30898" spans="7:7">
      <c r="G30898" s="406"/>
    </row>
    <row r="30899" spans="7:7">
      <c r="G30899" s="406"/>
    </row>
    <row r="30900" spans="7:7">
      <c r="G30900" s="406"/>
    </row>
    <row r="30901" spans="7:7">
      <c r="G30901" s="406"/>
    </row>
    <row r="30902" spans="7:7">
      <c r="G30902" s="406"/>
    </row>
    <row r="30903" spans="7:7">
      <c r="G30903" s="406"/>
    </row>
    <row r="30904" spans="7:7">
      <c r="G30904" s="406"/>
    </row>
    <row r="30905" spans="7:7">
      <c r="G30905" s="406"/>
    </row>
    <row r="30906" spans="7:7">
      <c r="G30906" s="406"/>
    </row>
    <row r="30907" spans="7:7">
      <c r="G30907" s="406"/>
    </row>
    <row r="30908" spans="7:7">
      <c r="G30908" s="406"/>
    </row>
    <row r="30909" spans="7:7">
      <c r="G30909" s="406"/>
    </row>
    <row r="30910" spans="7:7">
      <c r="G30910" s="406"/>
    </row>
    <row r="30911" spans="7:7">
      <c r="G30911" s="406"/>
    </row>
    <row r="30912" spans="7:7">
      <c r="G30912" s="406"/>
    </row>
    <row r="30913" spans="7:7">
      <c r="G30913" s="406"/>
    </row>
    <row r="30914" spans="7:7">
      <c r="G30914" s="406"/>
    </row>
    <row r="30915" spans="7:7">
      <c r="G30915" s="406"/>
    </row>
    <row r="30916" spans="7:7">
      <c r="G30916" s="406"/>
    </row>
    <row r="30917" spans="7:7">
      <c r="G30917" s="406"/>
    </row>
    <row r="30918" spans="7:7">
      <c r="G30918" s="406"/>
    </row>
    <row r="30919" spans="7:7">
      <c r="G30919" s="406"/>
    </row>
    <row r="30920" spans="7:7">
      <c r="G30920" s="406"/>
    </row>
    <row r="30921" spans="7:7">
      <c r="G30921" s="406"/>
    </row>
    <row r="30922" spans="7:7">
      <c r="G30922" s="406"/>
    </row>
    <row r="30923" spans="7:7">
      <c r="G30923" s="406"/>
    </row>
    <row r="30924" spans="7:7">
      <c r="G30924" s="406"/>
    </row>
    <row r="30925" spans="7:7">
      <c r="G30925" s="406"/>
    </row>
    <row r="30926" spans="7:7">
      <c r="G30926" s="406"/>
    </row>
    <row r="30927" spans="7:7">
      <c r="G30927" s="406"/>
    </row>
    <row r="30928" spans="7:7">
      <c r="G30928" s="406"/>
    </row>
    <row r="30929" spans="7:7">
      <c r="G30929" s="406"/>
    </row>
    <row r="30930" spans="7:7">
      <c r="G30930" s="406"/>
    </row>
    <row r="30931" spans="7:7">
      <c r="G30931" s="406"/>
    </row>
    <row r="30932" spans="7:7">
      <c r="G30932" s="406"/>
    </row>
    <row r="30933" spans="7:7">
      <c r="G30933" s="406"/>
    </row>
    <row r="30934" spans="7:7">
      <c r="G30934" s="406"/>
    </row>
    <row r="30935" spans="7:7">
      <c r="G30935" s="406"/>
    </row>
    <row r="30936" spans="7:7">
      <c r="G30936" s="406"/>
    </row>
    <row r="30937" spans="7:7">
      <c r="G30937" s="406"/>
    </row>
    <row r="30938" spans="7:7">
      <c r="G30938" s="406"/>
    </row>
    <row r="30939" spans="7:7">
      <c r="G30939" s="406"/>
    </row>
    <row r="30940" spans="7:7">
      <c r="G30940" s="406"/>
    </row>
    <row r="30941" spans="7:7">
      <c r="G30941" s="406"/>
    </row>
    <row r="30942" spans="7:7">
      <c r="G30942" s="406"/>
    </row>
    <row r="30943" spans="7:7">
      <c r="G30943" s="406"/>
    </row>
    <row r="30944" spans="7:7">
      <c r="G30944" s="406"/>
    </row>
    <row r="30945" spans="7:7">
      <c r="G30945" s="406"/>
    </row>
    <row r="30946" spans="7:7">
      <c r="G30946" s="406"/>
    </row>
    <row r="30947" spans="7:7">
      <c r="G30947" s="406"/>
    </row>
    <row r="30948" spans="7:7">
      <c r="G30948" s="406"/>
    </row>
    <row r="30949" spans="7:7">
      <c r="G30949" s="406"/>
    </row>
    <row r="30950" spans="7:7">
      <c r="G30950" s="406"/>
    </row>
    <row r="30951" spans="7:7">
      <c r="G30951" s="406"/>
    </row>
    <row r="30952" spans="7:7">
      <c r="G30952" s="406"/>
    </row>
    <row r="30953" spans="7:7">
      <c r="G30953" s="406"/>
    </row>
    <row r="30954" spans="7:7">
      <c r="G30954" s="406"/>
    </row>
    <row r="30955" spans="7:7">
      <c r="G30955" s="406"/>
    </row>
    <row r="30956" spans="7:7">
      <c r="G30956" s="406"/>
    </row>
    <row r="30957" spans="7:7">
      <c r="G30957" s="406"/>
    </row>
    <row r="30958" spans="7:7">
      <c r="G30958" s="406"/>
    </row>
    <row r="30959" spans="7:7">
      <c r="G30959" s="406"/>
    </row>
    <row r="30960" spans="7:7">
      <c r="G30960" s="406"/>
    </row>
    <row r="30961" spans="7:7">
      <c r="G30961" s="406"/>
    </row>
    <row r="30962" spans="7:7">
      <c r="G30962" s="406"/>
    </row>
    <row r="30963" spans="7:7">
      <c r="G30963" s="406"/>
    </row>
    <row r="30964" spans="7:7">
      <c r="G30964" s="406"/>
    </row>
    <row r="30965" spans="7:7">
      <c r="G30965" s="406"/>
    </row>
    <row r="30966" spans="7:7">
      <c r="G30966" s="406"/>
    </row>
    <row r="30967" spans="7:7">
      <c r="G30967" s="406"/>
    </row>
    <row r="30968" spans="7:7">
      <c r="G30968" s="406"/>
    </row>
    <row r="30969" spans="7:7">
      <c r="G30969" s="406"/>
    </row>
    <row r="30970" spans="7:7">
      <c r="G30970" s="406"/>
    </row>
    <row r="30971" spans="7:7">
      <c r="G30971" s="406"/>
    </row>
    <row r="30972" spans="7:7">
      <c r="G30972" s="406"/>
    </row>
    <row r="30973" spans="7:7">
      <c r="G30973" s="406"/>
    </row>
    <row r="30974" spans="7:7">
      <c r="G30974" s="406"/>
    </row>
    <row r="30975" spans="7:7">
      <c r="G30975" s="406"/>
    </row>
    <row r="30976" spans="7:7">
      <c r="G30976" s="406"/>
    </row>
    <row r="30977" spans="7:7">
      <c r="G30977" s="406"/>
    </row>
    <row r="30978" spans="7:7">
      <c r="G30978" s="406"/>
    </row>
    <row r="30979" spans="7:7">
      <c r="G30979" s="406"/>
    </row>
    <row r="30980" spans="7:7">
      <c r="G30980" s="406"/>
    </row>
    <row r="30981" spans="7:7">
      <c r="G30981" s="406"/>
    </row>
    <row r="30982" spans="7:7">
      <c r="G30982" s="406"/>
    </row>
    <row r="30983" spans="7:7">
      <c r="G30983" s="406"/>
    </row>
    <row r="30984" spans="7:7">
      <c r="G30984" s="406"/>
    </row>
    <row r="30985" spans="7:7">
      <c r="G30985" s="406"/>
    </row>
    <row r="30986" spans="7:7">
      <c r="G30986" s="406"/>
    </row>
    <row r="30987" spans="7:7">
      <c r="G30987" s="406"/>
    </row>
    <row r="30988" spans="7:7">
      <c r="G30988" s="406"/>
    </row>
    <row r="30989" spans="7:7">
      <c r="G30989" s="406"/>
    </row>
    <row r="30990" spans="7:7">
      <c r="G30990" s="406"/>
    </row>
    <row r="30991" spans="7:7">
      <c r="G30991" s="406"/>
    </row>
    <row r="30992" spans="7:7">
      <c r="G30992" s="406"/>
    </row>
    <row r="30993" spans="7:7">
      <c r="G30993" s="406"/>
    </row>
    <row r="30994" spans="7:7">
      <c r="G30994" s="406"/>
    </row>
    <row r="30995" spans="7:7">
      <c r="G30995" s="406"/>
    </row>
    <row r="30996" spans="7:7">
      <c r="G30996" s="406"/>
    </row>
    <row r="30997" spans="7:7">
      <c r="G30997" s="406"/>
    </row>
    <row r="30998" spans="7:7">
      <c r="G30998" s="406"/>
    </row>
    <row r="30999" spans="7:7">
      <c r="G30999" s="406"/>
    </row>
    <row r="31000" spans="7:7">
      <c r="G31000" s="406"/>
    </row>
    <row r="31001" spans="7:7">
      <c r="G31001" s="406"/>
    </row>
    <row r="31002" spans="7:7">
      <c r="G31002" s="406"/>
    </row>
    <row r="31003" spans="7:7">
      <c r="G31003" s="406"/>
    </row>
    <row r="31004" spans="7:7">
      <c r="G31004" s="406"/>
    </row>
    <row r="31005" spans="7:7">
      <c r="G31005" s="406"/>
    </row>
    <row r="31006" spans="7:7">
      <c r="G31006" s="406"/>
    </row>
    <row r="31007" spans="7:7">
      <c r="G31007" s="406"/>
    </row>
    <row r="31008" spans="7:7">
      <c r="G31008" s="406"/>
    </row>
    <row r="31009" spans="7:7">
      <c r="G31009" s="406"/>
    </row>
    <row r="31010" spans="7:7">
      <c r="G31010" s="406"/>
    </row>
    <row r="31011" spans="7:7">
      <c r="G31011" s="406"/>
    </row>
    <row r="31012" spans="7:7">
      <c r="G31012" s="406"/>
    </row>
    <row r="31013" spans="7:7">
      <c r="G31013" s="406"/>
    </row>
    <row r="31014" spans="7:7">
      <c r="G31014" s="406"/>
    </row>
    <row r="31015" spans="7:7">
      <c r="G31015" s="406"/>
    </row>
    <row r="31016" spans="7:7">
      <c r="G31016" s="406"/>
    </row>
    <row r="31017" spans="7:7">
      <c r="G31017" s="406"/>
    </row>
    <row r="31018" spans="7:7">
      <c r="G31018" s="406"/>
    </row>
    <row r="31019" spans="7:7">
      <c r="G31019" s="406"/>
    </row>
    <row r="31020" spans="7:7">
      <c r="G31020" s="406"/>
    </row>
    <row r="31021" spans="7:7">
      <c r="G31021" s="406"/>
    </row>
    <row r="31022" spans="7:7">
      <c r="G31022" s="406"/>
    </row>
    <row r="31023" spans="7:7">
      <c r="G31023" s="406"/>
    </row>
    <row r="31024" spans="7:7">
      <c r="G31024" s="406"/>
    </row>
    <row r="31025" spans="7:7">
      <c r="G31025" s="406"/>
    </row>
    <row r="31026" spans="7:7">
      <c r="G31026" s="406"/>
    </row>
    <row r="31027" spans="7:7">
      <c r="G31027" s="406"/>
    </row>
    <row r="31028" spans="7:7">
      <c r="G31028" s="406"/>
    </row>
    <row r="31029" spans="7:7">
      <c r="G31029" s="406"/>
    </row>
    <row r="31030" spans="7:7">
      <c r="G31030" s="406"/>
    </row>
    <row r="31031" spans="7:7">
      <c r="G31031" s="406"/>
    </row>
    <row r="31032" spans="7:7">
      <c r="G31032" s="406"/>
    </row>
    <row r="31033" spans="7:7">
      <c r="G31033" s="406"/>
    </row>
    <row r="31034" spans="7:7">
      <c r="G31034" s="406"/>
    </row>
    <row r="31035" spans="7:7">
      <c r="G31035" s="406"/>
    </row>
    <row r="31036" spans="7:7">
      <c r="G31036" s="406"/>
    </row>
    <row r="31037" spans="7:7">
      <c r="G31037" s="406"/>
    </row>
    <row r="31038" spans="7:7">
      <c r="G31038" s="406"/>
    </row>
    <row r="31039" spans="7:7">
      <c r="G31039" s="406"/>
    </row>
    <row r="31040" spans="7:7">
      <c r="G31040" s="406"/>
    </row>
    <row r="31041" spans="7:7">
      <c r="G31041" s="406"/>
    </row>
    <row r="31042" spans="7:7">
      <c r="G31042" s="406"/>
    </row>
    <row r="31043" spans="7:7">
      <c r="G31043" s="406"/>
    </row>
    <row r="31044" spans="7:7">
      <c r="G31044" s="406"/>
    </row>
    <row r="31045" spans="7:7">
      <c r="G31045" s="406"/>
    </row>
    <row r="31046" spans="7:7">
      <c r="G31046" s="406"/>
    </row>
    <row r="31047" spans="7:7">
      <c r="G31047" s="406"/>
    </row>
    <row r="31048" spans="7:7">
      <c r="G31048" s="406"/>
    </row>
    <row r="31049" spans="7:7">
      <c r="G31049" s="406"/>
    </row>
    <row r="31050" spans="7:7">
      <c r="G31050" s="406"/>
    </row>
    <row r="31051" spans="7:7">
      <c r="G31051" s="406"/>
    </row>
    <row r="31052" spans="7:7">
      <c r="G31052" s="406"/>
    </row>
    <row r="31053" spans="7:7">
      <c r="G31053" s="406"/>
    </row>
    <row r="31054" spans="7:7">
      <c r="G31054" s="406"/>
    </row>
    <row r="31055" spans="7:7">
      <c r="G31055" s="406"/>
    </row>
    <row r="31056" spans="7:7">
      <c r="G31056" s="406"/>
    </row>
    <row r="31057" spans="7:7">
      <c r="G31057" s="406"/>
    </row>
    <row r="31058" spans="7:7">
      <c r="G31058" s="406"/>
    </row>
    <row r="31059" spans="7:7">
      <c r="G31059" s="406"/>
    </row>
    <row r="31060" spans="7:7">
      <c r="G31060" s="406"/>
    </row>
    <row r="31061" spans="7:7">
      <c r="G31061" s="406"/>
    </row>
    <row r="31062" spans="7:7">
      <c r="G31062" s="406"/>
    </row>
    <row r="31063" spans="7:7">
      <c r="G31063" s="406"/>
    </row>
    <row r="31064" spans="7:7">
      <c r="G31064" s="406"/>
    </row>
    <row r="31065" spans="7:7">
      <c r="G31065" s="406"/>
    </row>
    <row r="31066" spans="7:7">
      <c r="G31066" s="406"/>
    </row>
    <row r="31067" spans="7:7">
      <c r="G31067" s="406"/>
    </row>
    <row r="31068" spans="7:7">
      <c r="G31068" s="406"/>
    </row>
    <row r="31069" spans="7:7">
      <c r="G31069" s="406"/>
    </row>
    <row r="31070" spans="7:7">
      <c r="G31070" s="406"/>
    </row>
    <row r="31071" spans="7:7">
      <c r="G31071" s="406"/>
    </row>
    <row r="31072" spans="7:7">
      <c r="G31072" s="406"/>
    </row>
    <row r="31073" spans="7:7">
      <c r="G31073" s="406"/>
    </row>
    <row r="31074" spans="7:7">
      <c r="G31074" s="406"/>
    </row>
    <row r="31075" spans="7:7">
      <c r="G31075" s="406"/>
    </row>
    <row r="31076" spans="7:7">
      <c r="G31076" s="406"/>
    </row>
    <row r="31077" spans="7:7">
      <c r="G31077" s="406"/>
    </row>
    <row r="31078" spans="7:7">
      <c r="G31078" s="406"/>
    </row>
    <row r="31079" spans="7:7">
      <c r="G31079" s="406"/>
    </row>
    <row r="31080" spans="7:7">
      <c r="G31080" s="406"/>
    </row>
    <row r="31081" spans="7:7">
      <c r="G31081" s="406"/>
    </row>
    <row r="31082" spans="7:7">
      <c r="G31082" s="406"/>
    </row>
    <row r="31083" spans="7:7">
      <c r="G31083" s="406"/>
    </row>
    <row r="31084" spans="7:7">
      <c r="G31084" s="406"/>
    </row>
    <row r="31085" spans="7:7">
      <c r="G31085" s="406"/>
    </row>
    <row r="31086" spans="7:7">
      <c r="G31086" s="406"/>
    </row>
    <row r="31087" spans="7:7">
      <c r="G31087" s="406"/>
    </row>
    <row r="31088" spans="7:7">
      <c r="G31088" s="406"/>
    </row>
    <row r="31089" spans="7:7">
      <c r="G31089" s="406"/>
    </row>
    <row r="31090" spans="7:7">
      <c r="G31090" s="406"/>
    </row>
    <row r="31091" spans="7:7">
      <c r="G31091" s="406"/>
    </row>
    <row r="31092" spans="7:7">
      <c r="G31092" s="406"/>
    </row>
    <row r="31093" spans="7:7">
      <c r="G31093" s="406"/>
    </row>
    <row r="31094" spans="7:7">
      <c r="G31094" s="406"/>
    </row>
    <row r="31095" spans="7:7">
      <c r="G31095" s="406"/>
    </row>
    <row r="31096" spans="7:7">
      <c r="G31096" s="406"/>
    </row>
    <row r="31097" spans="7:7">
      <c r="G31097" s="406"/>
    </row>
    <row r="31098" spans="7:7">
      <c r="G31098" s="406"/>
    </row>
    <row r="31099" spans="7:7">
      <c r="G31099" s="406"/>
    </row>
    <row r="31100" spans="7:7">
      <c r="G31100" s="406"/>
    </row>
    <row r="31101" spans="7:7">
      <c r="G31101" s="406"/>
    </row>
    <row r="31102" spans="7:7">
      <c r="G31102" s="406"/>
    </row>
    <row r="31103" spans="7:7">
      <c r="G31103" s="406"/>
    </row>
    <row r="31104" spans="7:7">
      <c r="G31104" s="406"/>
    </row>
    <row r="31105" spans="7:7">
      <c r="G31105" s="406"/>
    </row>
    <row r="31106" spans="7:7">
      <c r="G31106" s="406"/>
    </row>
    <row r="31107" spans="7:7">
      <c r="G31107" s="406"/>
    </row>
    <row r="31108" spans="7:7">
      <c r="G31108" s="406"/>
    </row>
    <row r="31109" spans="7:7">
      <c r="G31109" s="406"/>
    </row>
    <row r="31110" spans="7:7">
      <c r="G31110" s="406"/>
    </row>
    <row r="31111" spans="7:7">
      <c r="G31111" s="406"/>
    </row>
    <row r="31112" spans="7:7">
      <c r="G31112" s="406"/>
    </row>
    <row r="31113" spans="7:7">
      <c r="G31113" s="406"/>
    </row>
    <row r="31114" spans="7:7">
      <c r="G31114" s="406"/>
    </row>
    <row r="31115" spans="7:7">
      <c r="G31115" s="406"/>
    </row>
    <row r="31116" spans="7:7">
      <c r="G31116" s="406"/>
    </row>
    <row r="31117" spans="7:7">
      <c r="G31117" s="406"/>
    </row>
    <row r="31118" spans="7:7">
      <c r="G31118" s="406"/>
    </row>
    <row r="31119" spans="7:7">
      <c r="G31119" s="406"/>
    </row>
    <row r="31120" spans="7:7">
      <c r="G31120" s="406"/>
    </row>
    <row r="31121" spans="7:7">
      <c r="G31121" s="406"/>
    </row>
    <row r="31122" spans="7:7">
      <c r="G31122" s="406"/>
    </row>
    <row r="31123" spans="7:7">
      <c r="G31123" s="406"/>
    </row>
    <row r="31124" spans="7:7">
      <c r="G31124" s="406"/>
    </row>
    <row r="31125" spans="7:7">
      <c r="G31125" s="406"/>
    </row>
    <row r="31126" spans="7:7">
      <c r="G31126" s="406"/>
    </row>
    <row r="31127" spans="7:7">
      <c r="G31127" s="406"/>
    </row>
    <row r="31128" spans="7:7">
      <c r="G31128" s="406"/>
    </row>
    <row r="31129" spans="7:7">
      <c r="G31129" s="406"/>
    </row>
    <row r="31130" spans="7:7">
      <c r="G31130" s="406"/>
    </row>
    <row r="31131" spans="7:7">
      <c r="G31131" s="406"/>
    </row>
    <row r="31132" spans="7:7">
      <c r="G31132" s="406"/>
    </row>
    <row r="31133" spans="7:7">
      <c r="G31133" s="406"/>
    </row>
    <row r="31134" spans="7:7">
      <c r="G31134" s="406"/>
    </row>
    <row r="31135" spans="7:7">
      <c r="G31135" s="406"/>
    </row>
    <row r="31136" spans="7:7">
      <c r="G31136" s="406"/>
    </row>
    <row r="31137" spans="7:7">
      <c r="G31137" s="406"/>
    </row>
    <row r="31138" spans="7:7">
      <c r="G31138" s="406"/>
    </row>
    <row r="31139" spans="7:7">
      <c r="G31139" s="406"/>
    </row>
    <row r="31140" spans="7:7">
      <c r="G31140" s="406"/>
    </row>
    <row r="31141" spans="7:7">
      <c r="G31141" s="406"/>
    </row>
    <row r="31142" spans="7:7">
      <c r="G31142" s="406"/>
    </row>
    <row r="31143" spans="7:7">
      <c r="G31143" s="406"/>
    </row>
    <row r="31144" spans="7:7">
      <c r="G31144" s="406"/>
    </row>
    <row r="31145" spans="7:7">
      <c r="G31145" s="406"/>
    </row>
    <row r="31146" spans="7:7">
      <c r="G31146" s="406"/>
    </row>
    <row r="31147" spans="7:7">
      <c r="G31147" s="406"/>
    </row>
    <row r="31148" spans="7:7">
      <c r="G31148" s="406"/>
    </row>
    <row r="31149" spans="7:7">
      <c r="G31149" s="406"/>
    </row>
    <row r="31150" spans="7:7">
      <c r="G31150" s="406"/>
    </row>
    <row r="31151" spans="7:7">
      <c r="G31151" s="406"/>
    </row>
    <row r="31152" spans="7:7">
      <c r="G31152" s="406"/>
    </row>
    <row r="31153" spans="7:7">
      <c r="G31153" s="406"/>
    </row>
    <row r="31154" spans="7:7">
      <c r="G31154" s="406"/>
    </row>
    <row r="31155" spans="7:7">
      <c r="G31155" s="406"/>
    </row>
    <row r="31156" spans="7:7">
      <c r="G31156" s="406"/>
    </row>
    <row r="31157" spans="7:7">
      <c r="G31157" s="406"/>
    </row>
    <row r="31158" spans="7:7">
      <c r="G31158" s="406"/>
    </row>
    <row r="31159" spans="7:7">
      <c r="G31159" s="406"/>
    </row>
    <row r="31160" spans="7:7">
      <c r="G31160" s="406"/>
    </row>
    <row r="31161" spans="7:7">
      <c r="G31161" s="406"/>
    </row>
    <row r="31162" spans="7:7">
      <c r="G31162" s="406"/>
    </row>
    <row r="31163" spans="7:7">
      <c r="G31163" s="406"/>
    </row>
    <row r="31164" spans="7:7">
      <c r="G31164" s="406"/>
    </row>
    <row r="31165" spans="7:7">
      <c r="G31165" s="406"/>
    </row>
    <row r="31166" spans="7:7">
      <c r="G31166" s="406"/>
    </row>
    <row r="31167" spans="7:7">
      <c r="G31167" s="406"/>
    </row>
    <row r="31168" spans="7:7">
      <c r="G31168" s="406"/>
    </row>
    <row r="31169" spans="7:7">
      <c r="G31169" s="406"/>
    </row>
    <row r="31170" spans="7:7">
      <c r="G31170" s="406"/>
    </row>
    <row r="31171" spans="7:7">
      <c r="G31171" s="406"/>
    </row>
    <row r="31172" spans="7:7">
      <c r="G31172" s="406"/>
    </row>
    <row r="31173" spans="7:7">
      <c r="G31173" s="406"/>
    </row>
    <row r="31174" spans="7:7">
      <c r="G31174" s="406"/>
    </row>
    <row r="31175" spans="7:7">
      <c r="G31175" s="406"/>
    </row>
    <row r="31176" spans="7:7">
      <c r="G31176" s="406"/>
    </row>
    <row r="31177" spans="7:7">
      <c r="G31177" s="406"/>
    </row>
    <row r="31178" spans="7:7">
      <c r="G31178" s="406"/>
    </row>
    <row r="31179" spans="7:7">
      <c r="G31179" s="406"/>
    </row>
    <row r="31180" spans="7:7">
      <c r="G31180" s="406"/>
    </row>
    <row r="31181" spans="7:7">
      <c r="G31181" s="406"/>
    </row>
    <row r="31182" spans="7:7">
      <c r="G31182" s="406"/>
    </row>
    <row r="31183" spans="7:7">
      <c r="G31183" s="406"/>
    </row>
    <row r="31184" spans="7:7">
      <c r="G31184" s="406"/>
    </row>
    <row r="31185" spans="7:7">
      <c r="G31185" s="406"/>
    </row>
    <row r="31186" spans="7:7">
      <c r="G31186" s="406"/>
    </row>
    <row r="31187" spans="7:7">
      <c r="G31187" s="406"/>
    </row>
    <row r="31188" spans="7:7">
      <c r="G31188" s="406"/>
    </row>
    <row r="31189" spans="7:7">
      <c r="G31189" s="406"/>
    </row>
    <row r="31190" spans="7:7">
      <c r="G31190" s="406"/>
    </row>
    <row r="31191" spans="7:7">
      <c r="G31191" s="406"/>
    </row>
    <row r="31192" spans="7:7">
      <c r="G31192" s="406"/>
    </row>
    <row r="31193" spans="7:7">
      <c r="G31193" s="406"/>
    </row>
    <row r="31194" spans="7:7">
      <c r="G31194" s="406"/>
    </row>
    <row r="31195" spans="7:7">
      <c r="G31195" s="406"/>
    </row>
    <row r="31196" spans="7:7">
      <c r="G31196" s="406"/>
    </row>
    <row r="31197" spans="7:7">
      <c r="G31197" s="406"/>
    </row>
    <row r="31198" spans="7:7">
      <c r="G31198" s="406"/>
    </row>
    <row r="31199" spans="7:7">
      <c r="G31199" s="406"/>
    </row>
    <row r="31200" spans="7:7">
      <c r="G31200" s="406"/>
    </row>
    <row r="31201" spans="7:7">
      <c r="G31201" s="406"/>
    </row>
    <row r="31202" spans="7:7">
      <c r="G31202" s="406"/>
    </row>
    <row r="31203" spans="7:7">
      <c r="G31203" s="406"/>
    </row>
    <row r="31204" spans="7:7">
      <c r="G31204" s="406"/>
    </row>
    <row r="31205" spans="7:7">
      <c r="G31205" s="406"/>
    </row>
    <row r="31206" spans="7:7">
      <c r="G31206" s="406"/>
    </row>
    <row r="31207" spans="7:7">
      <c r="G31207" s="406"/>
    </row>
    <row r="31208" spans="7:7">
      <c r="G31208" s="406"/>
    </row>
    <row r="31209" spans="7:7">
      <c r="G31209" s="406"/>
    </row>
    <row r="31210" spans="7:7">
      <c r="G31210" s="406"/>
    </row>
    <row r="31211" spans="7:7">
      <c r="G31211" s="406"/>
    </row>
    <row r="31212" spans="7:7">
      <c r="G31212" s="406"/>
    </row>
    <row r="31213" spans="7:7">
      <c r="G31213" s="406"/>
    </row>
    <row r="31214" spans="7:7">
      <c r="G31214" s="406"/>
    </row>
    <row r="31215" spans="7:7">
      <c r="G31215" s="406"/>
    </row>
    <row r="31216" spans="7:7">
      <c r="G31216" s="406"/>
    </row>
    <row r="31217" spans="7:7">
      <c r="G31217" s="406"/>
    </row>
    <row r="31218" spans="7:7">
      <c r="G31218" s="406"/>
    </row>
    <row r="31219" spans="7:7">
      <c r="G31219" s="406"/>
    </row>
    <row r="31220" spans="7:7">
      <c r="G31220" s="406"/>
    </row>
    <row r="31221" spans="7:7">
      <c r="G31221" s="406"/>
    </row>
    <row r="31222" spans="7:7">
      <c r="G31222" s="406"/>
    </row>
    <row r="31223" spans="7:7">
      <c r="G31223" s="406"/>
    </row>
    <row r="31224" spans="7:7">
      <c r="G31224" s="406"/>
    </row>
    <row r="31225" spans="7:7">
      <c r="G31225" s="406"/>
    </row>
    <row r="31226" spans="7:7">
      <c r="G31226" s="406"/>
    </row>
    <row r="31227" spans="7:7">
      <c r="G31227" s="406"/>
    </row>
    <row r="31228" spans="7:7">
      <c r="G31228" s="406"/>
    </row>
    <row r="31229" spans="7:7">
      <c r="G31229" s="406"/>
    </row>
    <row r="31230" spans="7:7">
      <c r="G31230" s="406"/>
    </row>
    <row r="31231" spans="7:7">
      <c r="G31231" s="406"/>
    </row>
    <row r="31232" spans="7:7">
      <c r="G31232" s="406"/>
    </row>
    <row r="31233" spans="7:7">
      <c r="G31233" s="406"/>
    </row>
    <row r="31234" spans="7:7">
      <c r="G31234" s="406"/>
    </row>
    <row r="31235" spans="7:7">
      <c r="G31235" s="406"/>
    </row>
    <row r="31236" spans="7:7">
      <c r="G31236" s="406"/>
    </row>
    <row r="31237" spans="7:7">
      <c r="G31237" s="406"/>
    </row>
    <row r="31238" spans="7:7">
      <c r="G31238" s="406"/>
    </row>
    <row r="31239" spans="7:7">
      <c r="G31239" s="406"/>
    </row>
    <row r="31240" spans="7:7">
      <c r="G31240" s="406"/>
    </row>
    <row r="31241" spans="7:7">
      <c r="G31241" s="406"/>
    </row>
    <row r="31242" spans="7:7">
      <c r="G31242" s="406"/>
    </row>
    <row r="31243" spans="7:7">
      <c r="G31243" s="406"/>
    </row>
    <row r="31244" spans="7:7">
      <c r="G31244" s="406"/>
    </row>
    <row r="31245" spans="7:7">
      <c r="G31245" s="406"/>
    </row>
    <row r="31246" spans="7:7">
      <c r="G31246" s="406"/>
    </row>
    <row r="31247" spans="7:7">
      <c r="G31247" s="406"/>
    </row>
    <row r="31248" spans="7:7">
      <c r="G31248" s="406"/>
    </row>
    <row r="31249" spans="7:7">
      <c r="G31249" s="406"/>
    </row>
    <row r="31250" spans="7:7">
      <c r="G31250" s="406"/>
    </row>
    <row r="31251" spans="7:7">
      <c r="G31251" s="406"/>
    </row>
    <row r="31252" spans="7:7">
      <c r="G31252" s="406"/>
    </row>
    <row r="31253" spans="7:7">
      <c r="G31253" s="406"/>
    </row>
    <row r="31254" spans="7:7">
      <c r="G31254" s="406"/>
    </row>
    <row r="31255" spans="7:7">
      <c r="G31255" s="406"/>
    </row>
    <row r="31256" spans="7:7">
      <c r="G31256" s="406"/>
    </row>
    <row r="31257" spans="7:7">
      <c r="G31257" s="406"/>
    </row>
    <row r="31258" spans="7:7">
      <c r="G31258" s="406"/>
    </row>
    <row r="31259" spans="7:7">
      <c r="G31259" s="406"/>
    </row>
    <row r="31260" spans="7:7">
      <c r="G31260" s="406"/>
    </row>
    <row r="31261" spans="7:7">
      <c r="G31261" s="406"/>
    </row>
    <row r="31262" spans="7:7">
      <c r="G31262" s="406"/>
    </row>
    <row r="31263" spans="7:7">
      <c r="G31263" s="406"/>
    </row>
    <row r="31264" spans="7:7">
      <c r="G31264" s="406"/>
    </row>
    <row r="31265" spans="7:7">
      <c r="G31265" s="406"/>
    </row>
    <row r="31266" spans="7:7">
      <c r="G31266" s="406"/>
    </row>
    <row r="31267" spans="7:7">
      <c r="G31267" s="406"/>
    </row>
    <row r="31268" spans="7:7">
      <c r="G31268" s="406"/>
    </row>
    <row r="31269" spans="7:7">
      <c r="G31269" s="406"/>
    </row>
    <row r="31270" spans="7:7">
      <c r="G31270" s="406"/>
    </row>
    <row r="31271" spans="7:7">
      <c r="G31271" s="406"/>
    </row>
    <row r="31272" spans="7:7">
      <c r="G31272" s="406"/>
    </row>
    <row r="31273" spans="7:7">
      <c r="G31273" s="406"/>
    </row>
    <row r="31274" spans="7:7">
      <c r="G31274" s="406"/>
    </row>
    <row r="31275" spans="7:7">
      <c r="G31275" s="406"/>
    </row>
    <row r="31276" spans="7:7">
      <c r="G31276" s="406"/>
    </row>
    <row r="31277" spans="7:7">
      <c r="G31277" s="406"/>
    </row>
    <row r="31278" spans="7:7">
      <c r="G31278" s="406"/>
    </row>
    <row r="31279" spans="7:7">
      <c r="G31279" s="406"/>
    </row>
    <row r="31280" spans="7:7">
      <c r="G31280" s="406"/>
    </row>
    <row r="31281" spans="7:7">
      <c r="G31281" s="406"/>
    </row>
    <row r="31282" spans="7:7">
      <c r="G31282" s="406"/>
    </row>
    <row r="31283" spans="7:7">
      <c r="G31283" s="406"/>
    </row>
    <row r="31284" spans="7:7">
      <c r="G31284" s="406"/>
    </row>
    <row r="31285" spans="7:7">
      <c r="G31285" s="406"/>
    </row>
    <row r="31286" spans="7:7">
      <c r="G31286" s="406"/>
    </row>
    <row r="31287" spans="7:7">
      <c r="G31287" s="406"/>
    </row>
    <row r="31288" spans="7:7">
      <c r="G31288" s="406"/>
    </row>
    <row r="31289" spans="7:7">
      <c r="G31289" s="406"/>
    </row>
    <row r="31290" spans="7:7">
      <c r="G31290" s="406"/>
    </row>
    <row r="31291" spans="7:7">
      <c r="G31291" s="406"/>
    </row>
    <row r="31292" spans="7:7">
      <c r="G31292" s="406"/>
    </row>
    <row r="31293" spans="7:7">
      <c r="G31293" s="406"/>
    </row>
    <row r="31294" spans="7:7">
      <c r="G31294" s="406"/>
    </row>
    <row r="31295" spans="7:7">
      <c r="G31295" s="406"/>
    </row>
    <row r="31296" spans="7:7">
      <c r="G31296" s="406"/>
    </row>
    <row r="31297" spans="7:7">
      <c r="G31297" s="406"/>
    </row>
    <row r="31298" spans="7:7">
      <c r="G31298" s="406"/>
    </row>
    <row r="31299" spans="7:7">
      <c r="G31299" s="406"/>
    </row>
    <row r="31300" spans="7:7">
      <c r="G31300" s="406"/>
    </row>
    <row r="31301" spans="7:7">
      <c r="G31301" s="406"/>
    </row>
    <row r="31302" spans="7:7">
      <c r="G31302" s="406"/>
    </row>
    <row r="31303" spans="7:7">
      <c r="G31303" s="406"/>
    </row>
    <row r="31304" spans="7:7">
      <c r="G31304" s="406"/>
    </row>
    <row r="31305" spans="7:7">
      <c r="G31305" s="406"/>
    </row>
    <row r="31306" spans="7:7">
      <c r="G31306" s="406"/>
    </row>
    <row r="31307" spans="7:7">
      <c r="G31307" s="406"/>
    </row>
    <row r="31308" spans="7:7">
      <c r="G31308" s="406"/>
    </row>
    <row r="31309" spans="7:7">
      <c r="G31309" s="406"/>
    </row>
    <row r="31310" spans="7:7">
      <c r="G31310" s="406"/>
    </row>
    <row r="31311" spans="7:7">
      <c r="G31311" s="406"/>
    </row>
    <row r="31312" spans="7:7">
      <c r="G31312" s="406"/>
    </row>
    <row r="31313" spans="7:7">
      <c r="G31313" s="406"/>
    </row>
    <row r="31314" spans="7:7">
      <c r="G31314" s="406"/>
    </row>
    <row r="31315" spans="7:7">
      <c r="G31315" s="406"/>
    </row>
    <row r="31316" spans="7:7">
      <c r="G31316" s="406"/>
    </row>
    <row r="31317" spans="7:7">
      <c r="G31317" s="406"/>
    </row>
    <row r="31318" spans="7:7">
      <c r="G31318" s="406"/>
    </row>
    <row r="31319" spans="7:7">
      <c r="G31319" s="406"/>
    </row>
    <row r="31320" spans="7:7">
      <c r="G31320" s="406"/>
    </row>
    <row r="31321" spans="7:7">
      <c r="G31321" s="406"/>
    </row>
    <row r="31322" spans="7:7">
      <c r="G31322" s="406"/>
    </row>
    <row r="31323" spans="7:7">
      <c r="G31323" s="406"/>
    </row>
    <row r="31324" spans="7:7">
      <c r="G31324" s="406"/>
    </row>
    <row r="31325" spans="7:7">
      <c r="G31325" s="406"/>
    </row>
    <row r="31326" spans="7:7">
      <c r="G31326" s="406"/>
    </row>
    <row r="31327" spans="7:7">
      <c r="G31327" s="406"/>
    </row>
    <row r="31328" spans="7:7">
      <c r="G31328" s="406"/>
    </row>
    <row r="31329" spans="7:7">
      <c r="G31329" s="406"/>
    </row>
    <row r="31330" spans="7:7">
      <c r="G31330" s="406"/>
    </row>
    <row r="31331" spans="7:7">
      <c r="G31331" s="406"/>
    </row>
    <row r="31332" spans="7:7">
      <c r="G31332" s="406"/>
    </row>
    <row r="31333" spans="7:7">
      <c r="G31333" s="406"/>
    </row>
    <row r="31334" spans="7:7">
      <c r="G31334" s="406"/>
    </row>
    <row r="31335" spans="7:7">
      <c r="G31335" s="406"/>
    </row>
    <row r="31336" spans="7:7">
      <c r="G31336" s="406"/>
    </row>
    <row r="31337" spans="7:7">
      <c r="G31337" s="406"/>
    </row>
    <row r="31338" spans="7:7">
      <c r="G31338" s="406"/>
    </row>
    <row r="31339" spans="7:7">
      <c r="G31339" s="406"/>
    </row>
    <row r="31340" spans="7:7">
      <c r="G31340" s="406"/>
    </row>
    <row r="31341" spans="7:7">
      <c r="G31341" s="406"/>
    </row>
    <row r="31342" spans="7:7">
      <c r="G31342" s="406"/>
    </row>
    <row r="31343" spans="7:7">
      <c r="G31343" s="406"/>
    </row>
    <row r="31344" spans="7:7">
      <c r="G31344" s="406"/>
    </row>
    <row r="31345" spans="7:7">
      <c r="G31345" s="406"/>
    </row>
    <row r="31346" spans="7:7">
      <c r="G31346" s="406"/>
    </row>
    <row r="31347" spans="7:7">
      <c r="G31347" s="406"/>
    </row>
    <row r="31348" spans="7:7">
      <c r="G31348" s="406"/>
    </row>
    <row r="31349" spans="7:7">
      <c r="G31349" s="406"/>
    </row>
    <row r="31350" spans="7:7">
      <c r="G31350" s="406"/>
    </row>
    <row r="31351" spans="7:7">
      <c r="G31351" s="406"/>
    </row>
    <row r="31352" spans="7:7">
      <c r="G31352" s="406"/>
    </row>
    <row r="31353" spans="7:7">
      <c r="G31353" s="406"/>
    </row>
    <row r="31354" spans="7:7">
      <c r="G31354" s="406"/>
    </row>
    <row r="31355" spans="7:7">
      <c r="G31355" s="406"/>
    </row>
    <row r="31356" spans="7:7">
      <c r="G31356" s="406"/>
    </row>
    <row r="31357" spans="7:7">
      <c r="G31357" s="406"/>
    </row>
    <row r="31358" spans="7:7">
      <c r="G31358" s="406"/>
    </row>
    <row r="31359" spans="7:7">
      <c r="G31359" s="406"/>
    </row>
    <row r="31360" spans="7:7">
      <c r="G31360" s="406"/>
    </row>
    <row r="31361" spans="7:7">
      <c r="G31361" s="406"/>
    </row>
    <row r="31362" spans="7:7">
      <c r="G31362" s="406"/>
    </row>
    <row r="31363" spans="7:7">
      <c r="G31363" s="406"/>
    </row>
    <row r="31364" spans="7:7">
      <c r="G31364" s="406"/>
    </row>
    <row r="31365" spans="7:7">
      <c r="G31365" s="406"/>
    </row>
    <row r="31366" spans="7:7">
      <c r="G31366" s="406"/>
    </row>
    <row r="31367" spans="7:7">
      <c r="G31367" s="406"/>
    </row>
    <row r="31368" spans="7:7">
      <c r="G31368" s="406"/>
    </row>
    <row r="31369" spans="7:7">
      <c r="G31369" s="406"/>
    </row>
    <row r="31370" spans="7:7">
      <c r="G31370" s="406"/>
    </row>
    <row r="31371" spans="7:7">
      <c r="G31371" s="406"/>
    </row>
    <row r="31372" spans="7:7">
      <c r="G31372" s="406"/>
    </row>
    <row r="31373" spans="7:7">
      <c r="G31373" s="406"/>
    </row>
    <row r="31374" spans="7:7">
      <c r="G31374" s="406"/>
    </row>
    <row r="31375" spans="7:7">
      <c r="G31375" s="406"/>
    </row>
    <row r="31376" spans="7:7">
      <c r="G31376" s="406"/>
    </row>
    <row r="31377" spans="7:7">
      <c r="G31377" s="406"/>
    </row>
    <row r="31378" spans="7:7">
      <c r="G31378" s="406"/>
    </row>
    <row r="31379" spans="7:7">
      <c r="G31379" s="406"/>
    </row>
    <row r="31380" spans="7:7">
      <c r="G31380" s="406"/>
    </row>
    <row r="31381" spans="7:7">
      <c r="G31381" s="406"/>
    </row>
    <row r="31382" spans="7:7">
      <c r="G31382" s="406"/>
    </row>
    <row r="31383" spans="7:7">
      <c r="G31383" s="406"/>
    </row>
    <row r="31384" spans="7:7">
      <c r="G31384" s="406"/>
    </row>
    <row r="31385" spans="7:7">
      <c r="G31385" s="406"/>
    </row>
    <row r="31386" spans="7:7">
      <c r="G31386" s="406"/>
    </row>
    <row r="31387" spans="7:7">
      <c r="G31387" s="406"/>
    </row>
    <row r="31388" spans="7:7">
      <c r="G31388" s="406"/>
    </row>
    <row r="31389" spans="7:7">
      <c r="G31389" s="406"/>
    </row>
    <row r="31390" spans="7:7">
      <c r="G31390" s="406"/>
    </row>
    <row r="31391" spans="7:7">
      <c r="G31391" s="406"/>
    </row>
    <row r="31392" spans="7:7">
      <c r="G31392" s="406"/>
    </row>
    <row r="31393" spans="7:7">
      <c r="G31393" s="406"/>
    </row>
    <row r="31394" spans="7:7">
      <c r="G31394" s="406"/>
    </row>
    <row r="31395" spans="7:7">
      <c r="G31395" s="406"/>
    </row>
    <row r="31396" spans="7:7">
      <c r="G31396" s="406"/>
    </row>
    <row r="31397" spans="7:7">
      <c r="G31397" s="406"/>
    </row>
    <row r="31398" spans="7:7">
      <c r="G31398" s="406"/>
    </row>
    <row r="31399" spans="7:7">
      <c r="G31399" s="406"/>
    </row>
    <row r="31400" spans="7:7">
      <c r="G31400" s="406"/>
    </row>
    <row r="31401" spans="7:7">
      <c r="G31401" s="406"/>
    </row>
    <row r="31402" spans="7:7">
      <c r="G31402" s="406"/>
    </row>
    <row r="31403" spans="7:7">
      <c r="G31403" s="406"/>
    </row>
    <row r="31404" spans="7:7">
      <c r="G31404" s="406"/>
    </row>
    <row r="31405" spans="7:7">
      <c r="G31405" s="406"/>
    </row>
    <row r="31406" spans="7:7">
      <c r="G31406" s="406"/>
    </row>
    <row r="31407" spans="7:7">
      <c r="G31407" s="406"/>
    </row>
    <row r="31408" spans="7:7">
      <c r="G31408" s="406"/>
    </row>
    <row r="31409" spans="7:7">
      <c r="G31409" s="406"/>
    </row>
    <row r="31410" spans="7:7">
      <c r="G31410" s="406"/>
    </row>
    <row r="31411" spans="7:7">
      <c r="G31411" s="406"/>
    </row>
    <row r="31412" spans="7:7">
      <c r="G31412" s="406"/>
    </row>
    <row r="31413" spans="7:7">
      <c r="G31413" s="406"/>
    </row>
    <row r="31414" spans="7:7">
      <c r="G31414" s="406"/>
    </row>
    <row r="31415" spans="7:7">
      <c r="G31415" s="406"/>
    </row>
    <row r="31416" spans="7:7">
      <c r="G31416" s="406"/>
    </row>
    <row r="31417" spans="7:7">
      <c r="G31417" s="406"/>
    </row>
    <row r="31418" spans="7:7">
      <c r="G31418" s="406"/>
    </row>
    <row r="31419" spans="7:7">
      <c r="G31419" s="406"/>
    </row>
    <row r="31420" spans="7:7">
      <c r="G31420" s="406"/>
    </row>
    <row r="31421" spans="7:7">
      <c r="G31421" s="406"/>
    </row>
    <row r="31422" spans="7:7">
      <c r="G31422" s="406"/>
    </row>
    <row r="31423" spans="7:7">
      <c r="G31423" s="406"/>
    </row>
    <row r="31424" spans="7:7">
      <c r="G31424" s="406"/>
    </row>
    <row r="31425" spans="7:7">
      <c r="G31425" s="406"/>
    </row>
    <row r="31426" spans="7:7">
      <c r="G31426" s="406"/>
    </row>
    <row r="31427" spans="7:7">
      <c r="G31427" s="406"/>
    </row>
    <row r="31428" spans="7:7">
      <c r="G31428" s="406"/>
    </row>
    <row r="31429" spans="7:7">
      <c r="G31429" s="406"/>
    </row>
    <row r="31430" spans="7:7">
      <c r="G31430" s="406"/>
    </row>
    <row r="31431" spans="7:7">
      <c r="G31431" s="406"/>
    </row>
    <row r="31432" spans="7:7">
      <c r="G31432" s="406"/>
    </row>
    <row r="31433" spans="7:7">
      <c r="G31433" s="406"/>
    </row>
    <row r="31434" spans="7:7">
      <c r="G31434" s="406"/>
    </row>
    <row r="31435" spans="7:7">
      <c r="G31435" s="406"/>
    </row>
    <row r="31436" spans="7:7">
      <c r="G31436" s="406"/>
    </row>
    <row r="31437" spans="7:7">
      <c r="G31437" s="406"/>
    </row>
    <row r="31438" spans="7:7">
      <c r="G31438" s="406"/>
    </row>
    <row r="31439" spans="7:7">
      <c r="G31439" s="406"/>
    </row>
    <row r="31440" spans="7:7">
      <c r="G31440" s="406"/>
    </row>
    <row r="31441" spans="7:7">
      <c r="G31441" s="406"/>
    </row>
    <row r="31442" spans="7:7">
      <c r="G31442" s="406"/>
    </row>
    <row r="31443" spans="7:7">
      <c r="G31443" s="406"/>
    </row>
    <row r="31444" spans="7:7">
      <c r="G31444" s="406"/>
    </row>
    <row r="31445" spans="7:7">
      <c r="G31445" s="406"/>
    </row>
    <row r="31446" spans="7:7">
      <c r="G31446" s="406"/>
    </row>
    <row r="31447" spans="7:7">
      <c r="G31447" s="406"/>
    </row>
    <row r="31448" spans="7:7">
      <c r="G31448" s="406"/>
    </row>
    <row r="31449" spans="7:7">
      <c r="G31449" s="406"/>
    </row>
    <row r="31450" spans="7:7">
      <c r="G31450" s="406"/>
    </row>
    <row r="31451" spans="7:7">
      <c r="G31451" s="406"/>
    </row>
    <row r="31452" spans="7:7">
      <c r="G31452" s="406"/>
    </row>
    <row r="31453" spans="7:7">
      <c r="G31453" s="406"/>
    </row>
    <row r="31454" spans="7:7">
      <c r="G31454" s="406"/>
    </row>
    <row r="31455" spans="7:7">
      <c r="G31455" s="406"/>
    </row>
    <row r="31456" spans="7:7">
      <c r="G31456" s="406"/>
    </row>
    <row r="31457" spans="7:7">
      <c r="G31457" s="406"/>
    </row>
    <row r="31458" spans="7:7">
      <c r="G31458" s="406"/>
    </row>
    <row r="31459" spans="7:7">
      <c r="G31459" s="406"/>
    </row>
    <row r="31460" spans="7:7">
      <c r="G31460" s="406"/>
    </row>
    <row r="31461" spans="7:7">
      <c r="G31461" s="406"/>
    </row>
    <row r="31462" spans="7:7">
      <c r="G31462" s="406"/>
    </row>
    <row r="31463" spans="7:7">
      <c r="G31463" s="406"/>
    </row>
    <row r="31464" spans="7:7">
      <c r="G31464" s="406"/>
    </row>
    <row r="31465" spans="7:7">
      <c r="G31465" s="406"/>
    </row>
    <row r="31466" spans="7:7">
      <c r="G31466" s="406"/>
    </row>
    <row r="31467" spans="7:7">
      <c r="G31467" s="406"/>
    </row>
    <row r="31468" spans="7:7">
      <c r="G31468" s="406"/>
    </row>
    <row r="31469" spans="7:7">
      <c r="G31469" s="406"/>
    </row>
    <row r="31470" spans="7:7">
      <c r="G31470" s="406"/>
    </row>
    <row r="31471" spans="7:7">
      <c r="G31471" s="406"/>
    </row>
    <row r="31472" spans="7:7">
      <c r="G31472" s="406"/>
    </row>
    <row r="31473" spans="7:7">
      <c r="G31473" s="406"/>
    </row>
    <row r="31474" spans="7:7">
      <c r="G31474" s="406"/>
    </row>
    <row r="31475" spans="7:7">
      <c r="G31475" s="406"/>
    </row>
    <row r="31476" spans="7:7">
      <c r="G31476" s="406"/>
    </row>
    <row r="31477" spans="7:7">
      <c r="G31477" s="406"/>
    </row>
    <row r="31478" spans="7:7">
      <c r="G31478" s="406"/>
    </row>
    <row r="31479" spans="7:7">
      <c r="G31479" s="406"/>
    </row>
    <row r="31480" spans="7:7">
      <c r="G31480" s="406"/>
    </row>
    <row r="31481" spans="7:7">
      <c r="G31481" s="406"/>
    </row>
    <row r="31482" spans="7:7">
      <c r="G31482" s="406"/>
    </row>
    <row r="31483" spans="7:7">
      <c r="G31483" s="406"/>
    </row>
    <row r="31484" spans="7:7">
      <c r="G31484" s="406"/>
    </row>
    <row r="31485" spans="7:7">
      <c r="G31485" s="406"/>
    </row>
    <row r="31486" spans="7:7">
      <c r="G31486" s="406"/>
    </row>
    <row r="31487" spans="7:7">
      <c r="G31487" s="406"/>
    </row>
    <row r="31488" spans="7:7">
      <c r="G31488" s="406"/>
    </row>
    <row r="31489" spans="7:7">
      <c r="G31489" s="406"/>
    </row>
    <row r="31490" spans="7:7">
      <c r="G31490" s="406"/>
    </row>
    <row r="31491" spans="7:7">
      <c r="G31491" s="406"/>
    </row>
    <row r="31492" spans="7:7">
      <c r="G31492" s="406"/>
    </row>
    <row r="31493" spans="7:7">
      <c r="G31493" s="406"/>
    </row>
    <row r="31494" spans="7:7">
      <c r="G31494" s="406"/>
    </row>
    <row r="31495" spans="7:7">
      <c r="G31495" s="406"/>
    </row>
    <row r="31496" spans="7:7">
      <c r="G31496" s="406"/>
    </row>
    <row r="31497" spans="7:7">
      <c r="G31497" s="406"/>
    </row>
    <row r="31498" spans="7:7">
      <c r="G31498" s="406"/>
    </row>
    <row r="31499" spans="7:7">
      <c r="G31499" s="406"/>
    </row>
    <row r="31500" spans="7:7">
      <c r="G31500" s="406"/>
    </row>
    <row r="31501" spans="7:7">
      <c r="G31501" s="406"/>
    </row>
    <row r="31502" spans="7:7">
      <c r="G31502" s="406"/>
    </row>
    <row r="31503" spans="7:7">
      <c r="G31503" s="406"/>
    </row>
    <row r="31504" spans="7:7">
      <c r="G31504" s="406"/>
    </row>
    <row r="31505" spans="7:7">
      <c r="G31505" s="406"/>
    </row>
    <row r="31506" spans="7:7">
      <c r="G31506" s="406"/>
    </row>
    <row r="31507" spans="7:7">
      <c r="G31507" s="406"/>
    </row>
    <row r="31508" spans="7:7">
      <c r="G31508" s="406"/>
    </row>
    <row r="31509" spans="7:7">
      <c r="G31509" s="406"/>
    </row>
    <row r="31510" spans="7:7">
      <c r="G31510" s="406"/>
    </row>
    <row r="31511" spans="7:7">
      <c r="G31511" s="406"/>
    </row>
    <row r="31512" spans="7:7">
      <c r="G31512" s="406"/>
    </row>
    <row r="31513" spans="7:7">
      <c r="G31513" s="406"/>
    </row>
    <row r="31514" spans="7:7">
      <c r="G31514" s="406"/>
    </row>
    <row r="31515" spans="7:7">
      <c r="G31515" s="406"/>
    </row>
    <row r="31516" spans="7:7">
      <c r="G31516" s="406"/>
    </row>
    <row r="31517" spans="7:7">
      <c r="G31517" s="406"/>
    </row>
    <row r="31518" spans="7:7">
      <c r="G31518" s="406"/>
    </row>
    <row r="31519" spans="7:7">
      <c r="G31519" s="406"/>
    </row>
    <row r="31520" spans="7:7">
      <c r="G31520" s="406"/>
    </row>
    <row r="31521" spans="7:7">
      <c r="G31521" s="406"/>
    </row>
    <row r="31522" spans="7:7">
      <c r="G31522" s="406"/>
    </row>
    <row r="31523" spans="7:7">
      <c r="G31523" s="406"/>
    </row>
    <row r="31524" spans="7:7">
      <c r="G31524" s="406"/>
    </row>
    <row r="31525" spans="7:7">
      <c r="G31525" s="406"/>
    </row>
    <row r="31526" spans="7:7">
      <c r="G31526" s="406"/>
    </row>
    <row r="31527" spans="7:7">
      <c r="G31527" s="406"/>
    </row>
    <row r="31528" spans="7:7">
      <c r="G31528" s="406"/>
    </row>
    <row r="31529" spans="7:7">
      <c r="G31529" s="406"/>
    </row>
    <row r="31530" spans="7:7">
      <c r="G31530" s="406"/>
    </row>
    <row r="31531" spans="7:7">
      <c r="G31531" s="406"/>
    </row>
    <row r="31532" spans="7:7">
      <c r="G31532" s="406"/>
    </row>
    <row r="31533" spans="7:7">
      <c r="G31533" s="406"/>
    </row>
    <row r="31534" spans="7:7">
      <c r="G31534" s="406"/>
    </row>
    <row r="31535" spans="7:7">
      <c r="G31535" s="406"/>
    </row>
    <row r="31536" spans="7:7">
      <c r="G31536" s="406"/>
    </row>
    <row r="31537" spans="7:7">
      <c r="G31537" s="406"/>
    </row>
    <row r="31538" spans="7:7">
      <c r="G31538" s="406"/>
    </row>
    <row r="31539" spans="7:7">
      <c r="G31539" s="406"/>
    </row>
    <row r="31540" spans="7:7">
      <c r="G31540" s="406"/>
    </row>
    <row r="31541" spans="7:7">
      <c r="G31541" s="406"/>
    </row>
    <row r="31542" spans="7:7">
      <c r="G31542" s="406"/>
    </row>
    <row r="31543" spans="7:7">
      <c r="G31543" s="406"/>
    </row>
    <row r="31544" spans="7:7">
      <c r="G31544" s="406"/>
    </row>
    <row r="31545" spans="7:7">
      <c r="G31545" s="406"/>
    </row>
    <row r="31546" spans="7:7">
      <c r="G31546" s="406"/>
    </row>
    <row r="31547" spans="7:7">
      <c r="G31547" s="406"/>
    </row>
    <row r="31548" spans="7:7">
      <c r="G31548" s="406"/>
    </row>
    <row r="31549" spans="7:7">
      <c r="G31549" s="406"/>
    </row>
    <row r="31550" spans="7:7">
      <c r="G31550" s="406"/>
    </row>
    <row r="31551" spans="7:7">
      <c r="G31551" s="406"/>
    </row>
    <row r="31552" spans="7:7">
      <c r="G31552" s="406"/>
    </row>
    <row r="31553" spans="7:7">
      <c r="G31553" s="406"/>
    </row>
    <row r="31554" spans="7:7">
      <c r="G31554" s="406"/>
    </row>
    <row r="31555" spans="7:7">
      <c r="G31555" s="406"/>
    </row>
    <row r="31556" spans="7:7">
      <c r="G31556" s="406"/>
    </row>
    <row r="31557" spans="7:7">
      <c r="G31557" s="406"/>
    </row>
    <row r="31558" spans="7:7">
      <c r="G31558" s="406"/>
    </row>
    <row r="31559" spans="7:7">
      <c r="G31559" s="406"/>
    </row>
    <row r="31560" spans="7:7">
      <c r="G31560" s="406"/>
    </row>
    <row r="31561" spans="7:7">
      <c r="G31561" s="406"/>
    </row>
    <row r="31562" spans="7:7">
      <c r="G31562" s="406"/>
    </row>
    <row r="31563" spans="7:7">
      <c r="G31563" s="406"/>
    </row>
    <row r="31564" spans="7:7">
      <c r="G31564" s="406"/>
    </row>
    <row r="31565" spans="7:7">
      <c r="G31565" s="406"/>
    </row>
    <row r="31566" spans="7:7">
      <c r="G31566" s="406"/>
    </row>
    <row r="31567" spans="7:7">
      <c r="G31567" s="406"/>
    </row>
    <row r="31568" spans="7:7">
      <c r="G31568" s="406"/>
    </row>
    <row r="31569" spans="7:7">
      <c r="G31569" s="406"/>
    </row>
    <row r="31570" spans="7:7">
      <c r="G31570" s="406"/>
    </row>
    <row r="31571" spans="7:7">
      <c r="G31571" s="406"/>
    </row>
    <row r="31572" spans="7:7">
      <c r="G31572" s="406"/>
    </row>
    <row r="31573" spans="7:7">
      <c r="G31573" s="406"/>
    </row>
    <row r="31574" spans="7:7">
      <c r="G31574" s="406"/>
    </row>
    <row r="31575" spans="7:7">
      <c r="G31575" s="406"/>
    </row>
    <row r="31576" spans="7:7">
      <c r="G31576" s="406"/>
    </row>
    <row r="31577" spans="7:7">
      <c r="G31577" s="406"/>
    </row>
    <row r="31578" spans="7:7">
      <c r="G31578" s="406"/>
    </row>
    <row r="31579" spans="7:7">
      <c r="G31579" s="406"/>
    </row>
    <row r="31580" spans="7:7">
      <c r="G31580" s="406"/>
    </row>
    <row r="31581" spans="7:7">
      <c r="G31581" s="406"/>
    </row>
    <row r="31582" spans="7:7">
      <c r="G31582" s="406"/>
    </row>
    <row r="31583" spans="7:7">
      <c r="G31583" s="406"/>
    </row>
    <row r="31584" spans="7:7">
      <c r="G31584" s="406"/>
    </row>
    <row r="31585" spans="7:7">
      <c r="G31585" s="406"/>
    </row>
    <row r="31586" spans="7:7">
      <c r="G31586" s="406"/>
    </row>
    <row r="31587" spans="7:7">
      <c r="G31587" s="406"/>
    </row>
    <row r="31588" spans="7:7">
      <c r="G31588" s="406"/>
    </row>
    <row r="31589" spans="7:7">
      <c r="G31589" s="406"/>
    </row>
    <row r="31590" spans="7:7">
      <c r="G31590" s="406"/>
    </row>
    <row r="31591" spans="7:7">
      <c r="G31591" s="406"/>
    </row>
    <row r="31592" spans="7:7">
      <c r="G31592" s="406"/>
    </row>
    <row r="31593" spans="7:7">
      <c r="G31593" s="406"/>
    </row>
    <row r="31594" spans="7:7">
      <c r="G31594" s="406"/>
    </row>
    <row r="31595" spans="7:7">
      <c r="G31595" s="406"/>
    </row>
    <row r="31596" spans="7:7">
      <c r="G31596" s="406"/>
    </row>
    <row r="31597" spans="7:7">
      <c r="G31597" s="406"/>
    </row>
    <row r="31598" spans="7:7">
      <c r="G31598" s="406"/>
    </row>
    <row r="31599" spans="7:7">
      <c r="G31599" s="406"/>
    </row>
    <row r="31600" spans="7:7">
      <c r="G31600" s="406"/>
    </row>
    <row r="31601" spans="7:7">
      <c r="G31601" s="406"/>
    </row>
    <row r="31602" spans="7:7">
      <c r="G31602" s="406"/>
    </row>
    <row r="31603" spans="7:7">
      <c r="G31603" s="406"/>
    </row>
    <row r="31604" spans="7:7">
      <c r="G31604" s="406"/>
    </row>
    <row r="31605" spans="7:7">
      <c r="G31605" s="406"/>
    </row>
    <row r="31606" spans="7:7">
      <c r="G31606" s="406"/>
    </row>
    <row r="31607" spans="7:7">
      <c r="G31607" s="406"/>
    </row>
    <row r="31608" spans="7:7">
      <c r="G31608" s="406"/>
    </row>
    <row r="31609" spans="7:7">
      <c r="G31609" s="406"/>
    </row>
    <row r="31610" spans="7:7">
      <c r="G31610" s="406"/>
    </row>
    <row r="31611" spans="7:7">
      <c r="G31611" s="406"/>
    </row>
    <row r="31612" spans="7:7">
      <c r="G31612" s="406"/>
    </row>
    <row r="31613" spans="7:7">
      <c r="G31613" s="406"/>
    </row>
    <row r="31614" spans="7:7">
      <c r="G31614" s="406"/>
    </row>
    <row r="31615" spans="7:7">
      <c r="G31615" s="406"/>
    </row>
    <row r="31616" spans="7:7">
      <c r="G31616" s="406"/>
    </row>
    <row r="31617" spans="7:7">
      <c r="G31617" s="406"/>
    </row>
    <row r="31618" spans="7:7">
      <c r="G31618" s="406"/>
    </row>
    <row r="31619" spans="7:7">
      <c r="G31619" s="406"/>
    </row>
    <row r="31620" spans="7:7">
      <c r="G31620" s="406"/>
    </row>
    <row r="31621" spans="7:7">
      <c r="G31621" s="406"/>
    </row>
    <row r="31622" spans="7:7">
      <c r="G31622" s="406"/>
    </row>
    <row r="31623" spans="7:7">
      <c r="G31623" s="406"/>
    </row>
    <row r="31624" spans="7:7">
      <c r="G31624" s="406"/>
    </row>
    <row r="31625" spans="7:7">
      <c r="G31625" s="406"/>
    </row>
    <row r="31626" spans="7:7">
      <c r="G31626" s="406"/>
    </row>
    <row r="31627" spans="7:7">
      <c r="G31627" s="406"/>
    </row>
    <row r="31628" spans="7:7">
      <c r="G31628" s="406"/>
    </row>
    <row r="31629" spans="7:7">
      <c r="G31629" s="406"/>
    </row>
    <row r="31630" spans="7:7">
      <c r="G31630" s="406"/>
    </row>
    <row r="31631" spans="7:7">
      <c r="G31631" s="406"/>
    </row>
    <row r="31632" spans="7:7">
      <c r="G31632" s="406"/>
    </row>
    <row r="31633" spans="7:7">
      <c r="G31633" s="406"/>
    </row>
    <row r="31634" spans="7:7">
      <c r="G31634" s="406"/>
    </row>
    <row r="31635" spans="7:7">
      <c r="G31635" s="406"/>
    </row>
    <row r="31636" spans="7:7">
      <c r="G31636" s="406"/>
    </row>
    <row r="31637" spans="7:7">
      <c r="G31637" s="406"/>
    </row>
    <row r="31638" spans="7:7">
      <c r="G31638" s="406"/>
    </row>
    <row r="31639" spans="7:7">
      <c r="G31639" s="406"/>
    </row>
    <row r="31640" spans="7:7">
      <c r="G31640" s="406"/>
    </row>
    <row r="31641" spans="7:7">
      <c r="G31641" s="406"/>
    </row>
    <row r="31642" spans="7:7">
      <c r="G31642" s="406"/>
    </row>
    <row r="31643" spans="7:7">
      <c r="G31643" s="406"/>
    </row>
    <row r="31644" spans="7:7">
      <c r="G31644" s="406"/>
    </row>
    <row r="31645" spans="7:7">
      <c r="G31645" s="406"/>
    </row>
    <row r="31646" spans="7:7">
      <c r="G31646" s="406"/>
    </row>
    <row r="31647" spans="7:7">
      <c r="G31647" s="406"/>
    </row>
    <row r="31648" spans="7:7">
      <c r="G31648" s="406"/>
    </row>
    <row r="31649" spans="7:7">
      <c r="G31649" s="406"/>
    </row>
    <row r="31650" spans="7:7">
      <c r="G31650" s="406"/>
    </row>
    <row r="31651" spans="7:7">
      <c r="G31651" s="406"/>
    </row>
    <row r="31652" spans="7:7">
      <c r="G31652" s="406"/>
    </row>
    <row r="31653" spans="7:7">
      <c r="G31653" s="406"/>
    </row>
    <row r="31654" spans="7:7">
      <c r="G31654" s="406"/>
    </row>
    <row r="31655" spans="7:7">
      <c r="G31655" s="406"/>
    </row>
    <row r="31656" spans="7:7">
      <c r="G31656" s="406"/>
    </row>
    <row r="31657" spans="7:7">
      <c r="G31657" s="406"/>
    </row>
    <row r="31658" spans="7:7">
      <c r="G31658" s="406"/>
    </row>
    <row r="31659" spans="7:7">
      <c r="G31659" s="406"/>
    </row>
    <row r="31660" spans="7:7">
      <c r="G31660" s="406"/>
    </row>
    <row r="31661" spans="7:7">
      <c r="G31661" s="406"/>
    </row>
    <row r="31662" spans="7:7">
      <c r="G31662" s="406"/>
    </row>
    <row r="31663" spans="7:7">
      <c r="G31663" s="406"/>
    </row>
    <row r="31664" spans="7:7">
      <c r="G31664" s="406"/>
    </row>
    <row r="31665" spans="7:7">
      <c r="G31665" s="406"/>
    </row>
    <row r="31666" spans="7:7">
      <c r="G31666" s="406"/>
    </row>
    <row r="31667" spans="7:7">
      <c r="G31667" s="406"/>
    </row>
    <row r="31668" spans="7:7">
      <c r="G31668" s="406"/>
    </row>
    <row r="31669" spans="7:7">
      <c r="G31669" s="406"/>
    </row>
    <row r="31670" spans="7:7">
      <c r="G31670" s="406"/>
    </row>
    <row r="31671" spans="7:7">
      <c r="G31671" s="406"/>
    </row>
    <row r="31672" spans="7:7">
      <c r="G31672" s="406"/>
    </row>
    <row r="31673" spans="7:7">
      <c r="G31673" s="406"/>
    </row>
    <row r="31674" spans="7:7">
      <c r="G31674" s="406"/>
    </row>
    <row r="31675" spans="7:7">
      <c r="G31675" s="406"/>
    </row>
    <row r="31676" spans="7:7">
      <c r="G31676" s="406"/>
    </row>
    <row r="31677" spans="7:7">
      <c r="G31677" s="406"/>
    </row>
    <row r="31678" spans="7:7">
      <c r="G31678" s="406"/>
    </row>
    <row r="31679" spans="7:7">
      <c r="G31679" s="406"/>
    </row>
    <row r="31680" spans="7:7">
      <c r="G31680" s="406"/>
    </row>
    <row r="31681" spans="7:7">
      <c r="G31681" s="406"/>
    </row>
    <row r="31682" spans="7:7">
      <c r="G31682" s="406"/>
    </row>
    <row r="31683" spans="7:7">
      <c r="G31683" s="406"/>
    </row>
    <row r="31684" spans="7:7">
      <c r="G31684" s="406"/>
    </row>
    <row r="31685" spans="7:7">
      <c r="G31685" s="406"/>
    </row>
    <row r="31686" spans="7:7">
      <c r="G31686" s="406"/>
    </row>
    <row r="31687" spans="7:7">
      <c r="G31687" s="406"/>
    </row>
    <row r="31688" spans="7:7">
      <c r="G31688" s="406"/>
    </row>
    <row r="31689" spans="7:7">
      <c r="G31689" s="406"/>
    </row>
    <row r="31690" spans="7:7">
      <c r="G31690" s="406"/>
    </row>
    <row r="31691" spans="7:7">
      <c r="G31691" s="406"/>
    </row>
    <row r="31692" spans="7:7">
      <c r="G31692" s="406"/>
    </row>
    <row r="31693" spans="7:7">
      <c r="G31693" s="406"/>
    </row>
    <row r="31694" spans="7:7">
      <c r="G31694" s="406"/>
    </row>
    <row r="31695" spans="7:7">
      <c r="G31695" s="406"/>
    </row>
    <row r="31696" spans="7:7">
      <c r="G31696" s="406"/>
    </row>
    <row r="31697" spans="7:7">
      <c r="G31697" s="406"/>
    </row>
    <row r="31698" spans="7:7">
      <c r="G31698" s="406"/>
    </row>
    <row r="31699" spans="7:7">
      <c r="G31699" s="406"/>
    </row>
    <row r="31700" spans="7:7">
      <c r="G31700" s="406"/>
    </row>
    <row r="31701" spans="7:7">
      <c r="G31701" s="406"/>
    </row>
    <row r="31702" spans="7:7">
      <c r="G31702" s="406"/>
    </row>
    <row r="31703" spans="7:7">
      <c r="G31703" s="406"/>
    </row>
    <row r="31704" spans="7:7">
      <c r="G31704" s="406"/>
    </row>
    <row r="31705" spans="7:7">
      <c r="G31705" s="406"/>
    </row>
    <row r="31706" spans="7:7">
      <c r="G31706" s="406"/>
    </row>
    <row r="31707" spans="7:7">
      <c r="G31707" s="406"/>
    </row>
    <row r="31708" spans="7:7">
      <c r="G31708" s="406"/>
    </row>
    <row r="31709" spans="7:7">
      <c r="G31709" s="406"/>
    </row>
    <row r="31710" spans="7:7">
      <c r="G31710" s="406"/>
    </row>
    <row r="31711" spans="7:7">
      <c r="G31711" s="406"/>
    </row>
    <row r="31712" spans="7:7">
      <c r="G31712" s="406"/>
    </row>
    <row r="31713" spans="7:7">
      <c r="G31713" s="406"/>
    </row>
    <row r="31714" spans="7:7">
      <c r="G31714" s="406"/>
    </row>
    <row r="31715" spans="7:7">
      <c r="G31715" s="406"/>
    </row>
    <row r="31716" spans="7:7">
      <c r="G31716" s="406"/>
    </row>
    <row r="31717" spans="7:7">
      <c r="G31717" s="406"/>
    </row>
    <row r="31718" spans="7:7">
      <c r="G31718" s="406"/>
    </row>
    <row r="31719" spans="7:7">
      <c r="G31719" s="406"/>
    </row>
    <row r="31720" spans="7:7">
      <c r="G31720" s="406"/>
    </row>
    <row r="31721" spans="7:7">
      <c r="G31721" s="406"/>
    </row>
    <row r="31722" spans="7:7">
      <c r="G31722" s="406"/>
    </row>
    <row r="31723" spans="7:7">
      <c r="G31723" s="406"/>
    </row>
    <row r="31724" spans="7:7">
      <c r="G31724" s="406"/>
    </row>
    <row r="31725" spans="7:7">
      <c r="G31725" s="406"/>
    </row>
    <row r="31726" spans="7:7">
      <c r="G31726" s="406"/>
    </row>
    <row r="31727" spans="7:7">
      <c r="G31727" s="406"/>
    </row>
    <row r="31728" spans="7:7">
      <c r="G31728" s="406"/>
    </row>
    <row r="31729" spans="7:7">
      <c r="G31729" s="406"/>
    </row>
    <row r="31730" spans="7:7">
      <c r="G31730" s="406"/>
    </row>
    <row r="31731" spans="7:7">
      <c r="G31731" s="406"/>
    </row>
    <row r="31732" spans="7:7">
      <c r="G31732" s="406"/>
    </row>
    <row r="31733" spans="7:7">
      <c r="G31733" s="406"/>
    </row>
    <row r="31734" spans="7:7">
      <c r="G31734" s="406"/>
    </row>
    <row r="31735" spans="7:7">
      <c r="G31735" s="406"/>
    </row>
    <row r="31736" spans="7:7">
      <c r="G31736" s="406"/>
    </row>
    <row r="31737" spans="7:7">
      <c r="G31737" s="406"/>
    </row>
    <row r="31738" spans="7:7">
      <c r="G31738" s="406"/>
    </row>
    <row r="31739" spans="7:7">
      <c r="G31739" s="406"/>
    </row>
    <row r="31740" spans="7:7">
      <c r="G31740" s="406"/>
    </row>
    <row r="31741" spans="7:7">
      <c r="G31741" s="406"/>
    </row>
    <row r="31742" spans="7:7">
      <c r="G31742" s="406"/>
    </row>
    <row r="31743" spans="7:7">
      <c r="G31743" s="406"/>
    </row>
    <row r="31744" spans="7:7">
      <c r="G31744" s="406"/>
    </row>
    <row r="31745" spans="7:7">
      <c r="G31745" s="406"/>
    </row>
    <row r="31746" spans="7:7">
      <c r="G31746" s="406"/>
    </row>
    <row r="31747" spans="7:7">
      <c r="G31747" s="406"/>
    </row>
    <row r="31748" spans="7:7">
      <c r="G31748" s="406"/>
    </row>
    <row r="31749" spans="7:7">
      <c r="G31749" s="406"/>
    </row>
    <row r="31750" spans="7:7">
      <c r="G31750" s="406"/>
    </row>
    <row r="31751" spans="7:7">
      <c r="G31751" s="406"/>
    </row>
    <row r="31752" spans="7:7">
      <c r="G31752" s="406"/>
    </row>
    <row r="31753" spans="7:7">
      <c r="G31753" s="406"/>
    </row>
    <row r="31754" spans="7:7">
      <c r="G31754" s="406"/>
    </row>
    <row r="31755" spans="7:7">
      <c r="G31755" s="406"/>
    </row>
    <row r="31756" spans="7:7">
      <c r="G31756" s="406"/>
    </row>
    <row r="31757" spans="7:7">
      <c r="G31757" s="406"/>
    </row>
    <row r="31758" spans="7:7">
      <c r="G31758" s="406"/>
    </row>
    <row r="31759" spans="7:7">
      <c r="G31759" s="406"/>
    </row>
    <row r="31760" spans="7:7">
      <c r="G31760" s="406"/>
    </row>
    <row r="31761" spans="7:7">
      <c r="G31761" s="406"/>
    </row>
    <row r="31762" spans="7:7">
      <c r="G31762" s="406"/>
    </row>
    <row r="31763" spans="7:7">
      <c r="G31763" s="406"/>
    </row>
    <row r="31764" spans="7:7">
      <c r="G31764" s="406"/>
    </row>
    <row r="31765" spans="7:7">
      <c r="G31765" s="406"/>
    </row>
    <row r="31766" spans="7:7">
      <c r="G31766" s="406"/>
    </row>
    <row r="31767" spans="7:7">
      <c r="G31767" s="406"/>
    </row>
    <row r="31768" spans="7:7">
      <c r="G31768" s="406"/>
    </row>
    <row r="31769" spans="7:7">
      <c r="G31769" s="406"/>
    </row>
    <row r="31770" spans="7:7">
      <c r="G31770" s="406"/>
    </row>
    <row r="31771" spans="7:7">
      <c r="G31771" s="406"/>
    </row>
    <row r="31772" spans="7:7">
      <c r="G31772" s="406"/>
    </row>
    <row r="31773" spans="7:7">
      <c r="G31773" s="406"/>
    </row>
    <row r="31774" spans="7:7">
      <c r="G31774" s="406"/>
    </row>
    <row r="31775" spans="7:7">
      <c r="G31775" s="406"/>
    </row>
    <row r="31776" spans="7:7">
      <c r="G31776" s="406"/>
    </row>
    <row r="31777" spans="7:7">
      <c r="G31777" s="406"/>
    </row>
    <row r="31778" spans="7:7">
      <c r="G31778" s="406"/>
    </row>
    <row r="31779" spans="7:7">
      <c r="G31779" s="406"/>
    </row>
    <row r="31780" spans="7:7">
      <c r="G31780" s="406"/>
    </row>
    <row r="31781" spans="7:7">
      <c r="G31781" s="406"/>
    </row>
    <row r="31782" spans="7:7">
      <c r="G31782" s="406"/>
    </row>
    <row r="31783" spans="7:7">
      <c r="G31783" s="406"/>
    </row>
    <row r="31784" spans="7:7">
      <c r="G31784" s="406"/>
    </row>
    <row r="31785" spans="7:7">
      <c r="G31785" s="406"/>
    </row>
    <row r="31786" spans="7:7">
      <c r="G31786" s="406"/>
    </row>
    <row r="31787" spans="7:7">
      <c r="G31787" s="406"/>
    </row>
    <row r="31788" spans="7:7">
      <c r="G31788" s="406"/>
    </row>
    <row r="31789" spans="7:7">
      <c r="G31789" s="406"/>
    </row>
    <row r="31790" spans="7:7">
      <c r="G31790" s="406"/>
    </row>
    <row r="31791" spans="7:7">
      <c r="G31791" s="406"/>
    </row>
    <row r="31792" spans="7:7">
      <c r="G31792" s="406"/>
    </row>
    <row r="31793" spans="7:7">
      <c r="G31793" s="406"/>
    </row>
    <row r="31794" spans="7:7">
      <c r="G31794" s="406"/>
    </row>
    <row r="31795" spans="7:7">
      <c r="G31795" s="406"/>
    </row>
    <row r="31796" spans="7:7">
      <c r="G31796" s="406"/>
    </row>
    <row r="31797" spans="7:7">
      <c r="G31797" s="406"/>
    </row>
    <row r="31798" spans="7:7">
      <c r="G31798" s="406"/>
    </row>
    <row r="31799" spans="7:7">
      <c r="G31799" s="406"/>
    </row>
    <row r="31800" spans="7:7">
      <c r="G31800" s="406"/>
    </row>
    <row r="31801" spans="7:7">
      <c r="G31801" s="406"/>
    </row>
    <row r="31802" spans="7:7">
      <c r="G31802" s="406"/>
    </row>
    <row r="31803" spans="7:7">
      <c r="G31803" s="406"/>
    </row>
    <row r="31804" spans="7:7">
      <c r="G31804" s="406"/>
    </row>
    <row r="31805" spans="7:7">
      <c r="G31805" s="406"/>
    </row>
    <row r="31806" spans="7:7">
      <c r="G31806" s="406"/>
    </row>
    <row r="31807" spans="7:7">
      <c r="G31807" s="406"/>
    </row>
    <row r="31808" spans="7:7">
      <c r="G31808" s="406"/>
    </row>
    <row r="31809" spans="7:7">
      <c r="G31809" s="406"/>
    </row>
    <row r="31810" spans="7:7">
      <c r="G31810" s="406"/>
    </row>
    <row r="31811" spans="7:7">
      <c r="G31811" s="406"/>
    </row>
    <row r="31812" spans="7:7">
      <c r="G31812" s="406"/>
    </row>
    <row r="31813" spans="7:7">
      <c r="G31813" s="406"/>
    </row>
    <row r="31814" spans="7:7">
      <c r="G31814" s="406"/>
    </row>
    <row r="31815" spans="7:7">
      <c r="G31815" s="406"/>
    </row>
    <row r="31816" spans="7:7">
      <c r="G31816" s="406"/>
    </row>
    <row r="31817" spans="7:7">
      <c r="G31817" s="406"/>
    </row>
    <row r="31818" spans="7:7">
      <c r="G31818" s="406"/>
    </row>
    <row r="31819" spans="7:7">
      <c r="G31819" s="406"/>
    </row>
    <row r="31820" spans="7:7">
      <c r="G31820" s="406"/>
    </row>
    <row r="31821" spans="7:7">
      <c r="G31821" s="406"/>
    </row>
    <row r="31822" spans="7:7">
      <c r="G31822" s="406"/>
    </row>
    <row r="31823" spans="7:7">
      <c r="G31823" s="406"/>
    </row>
    <row r="31824" spans="7:7">
      <c r="G31824" s="406"/>
    </row>
    <row r="31825" spans="7:7">
      <c r="G31825" s="406"/>
    </row>
    <row r="31826" spans="7:7">
      <c r="G31826" s="406"/>
    </row>
    <row r="31827" spans="7:7">
      <c r="G31827" s="406"/>
    </row>
    <row r="31828" spans="7:7">
      <c r="G31828" s="406"/>
    </row>
    <row r="31829" spans="7:7">
      <c r="G31829" s="406"/>
    </row>
    <row r="31830" spans="7:7">
      <c r="G31830" s="406"/>
    </row>
    <row r="31831" spans="7:7">
      <c r="G31831" s="406"/>
    </row>
    <row r="31832" spans="7:7">
      <c r="G31832" s="406"/>
    </row>
    <row r="31833" spans="7:7">
      <c r="G31833" s="406"/>
    </row>
    <row r="31834" spans="7:7">
      <c r="G31834" s="406"/>
    </row>
    <row r="31835" spans="7:7">
      <c r="G31835" s="406"/>
    </row>
    <row r="31836" spans="7:7">
      <c r="G31836" s="406"/>
    </row>
    <row r="31837" spans="7:7">
      <c r="G31837" s="406"/>
    </row>
    <row r="31838" spans="7:7">
      <c r="G31838" s="406"/>
    </row>
    <row r="31839" spans="7:7">
      <c r="G31839" s="406"/>
    </row>
    <row r="31840" spans="7:7">
      <c r="G31840" s="406"/>
    </row>
    <row r="31841" spans="7:7">
      <c r="G31841" s="406"/>
    </row>
    <row r="31842" spans="7:7">
      <c r="G31842" s="406"/>
    </row>
    <row r="31843" spans="7:7">
      <c r="G31843" s="406"/>
    </row>
    <row r="31844" spans="7:7">
      <c r="G31844" s="406"/>
    </row>
    <row r="31845" spans="7:7">
      <c r="G31845" s="406"/>
    </row>
    <row r="31846" spans="7:7">
      <c r="G31846" s="406"/>
    </row>
    <row r="31847" spans="7:7">
      <c r="G31847" s="406"/>
    </row>
    <row r="31848" spans="7:7">
      <c r="G31848" s="406"/>
    </row>
    <row r="31849" spans="7:7">
      <c r="G31849" s="406"/>
    </row>
    <row r="31850" spans="7:7">
      <c r="G31850" s="406"/>
    </row>
    <row r="31851" spans="7:7">
      <c r="G31851" s="406"/>
    </row>
    <row r="31852" spans="7:7">
      <c r="G31852" s="406"/>
    </row>
    <row r="31853" spans="7:7">
      <c r="G31853" s="406"/>
    </row>
    <row r="31854" spans="7:7">
      <c r="G31854" s="406"/>
    </row>
    <row r="31855" spans="7:7">
      <c r="G31855" s="406"/>
    </row>
    <row r="31856" spans="7:7">
      <c r="G31856" s="406"/>
    </row>
    <row r="31857" spans="7:7">
      <c r="G31857" s="406"/>
    </row>
    <row r="31858" spans="7:7">
      <c r="G31858" s="406"/>
    </row>
    <row r="31859" spans="7:7">
      <c r="G31859" s="406"/>
    </row>
    <row r="31860" spans="7:7">
      <c r="G31860" s="406"/>
    </row>
    <row r="31861" spans="7:7">
      <c r="G31861" s="406"/>
    </row>
    <row r="31862" spans="7:7">
      <c r="G31862" s="406"/>
    </row>
    <row r="31863" spans="7:7">
      <c r="G31863" s="406"/>
    </row>
    <row r="31864" spans="7:7">
      <c r="G31864" s="406"/>
    </row>
    <row r="31865" spans="7:7">
      <c r="G31865" s="406"/>
    </row>
    <row r="31866" spans="7:7">
      <c r="G31866" s="406"/>
    </row>
    <row r="31867" spans="7:7">
      <c r="G31867" s="406"/>
    </row>
    <row r="31868" spans="7:7">
      <c r="G31868" s="406"/>
    </row>
    <row r="31869" spans="7:7">
      <c r="G31869" s="406"/>
    </row>
    <row r="31870" spans="7:7">
      <c r="G31870" s="406"/>
    </row>
    <row r="31871" spans="7:7">
      <c r="G31871" s="406"/>
    </row>
    <row r="31872" spans="7:7">
      <c r="G31872" s="406"/>
    </row>
    <row r="31873" spans="7:7">
      <c r="G31873" s="406"/>
    </row>
    <row r="31874" spans="7:7">
      <c r="G31874" s="406"/>
    </row>
    <row r="31875" spans="7:7">
      <c r="G31875" s="406"/>
    </row>
    <row r="31876" spans="7:7">
      <c r="G31876" s="406"/>
    </row>
    <row r="31877" spans="7:7">
      <c r="G31877" s="406"/>
    </row>
    <row r="31878" spans="7:7">
      <c r="G31878" s="406"/>
    </row>
    <row r="31879" spans="7:7">
      <c r="G31879" s="406"/>
    </row>
    <row r="31880" spans="7:7">
      <c r="G31880" s="406"/>
    </row>
    <row r="31881" spans="7:7">
      <c r="G31881" s="406"/>
    </row>
    <row r="31882" spans="7:7">
      <c r="G31882" s="406"/>
    </row>
    <row r="31883" spans="7:7">
      <c r="G31883" s="406"/>
    </row>
    <row r="31884" spans="7:7">
      <c r="G31884" s="406"/>
    </row>
    <row r="31885" spans="7:7">
      <c r="G31885" s="406"/>
    </row>
    <row r="31886" spans="7:7">
      <c r="G31886" s="406"/>
    </row>
    <row r="31887" spans="7:7">
      <c r="G31887" s="406"/>
    </row>
    <row r="31888" spans="7:7">
      <c r="G31888" s="406"/>
    </row>
    <row r="31889" spans="7:7">
      <c r="G31889" s="406"/>
    </row>
    <row r="31890" spans="7:7">
      <c r="G31890" s="406"/>
    </row>
    <row r="31891" spans="7:7">
      <c r="G31891" s="406"/>
    </row>
    <row r="31892" spans="7:7">
      <c r="G31892" s="406"/>
    </row>
    <row r="31893" spans="7:7">
      <c r="G31893" s="406"/>
    </row>
    <row r="31894" spans="7:7">
      <c r="G31894" s="406"/>
    </row>
    <row r="31895" spans="7:7">
      <c r="G31895" s="406"/>
    </row>
    <row r="31896" spans="7:7">
      <c r="G31896" s="406"/>
    </row>
    <row r="31897" spans="7:7">
      <c r="G31897" s="406"/>
    </row>
    <row r="31898" spans="7:7">
      <c r="G31898" s="406"/>
    </row>
    <row r="31899" spans="7:7">
      <c r="G31899" s="406"/>
    </row>
    <row r="31900" spans="7:7">
      <c r="G31900" s="406"/>
    </row>
    <row r="31901" spans="7:7">
      <c r="G31901" s="406"/>
    </row>
    <row r="31902" spans="7:7">
      <c r="G31902" s="406"/>
    </row>
    <row r="31903" spans="7:7">
      <c r="G31903" s="406"/>
    </row>
    <row r="31904" spans="7:7">
      <c r="G31904" s="406"/>
    </row>
    <row r="31905" spans="7:7">
      <c r="G31905" s="406"/>
    </row>
    <row r="31906" spans="7:7">
      <c r="G31906" s="406"/>
    </row>
    <row r="31907" spans="7:7">
      <c r="G31907" s="406"/>
    </row>
    <row r="31908" spans="7:7">
      <c r="G31908" s="406"/>
    </row>
    <row r="31909" spans="7:7">
      <c r="G31909" s="406"/>
    </row>
    <row r="31910" spans="7:7">
      <c r="G31910" s="406"/>
    </row>
    <row r="31911" spans="7:7">
      <c r="G31911" s="406"/>
    </row>
    <row r="31912" spans="7:7">
      <c r="G31912" s="406"/>
    </row>
    <row r="31913" spans="7:7">
      <c r="G31913" s="406"/>
    </row>
    <row r="31914" spans="7:7">
      <c r="G31914" s="406"/>
    </row>
    <row r="31915" spans="7:7">
      <c r="G31915" s="406"/>
    </row>
    <row r="31916" spans="7:7">
      <c r="G31916" s="406"/>
    </row>
    <row r="31917" spans="7:7">
      <c r="G31917" s="406"/>
    </row>
    <row r="31918" spans="7:7">
      <c r="G31918" s="406"/>
    </row>
    <row r="31919" spans="7:7">
      <c r="G31919" s="406"/>
    </row>
    <row r="31920" spans="7:7">
      <c r="G31920" s="406"/>
    </row>
    <row r="31921" spans="7:7">
      <c r="G31921" s="406"/>
    </row>
    <row r="31922" spans="7:7">
      <c r="G31922" s="406"/>
    </row>
    <row r="31923" spans="7:7">
      <c r="G31923" s="406"/>
    </row>
    <row r="31924" spans="7:7">
      <c r="G31924" s="406"/>
    </row>
    <row r="31925" spans="7:7">
      <c r="G31925" s="406"/>
    </row>
    <row r="31926" spans="7:7">
      <c r="G31926" s="406"/>
    </row>
    <row r="31927" spans="7:7">
      <c r="G31927" s="406"/>
    </row>
    <row r="31928" spans="7:7">
      <c r="G31928" s="406"/>
    </row>
    <row r="31929" spans="7:7">
      <c r="G31929" s="406"/>
    </row>
    <row r="31930" spans="7:7">
      <c r="G31930" s="406"/>
    </row>
    <row r="31931" spans="7:7">
      <c r="G31931" s="406"/>
    </row>
    <row r="31932" spans="7:7">
      <c r="G31932" s="406"/>
    </row>
    <row r="31933" spans="7:7">
      <c r="G31933" s="406"/>
    </row>
    <row r="31934" spans="7:7">
      <c r="G31934" s="406"/>
    </row>
    <row r="31935" spans="7:7">
      <c r="G31935" s="406"/>
    </row>
    <row r="31936" spans="7:7">
      <c r="G31936" s="406"/>
    </row>
    <row r="31937" spans="7:7">
      <c r="G31937" s="406"/>
    </row>
    <row r="31938" spans="7:7">
      <c r="G31938" s="406"/>
    </row>
    <row r="31939" spans="7:7">
      <c r="G31939" s="406"/>
    </row>
    <row r="31940" spans="7:7">
      <c r="G31940" s="406"/>
    </row>
    <row r="31941" spans="7:7">
      <c r="G31941" s="406"/>
    </row>
    <row r="31942" spans="7:7">
      <c r="G31942" s="406"/>
    </row>
    <row r="31943" spans="7:7">
      <c r="G31943" s="406"/>
    </row>
    <row r="31944" spans="7:7">
      <c r="G31944" s="406"/>
    </row>
    <row r="31945" spans="7:7">
      <c r="G31945" s="406"/>
    </row>
    <row r="31946" spans="7:7">
      <c r="G31946" s="406"/>
    </row>
    <row r="31947" spans="7:7">
      <c r="G31947" s="406"/>
    </row>
    <row r="31948" spans="7:7">
      <c r="G31948" s="406"/>
    </row>
    <row r="31949" spans="7:7">
      <c r="G31949" s="406"/>
    </row>
    <row r="31950" spans="7:7">
      <c r="G31950" s="406"/>
    </row>
    <row r="31951" spans="7:7">
      <c r="G31951" s="406"/>
    </row>
    <row r="31952" spans="7:7">
      <c r="G31952" s="406"/>
    </row>
    <row r="31953" spans="7:7">
      <c r="G31953" s="406"/>
    </row>
    <row r="31954" spans="7:7">
      <c r="G31954" s="406"/>
    </row>
    <row r="31955" spans="7:7">
      <c r="G31955" s="406"/>
    </row>
    <row r="31956" spans="7:7">
      <c r="G31956" s="406"/>
    </row>
    <row r="31957" spans="7:7">
      <c r="G31957" s="406"/>
    </row>
    <row r="31958" spans="7:7">
      <c r="G31958" s="406"/>
    </row>
    <row r="31959" spans="7:7">
      <c r="G31959" s="406"/>
    </row>
    <row r="31960" spans="7:7">
      <c r="G31960" s="406"/>
    </row>
    <row r="31961" spans="7:7">
      <c r="G31961" s="406"/>
    </row>
    <row r="31962" spans="7:7">
      <c r="G31962" s="406"/>
    </row>
    <row r="31963" spans="7:7">
      <c r="G31963" s="406"/>
    </row>
    <row r="31964" spans="7:7">
      <c r="G31964" s="406"/>
    </row>
    <row r="31965" spans="7:7">
      <c r="G31965" s="406"/>
    </row>
    <row r="31966" spans="7:7">
      <c r="G31966" s="406"/>
    </row>
    <row r="31967" spans="7:7">
      <c r="G31967" s="406"/>
    </row>
    <row r="31968" spans="7:7">
      <c r="G31968" s="406"/>
    </row>
    <row r="31969" spans="7:7">
      <c r="G31969" s="406"/>
    </row>
    <row r="31970" spans="7:7">
      <c r="G31970" s="406"/>
    </row>
    <row r="31971" spans="7:7">
      <c r="G31971" s="406"/>
    </row>
    <row r="31972" spans="7:7">
      <c r="G31972" s="406"/>
    </row>
    <row r="31973" spans="7:7">
      <c r="G31973" s="406"/>
    </row>
    <row r="31974" spans="7:7">
      <c r="G31974" s="406"/>
    </row>
    <row r="31975" spans="7:7">
      <c r="G31975" s="406"/>
    </row>
    <row r="31976" spans="7:7">
      <c r="G31976" s="406"/>
    </row>
    <row r="31977" spans="7:7">
      <c r="G31977" s="406"/>
    </row>
    <row r="31978" spans="7:7">
      <c r="G31978" s="406"/>
    </row>
    <row r="31979" spans="7:7">
      <c r="G31979" s="406"/>
    </row>
    <row r="31980" spans="7:7">
      <c r="G31980" s="406"/>
    </row>
    <row r="31981" spans="7:7">
      <c r="G31981" s="406"/>
    </row>
    <row r="31982" spans="7:7">
      <c r="G31982" s="406"/>
    </row>
    <row r="31983" spans="7:7">
      <c r="G31983" s="406"/>
    </row>
    <row r="31984" spans="7:7">
      <c r="G31984" s="406"/>
    </row>
    <row r="31985" spans="7:7">
      <c r="G31985" s="406"/>
    </row>
    <row r="31986" spans="7:7">
      <c r="G31986" s="406"/>
    </row>
    <row r="31987" spans="7:7">
      <c r="G31987" s="406"/>
    </row>
    <row r="31988" spans="7:7">
      <c r="G31988" s="406"/>
    </row>
    <row r="31989" spans="7:7">
      <c r="G31989" s="406"/>
    </row>
    <row r="31990" spans="7:7">
      <c r="G31990" s="406"/>
    </row>
    <row r="31991" spans="7:7">
      <c r="G31991" s="406"/>
    </row>
    <row r="31992" spans="7:7">
      <c r="G31992" s="406"/>
    </row>
    <row r="31993" spans="7:7">
      <c r="G31993" s="406"/>
    </row>
    <row r="31994" spans="7:7">
      <c r="G31994" s="406"/>
    </row>
    <row r="31995" spans="7:7">
      <c r="G31995" s="406"/>
    </row>
    <row r="31996" spans="7:7">
      <c r="G31996" s="406"/>
    </row>
    <row r="31997" spans="7:7">
      <c r="G31997" s="406"/>
    </row>
    <row r="31998" spans="7:7">
      <c r="G31998" s="406"/>
    </row>
    <row r="31999" spans="7:7">
      <c r="G31999" s="406"/>
    </row>
    <row r="32000" spans="7:7">
      <c r="G32000" s="406"/>
    </row>
    <row r="32001" spans="7:7">
      <c r="G32001" s="406"/>
    </row>
    <row r="32002" spans="7:7">
      <c r="G32002" s="406"/>
    </row>
    <row r="32003" spans="7:7">
      <c r="G32003" s="406"/>
    </row>
    <row r="32004" spans="7:7">
      <c r="G32004" s="406"/>
    </row>
    <row r="32005" spans="7:7">
      <c r="G32005" s="406"/>
    </row>
    <row r="32006" spans="7:7">
      <c r="G32006" s="406"/>
    </row>
    <row r="32007" spans="7:7">
      <c r="G32007" s="406"/>
    </row>
    <row r="32008" spans="7:7">
      <c r="G32008" s="406"/>
    </row>
    <row r="32009" spans="7:7">
      <c r="G32009" s="406"/>
    </row>
    <row r="32010" spans="7:7">
      <c r="G32010" s="406"/>
    </row>
    <row r="32011" spans="7:7">
      <c r="G32011" s="406"/>
    </row>
    <row r="32012" spans="7:7">
      <c r="G32012" s="406"/>
    </row>
    <row r="32013" spans="7:7">
      <c r="G32013" s="406"/>
    </row>
    <row r="32014" spans="7:7">
      <c r="G32014" s="406"/>
    </row>
    <row r="32015" spans="7:7">
      <c r="G32015" s="406"/>
    </row>
    <row r="32016" spans="7:7">
      <c r="G32016" s="406"/>
    </row>
    <row r="32017" spans="7:7">
      <c r="G32017" s="406"/>
    </row>
    <row r="32018" spans="7:7">
      <c r="G32018" s="406"/>
    </row>
    <row r="32019" spans="7:7">
      <c r="G32019" s="406"/>
    </row>
    <row r="32020" spans="7:7">
      <c r="G32020" s="406"/>
    </row>
    <row r="32021" spans="7:7">
      <c r="G32021" s="406"/>
    </row>
    <row r="32022" spans="7:7">
      <c r="G32022" s="406"/>
    </row>
    <row r="32023" spans="7:7">
      <c r="G32023" s="406"/>
    </row>
    <row r="32024" spans="7:7">
      <c r="G32024" s="406"/>
    </row>
    <row r="32025" spans="7:7">
      <c r="G32025" s="406"/>
    </row>
    <row r="32026" spans="7:7">
      <c r="G32026" s="406"/>
    </row>
    <row r="32027" spans="7:7">
      <c r="G32027" s="406"/>
    </row>
    <row r="32028" spans="7:7">
      <c r="G32028" s="406"/>
    </row>
    <row r="32029" spans="7:7">
      <c r="G32029" s="406"/>
    </row>
    <row r="32030" spans="7:7">
      <c r="G32030" s="406"/>
    </row>
    <row r="32031" spans="7:7">
      <c r="G32031" s="406"/>
    </row>
    <row r="32032" spans="7:7">
      <c r="G32032" s="406"/>
    </row>
    <row r="32033" spans="7:7">
      <c r="G32033" s="406"/>
    </row>
    <row r="32034" spans="7:7">
      <c r="G32034" s="406"/>
    </row>
    <row r="32035" spans="7:7">
      <c r="G32035" s="406"/>
    </row>
    <row r="32036" spans="7:7">
      <c r="G32036" s="406"/>
    </row>
    <row r="32037" spans="7:7">
      <c r="G32037" s="406"/>
    </row>
    <row r="32038" spans="7:7">
      <c r="G32038" s="406"/>
    </row>
    <row r="32039" spans="7:7">
      <c r="G32039" s="406"/>
    </row>
    <row r="32040" spans="7:7">
      <c r="G32040" s="406"/>
    </row>
    <row r="32041" spans="7:7">
      <c r="G32041" s="406"/>
    </row>
    <row r="32042" spans="7:7">
      <c r="G32042" s="406"/>
    </row>
    <row r="32043" spans="7:7">
      <c r="G32043" s="406"/>
    </row>
    <row r="32044" spans="7:7">
      <c r="G32044" s="406"/>
    </row>
    <row r="32045" spans="7:7">
      <c r="G32045" s="406"/>
    </row>
    <row r="32046" spans="7:7">
      <c r="G32046" s="406"/>
    </row>
    <row r="32047" spans="7:7">
      <c r="G32047" s="406"/>
    </row>
    <row r="32048" spans="7:7">
      <c r="G32048" s="406"/>
    </row>
    <row r="32049" spans="7:7">
      <c r="G32049" s="406"/>
    </row>
    <row r="32050" spans="7:7">
      <c r="G32050" s="406"/>
    </row>
    <row r="32051" spans="7:7">
      <c r="G32051" s="406"/>
    </row>
    <row r="32052" spans="7:7">
      <c r="G32052" s="406"/>
    </row>
    <row r="32053" spans="7:7">
      <c r="G32053" s="406"/>
    </row>
    <row r="32054" spans="7:7">
      <c r="G32054" s="406"/>
    </row>
    <row r="32055" spans="7:7">
      <c r="G32055" s="406"/>
    </row>
    <row r="32056" spans="7:7">
      <c r="G32056" s="406"/>
    </row>
    <row r="32057" spans="7:7">
      <c r="G32057" s="406"/>
    </row>
    <row r="32058" spans="7:7">
      <c r="G32058" s="406"/>
    </row>
    <row r="32059" spans="7:7">
      <c r="G32059" s="406"/>
    </row>
    <row r="32060" spans="7:7">
      <c r="G32060" s="406"/>
    </row>
    <row r="32061" spans="7:7">
      <c r="G32061" s="406"/>
    </row>
    <row r="32062" spans="7:7">
      <c r="G32062" s="406"/>
    </row>
    <row r="32063" spans="7:7">
      <c r="G32063" s="406"/>
    </row>
    <row r="32064" spans="7:7">
      <c r="G32064" s="406"/>
    </row>
    <row r="32065" spans="7:7">
      <c r="G32065" s="406"/>
    </row>
    <row r="32066" spans="7:7">
      <c r="G32066" s="406"/>
    </row>
    <row r="32067" spans="7:7">
      <c r="G32067" s="406"/>
    </row>
    <row r="32068" spans="7:7">
      <c r="G32068" s="406"/>
    </row>
    <row r="32069" spans="7:7">
      <c r="G32069" s="406"/>
    </row>
    <row r="32070" spans="7:7">
      <c r="G32070" s="406"/>
    </row>
    <row r="32071" spans="7:7">
      <c r="G32071" s="406"/>
    </row>
    <row r="32072" spans="7:7">
      <c r="G32072" s="406"/>
    </row>
    <row r="32073" spans="7:7">
      <c r="G32073" s="406"/>
    </row>
    <row r="32074" spans="7:7">
      <c r="G32074" s="406"/>
    </row>
    <row r="32075" spans="7:7">
      <c r="G32075" s="406"/>
    </row>
    <row r="32076" spans="7:7">
      <c r="G32076" s="406"/>
    </row>
    <row r="32077" spans="7:7">
      <c r="G32077" s="406"/>
    </row>
    <row r="32078" spans="7:7">
      <c r="G32078" s="406"/>
    </row>
    <row r="32079" spans="7:7">
      <c r="G32079" s="406"/>
    </row>
    <row r="32080" spans="7:7">
      <c r="G32080" s="406"/>
    </row>
    <row r="32081" spans="7:7">
      <c r="G32081" s="406"/>
    </row>
    <row r="32082" spans="7:7">
      <c r="G32082" s="406"/>
    </row>
    <row r="32083" spans="7:7">
      <c r="G32083" s="406"/>
    </row>
    <row r="32084" spans="7:7">
      <c r="G32084" s="406"/>
    </row>
    <row r="32085" spans="7:7">
      <c r="G32085" s="406"/>
    </row>
    <row r="32086" spans="7:7">
      <c r="G32086" s="406"/>
    </row>
    <row r="32087" spans="7:7">
      <c r="G32087" s="406"/>
    </row>
    <row r="32088" spans="7:7">
      <c r="G32088" s="406"/>
    </row>
    <row r="32089" spans="7:7">
      <c r="G32089" s="406"/>
    </row>
    <row r="32090" spans="7:7">
      <c r="G32090" s="406"/>
    </row>
    <row r="32091" spans="7:7">
      <c r="G32091" s="406"/>
    </row>
    <row r="32092" spans="7:7">
      <c r="G32092" s="406"/>
    </row>
    <row r="32093" spans="7:7">
      <c r="G32093" s="406"/>
    </row>
    <row r="32094" spans="7:7">
      <c r="G32094" s="406"/>
    </row>
    <row r="32095" spans="7:7">
      <c r="G32095" s="406"/>
    </row>
    <row r="32096" spans="7:7">
      <c r="G32096" s="406"/>
    </row>
    <row r="32097" spans="7:7">
      <c r="G32097" s="406"/>
    </row>
    <row r="32098" spans="7:7">
      <c r="G32098" s="406"/>
    </row>
    <row r="32099" spans="7:7">
      <c r="G32099" s="406"/>
    </row>
    <row r="32100" spans="7:7">
      <c r="G32100" s="406"/>
    </row>
    <row r="32101" spans="7:7">
      <c r="G32101" s="406"/>
    </row>
    <row r="32102" spans="7:7">
      <c r="G32102" s="406"/>
    </row>
    <row r="32103" spans="7:7">
      <c r="G32103" s="406"/>
    </row>
    <row r="32104" spans="7:7">
      <c r="G32104" s="406"/>
    </row>
    <row r="32105" spans="7:7">
      <c r="G32105" s="406"/>
    </row>
    <row r="32106" spans="7:7">
      <c r="G32106" s="406"/>
    </row>
    <row r="32107" spans="7:7">
      <c r="G32107" s="406"/>
    </row>
    <row r="32108" spans="7:7">
      <c r="G32108" s="406"/>
    </row>
    <row r="32109" spans="7:7">
      <c r="G32109" s="406"/>
    </row>
    <row r="32110" spans="7:7">
      <c r="G32110" s="406"/>
    </row>
    <row r="32111" spans="7:7">
      <c r="G32111" s="406"/>
    </row>
    <row r="32112" spans="7:7">
      <c r="G32112" s="406"/>
    </row>
    <row r="32113" spans="7:7">
      <c r="G32113" s="406"/>
    </row>
    <row r="32114" spans="7:7">
      <c r="G32114" s="406"/>
    </row>
    <row r="32115" spans="7:7">
      <c r="G32115" s="406"/>
    </row>
    <row r="32116" spans="7:7">
      <c r="G32116" s="406"/>
    </row>
    <row r="32117" spans="7:7">
      <c r="G32117" s="406"/>
    </row>
    <row r="32118" spans="7:7">
      <c r="G32118" s="406"/>
    </row>
    <row r="32119" spans="7:7">
      <c r="G32119" s="406"/>
    </row>
    <row r="32120" spans="7:7">
      <c r="G32120" s="406"/>
    </row>
    <row r="32121" spans="7:7">
      <c r="G32121" s="406"/>
    </row>
    <row r="32122" spans="7:7">
      <c r="G32122" s="406"/>
    </row>
    <row r="32123" spans="7:7">
      <c r="G32123" s="406"/>
    </row>
    <row r="32124" spans="7:7">
      <c r="G32124" s="406"/>
    </row>
    <row r="32125" spans="7:7">
      <c r="G32125" s="406"/>
    </row>
    <row r="32126" spans="7:7">
      <c r="G32126" s="406"/>
    </row>
    <row r="32127" spans="7:7">
      <c r="G32127" s="406"/>
    </row>
    <row r="32128" spans="7:7">
      <c r="G32128" s="406"/>
    </row>
    <row r="32129" spans="7:7">
      <c r="G32129" s="406"/>
    </row>
    <row r="32130" spans="7:7">
      <c r="G32130" s="406"/>
    </row>
    <row r="32131" spans="7:7">
      <c r="G32131" s="406"/>
    </row>
    <row r="32132" spans="7:7">
      <c r="G32132" s="406"/>
    </row>
    <row r="32133" spans="7:7">
      <c r="G32133" s="406"/>
    </row>
    <row r="32134" spans="7:7">
      <c r="G32134" s="406"/>
    </row>
    <row r="32135" spans="7:7">
      <c r="G32135" s="406"/>
    </row>
    <row r="32136" spans="7:7">
      <c r="G32136" s="406"/>
    </row>
    <row r="32137" spans="7:7">
      <c r="G32137" s="406"/>
    </row>
    <row r="32138" spans="7:7">
      <c r="G32138" s="406"/>
    </row>
    <row r="32139" spans="7:7">
      <c r="G32139" s="406"/>
    </row>
    <row r="32140" spans="7:7">
      <c r="G32140" s="406"/>
    </row>
    <row r="32141" spans="7:7">
      <c r="G32141" s="406"/>
    </row>
    <row r="32142" spans="7:7">
      <c r="G32142" s="406"/>
    </row>
    <row r="32143" spans="7:7">
      <c r="G32143" s="406"/>
    </row>
    <row r="32144" spans="7:7">
      <c r="G32144" s="406"/>
    </row>
    <row r="32145" spans="7:7">
      <c r="G32145" s="406"/>
    </row>
    <row r="32146" spans="7:7">
      <c r="G32146" s="406"/>
    </row>
    <row r="32147" spans="7:7">
      <c r="G32147" s="406"/>
    </row>
    <row r="32148" spans="7:7">
      <c r="G32148" s="406"/>
    </row>
    <row r="32149" spans="7:7">
      <c r="G32149" s="406"/>
    </row>
    <row r="32150" spans="7:7">
      <c r="G32150" s="406"/>
    </row>
    <row r="32151" spans="7:7">
      <c r="G32151" s="406"/>
    </row>
    <row r="32152" spans="7:7">
      <c r="G32152" s="406"/>
    </row>
    <row r="32153" spans="7:7">
      <c r="G32153" s="406"/>
    </row>
    <row r="32154" spans="7:7">
      <c r="G32154" s="406"/>
    </row>
    <row r="32155" spans="7:7">
      <c r="G32155" s="406"/>
    </row>
    <row r="32156" spans="7:7">
      <c r="G32156" s="406"/>
    </row>
    <row r="32157" spans="7:7">
      <c r="G32157" s="406"/>
    </row>
    <row r="32158" spans="7:7">
      <c r="G32158" s="406"/>
    </row>
    <row r="32159" spans="7:7">
      <c r="G32159" s="406"/>
    </row>
    <row r="32160" spans="7:7">
      <c r="G32160" s="406"/>
    </row>
    <row r="32161" spans="7:7">
      <c r="G32161" s="406"/>
    </row>
    <row r="32162" spans="7:7">
      <c r="G32162" s="406"/>
    </row>
    <row r="32163" spans="7:7">
      <c r="G32163" s="406"/>
    </row>
    <row r="32164" spans="7:7">
      <c r="G32164" s="406"/>
    </row>
    <row r="32165" spans="7:7">
      <c r="G32165" s="406"/>
    </row>
    <row r="32166" spans="7:7">
      <c r="G32166" s="406"/>
    </row>
    <row r="32167" spans="7:7">
      <c r="G32167" s="406"/>
    </row>
    <row r="32168" spans="7:7">
      <c r="G32168" s="406"/>
    </row>
    <row r="32169" spans="7:7">
      <c r="G32169" s="406"/>
    </row>
    <row r="32170" spans="7:7">
      <c r="G32170" s="406"/>
    </row>
    <row r="32171" spans="7:7">
      <c r="G32171" s="406"/>
    </row>
    <row r="32172" spans="7:7">
      <c r="G32172" s="406"/>
    </row>
    <row r="32173" spans="7:7">
      <c r="G32173" s="406"/>
    </row>
    <row r="32174" spans="7:7">
      <c r="G32174" s="406"/>
    </row>
    <row r="32175" spans="7:7">
      <c r="G32175" s="406"/>
    </row>
    <row r="32176" spans="7:7">
      <c r="G32176" s="406"/>
    </row>
    <row r="32177" spans="7:7">
      <c r="G32177" s="406"/>
    </row>
    <row r="32178" spans="7:7">
      <c r="G32178" s="406"/>
    </row>
    <row r="32179" spans="7:7">
      <c r="G32179" s="406"/>
    </row>
    <row r="32180" spans="7:7">
      <c r="G32180" s="406"/>
    </row>
    <row r="32181" spans="7:7">
      <c r="G32181" s="406"/>
    </row>
    <row r="32182" spans="7:7">
      <c r="G32182" s="406"/>
    </row>
    <row r="32183" spans="7:7">
      <c r="G32183" s="406"/>
    </row>
    <row r="32184" spans="7:7">
      <c r="G32184" s="406"/>
    </row>
    <row r="32185" spans="7:7">
      <c r="G32185" s="406"/>
    </row>
    <row r="32186" spans="7:7">
      <c r="G32186" s="406"/>
    </row>
    <row r="32187" spans="7:7">
      <c r="G32187" s="406"/>
    </row>
    <row r="32188" spans="7:7">
      <c r="G32188" s="406"/>
    </row>
    <row r="32189" spans="7:7">
      <c r="G32189" s="406"/>
    </row>
    <row r="32190" spans="7:7">
      <c r="G32190" s="406"/>
    </row>
    <row r="32191" spans="7:7">
      <c r="G32191" s="406"/>
    </row>
    <row r="32192" spans="7:7">
      <c r="G32192" s="406"/>
    </row>
    <row r="32193" spans="7:7">
      <c r="G32193" s="406"/>
    </row>
    <row r="32194" spans="7:7">
      <c r="G32194" s="406"/>
    </row>
    <row r="32195" spans="7:7">
      <c r="G32195" s="406"/>
    </row>
    <row r="32196" spans="7:7">
      <c r="G32196" s="406"/>
    </row>
    <row r="32197" spans="7:7">
      <c r="G32197" s="406"/>
    </row>
    <row r="32198" spans="7:7">
      <c r="G32198" s="406"/>
    </row>
    <row r="32199" spans="7:7">
      <c r="G32199" s="406"/>
    </row>
    <row r="32200" spans="7:7">
      <c r="G32200" s="406"/>
    </row>
    <row r="32201" spans="7:7">
      <c r="G32201" s="406"/>
    </row>
    <row r="32202" spans="7:7">
      <c r="G32202" s="406"/>
    </row>
    <row r="32203" spans="7:7">
      <c r="G32203" s="406"/>
    </row>
    <row r="32204" spans="7:7">
      <c r="G32204" s="406"/>
    </row>
    <row r="32205" spans="7:7">
      <c r="G32205" s="406"/>
    </row>
    <row r="32206" spans="7:7">
      <c r="G32206" s="406"/>
    </row>
    <row r="32207" spans="7:7">
      <c r="G32207" s="406"/>
    </row>
    <row r="32208" spans="7:7">
      <c r="G32208" s="406"/>
    </row>
    <row r="32209" spans="7:7">
      <c r="G32209" s="406"/>
    </row>
    <row r="32210" spans="7:7">
      <c r="G32210" s="406"/>
    </row>
    <row r="32211" spans="7:7">
      <c r="G32211" s="406"/>
    </row>
    <row r="32212" spans="7:7">
      <c r="G32212" s="406"/>
    </row>
    <row r="32213" spans="7:7">
      <c r="G32213" s="406"/>
    </row>
    <row r="32214" spans="7:7">
      <c r="G32214" s="406"/>
    </row>
    <row r="32215" spans="7:7">
      <c r="G32215" s="406"/>
    </row>
    <row r="32216" spans="7:7">
      <c r="G32216" s="406"/>
    </row>
    <row r="32217" spans="7:7">
      <c r="G32217" s="406"/>
    </row>
    <row r="32218" spans="7:7">
      <c r="G32218" s="406"/>
    </row>
    <row r="32219" spans="7:7">
      <c r="G32219" s="406"/>
    </row>
    <row r="32220" spans="7:7">
      <c r="G32220" s="406"/>
    </row>
    <row r="32221" spans="7:7">
      <c r="G32221" s="406"/>
    </row>
    <row r="32222" spans="7:7">
      <c r="G32222" s="406"/>
    </row>
    <row r="32223" spans="7:7">
      <c r="G32223" s="406"/>
    </row>
    <row r="32224" spans="7:7">
      <c r="G32224" s="406"/>
    </row>
    <row r="32225" spans="7:7">
      <c r="G32225" s="406"/>
    </row>
    <row r="32226" spans="7:7">
      <c r="G32226" s="406"/>
    </row>
    <row r="32227" spans="7:7">
      <c r="G32227" s="406"/>
    </row>
    <row r="32228" spans="7:7">
      <c r="G32228" s="406"/>
    </row>
    <row r="32229" spans="7:7">
      <c r="G32229" s="406"/>
    </row>
    <row r="32230" spans="7:7">
      <c r="G32230" s="406"/>
    </row>
    <row r="32231" spans="7:7">
      <c r="G32231" s="406"/>
    </row>
    <row r="32232" spans="7:7">
      <c r="G32232" s="406"/>
    </row>
    <row r="32233" spans="7:7">
      <c r="G32233" s="406"/>
    </row>
    <row r="32234" spans="7:7">
      <c r="G32234" s="406"/>
    </row>
    <row r="32235" spans="7:7">
      <c r="G32235" s="406"/>
    </row>
    <row r="32236" spans="7:7">
      <c r="G32236" s="406"/>
    </row>
    <row r="32237" spans="7:7">
      <c r="G32237" s="406"/>
    </row>
    <row r="32238" spans="7:7">
      <c r="G32238" s="406"/>
    </row>
    <row r="32239" spans="7:7">
      <c r="G32239" s="406"/>
    </row>
    <row r="32240" spans="7:7">
      <c r="G32240" s="406"/>
    </row>
    <row r="32241" spans="7:7">
      <c r="G32241" s="406"/>
    </row>
    <row r="32242" spans="7:7">
      <c r="G32242" s="406"/>
    </row>
    <row r="32243" spans="7:7">
      <c r="G32243" s="406"/>
    </row>
    <row r="32244" spans="7:7">
      <c r="G32244" s="406"/>
    </row>
    <row r="32245" spans="7:7">
      <c r="G32245" s="406"/>
    </row>
    <row r="32246" spans="7:7">
      <c r="G32246" s="406"/>
    </row>
    <row r="32247" spans="7:7">
      <c r="G32247" s="406"/>
    </row>
    <row r="32248" spans="7:7">
      <c r="G32248" s="406"/>
    </row>
    <row r="32249" spans="7:7">
      <c r="G32249" s="406"/>
    </row>
    <row r="32250" spans="7:7">
      <c r="G32250" s="406"/>
    </row>
    <row r="32251" spans="7:7">
      <c r="G32251" s="406"/>
    </row>
    <row r="32252" spans="7:7">
      <c r="G32252" s="406"/>
    </row>
    <row r="32253" spans="7:7">
      <c r="G32253" s="406"/>
    </row>
    <row r="32254" spans="7:7">
      <c r="G32254" s="406"/>
    </row>
    <row r="32255" spans="7:7">
      <c r="G32255" s="406"/>
    </row>
    <row r="32256" spans="7:7">
      <c r="G32256" s="406"/>
    </row>
    <row r="32257" spans="7:7">
      <c r="G32257" s="406"/>
    </row>
    <row r="32258" spans="7:7">
      <c r="G32258" s="406"/>
    </row>
    <row r="32259" spans="7:7">
      <c r="G32259" s="406"/>
    </row>
    <row r="32260" spans="7:7">
      <c r="G32260" s="406"/>
    </row>
    <row r="32261" spans="7:7">
      <c r="G32261" s="406"/>
    </row>
    <row r="32262" spans="7:7">
      <c r="G32262" s="406"/>
    </row>
    <row r="32263" spans="7:7">
      <c r="G32263" s="406"/>
    </row>
    <row r="32264" spans="7:7">
      <c r="G32264" s="406"/>
    </row>
    <row r="32265" spans="7:7">
      <c r="G32265" s="406"/>
    </row>
    <row r="32266" spans="7:7">
      <c r="G32266" s="406"/>
    </row>
    <row r="32267" spans="7:7">
      <c r="G32267" s="406"/>
    </row>
    <row r="32268" spans="7:7">
      <c r="G32268" s="406"/>
    </row>
    <row r="32269" spans="7:7">
      <c r="G32269" s="406"/>
    </row>
    <row r="32270" spans="7:7">
      <c r="G32270" s="406"/>
    </row>
    <row r="32271" spans="7:7">
      <c r="G32271" s="406"/>
    </row>
    <row r="32272" spans="7:7">
      <c r="G32272" s="406"/>
    </row>
    <row r="32273" spans="7:7">
      <c r="G32273" s="406"/>
    </row>
    <row r="32274" spans="7:7">
      <c r="G32274" s="406"/>
    </row>
    <row r="32275" spans="7:7">
      <c r="G32275" s="406"/>
    </row>
    <row r="32276" spans="7:7">
      <c r="G32276" s="406"/>
    </row>
    <row r="32277" spans="7:7">
      <c r="G32277" s="406"/>
    </row>
    <row r="32278" spans="7:7">
      <c r="G32278" s="406"/>
    </row>
    <row r="32279" spans="7:7">
      <c r="G32279" s="406"/>
    </row>
    <row r="32280" spans="7:7">
      <c r="G32280" s="406"/>
    </row>
    <row r="32281" spans="7:7">
      <c r="G32281" s="406"/>
    </row>
    <row r="32282" spans="7:7">
      <c r="G32282" s="406"/>
    </row>
    <row r="32283" spans="7:7">
      <c r="G32283" s="406"/>
    </row>
    <row r="32284" spans="7:7">
      <c r="G32284" s="406"/>
    </row>
    <row r="32285" spans="7:7">
      <c r="G32285" s="406"/>
    </row>
    <row r="32286" spans="7:7">
      <c r="G32286" s="406"/>
    </row>
    <row r="32287" spans="7:7">
      <c r="G32287" s="406"/>
    </row>
    <row r="32288" spans="7:7">
      <c r="G32288" s="406"/>
    </row>
    <row r="32289" spans="7:7">
      <c r="G32289" s="406"/>
    </row>
    <row r="32290" spans="7:7">
      <c r="G32290" s="406"/>
    </row>
    <row r="32291" spans="7:7">
      <c r="G32291" s="406"/>
    </row>
    <row r="32292" spans="7:7">
      <c r="G32292" s="406"/>
    </row>
    <row r="32293" spans="7:7">
      <c r="G32293" s="406"/>
    </row>
    <row r="32294" spans="7:7">
      <c r="G32294" s="406"/>
    </row>
    <row r="32295" spans="7:7">
      <c r="G32295" s="406"/>
    </row>
    <row r="32296" spans="7:7">
      <c r="G32296" s="406"/>
    </row>
    <row r="32297" spans="7:7">
      <c r="G32297" s="406"/>
    </row>
    <row r="32298" spans="7:7">
      <c r="G32298" s="406"/>
    </row>
    <row r="32299" spans="7:7">
      <c r="G32299" s="406"/>
    </row>
    <row r="32300" spans="7:7">
      <c r="G32300" s="406"/>
    </row>
    <row r="32301" spans="7:7">
      <c r="G32301" s="406"/>
    </row>
    <row r="32302" spans="7:7">
      <c r="G32302" s="406"/>
    </row>
    <row r="32303" spans="7:7">
      <c r="G32303" s="406"/>
    </row>
    <row r="32304" spans="7:7">
      <c r="G32304" s="406"/>
    </row>
    <row r="32305" spans="7:7">
      <c r="G32305" s="406"/>
    </row>
    <row r="32306" spans="7:7">
      <c r="G32306" s="406"/>
    </row>
    <row r="32307" spans="7:7">
      <c r="G32307" s="406"/>
    </row>
    <row r="32308" spans="7:7">
      <c r="G32308" s="406"/>
    </row>
    <row r="32309" spans="7:7">
      <c r="G32309" s="406"/>
    </row>
    <row r="32310" spans="7:7">
      <c r="G32310" s="406"/>
    </row>
    <row r="32311" spans="7:7">
      <c r="G32311" s="406"/>
    </row>
    <row r="32312" spans="7:7">
      <c r="G32312" s="406"/>
    </row>
    <row r="32313" spans="7:7">
      <c r="G32313" s="406"/>
    </row>
    <row r="32314" spans="7:7">
      <c r="G32314" s="406"/>
    </row>
    <row r="32315" spans="7:7">
      <c r="G32315" s="406"/>
    </row>
    <row r="32316" spans="7:7">
      <c r="G32316" s="406"/>
    </row>
    <row r="32317" spans="7:7">
      <c r="G32317" s="406"/>
    </row>
    <row r="32318" spans="7:7">
      <c r="G32318" s="406"/>
    </row>
    <row r="32319" spans="7:7">
      <c r="G32319" s="406"/>
    </row>
    <row r="32320" spans="7:7">
      <c r="G32320" s="406"/>
    </row>
    <row r="32321" spans="7:7">
      <c r="G32321" s="406"/>
    </row>
    <row r="32322" spans="7:7">
      <c r="G32322" s="406"/>
    </row>
    <row r="32323" spans="7:7">
      <c r="G32323" s="406"/>
    </row>
    <row r="32324" spans="7:7">
      <c r="G32324" s="406"/>
    </row>
    <row r="32325" spans="7:7">
      <c r="G32325" s="406"/>
    </row>
    <row r="32326" spans="7:7">
      <c r="G32326" s="406"/>
    </row>
    <row r="32327" spans="7:7">
      <c r="G32327" s="406"/>
    </row>
    <row r="32328" spans="7:7">
      <c r="G32328" s="406"/>
    </row>
    <row r="32329" spans="7:7">
      <c r="G32329" s="406"/>
    </row>
    <row r="32330" spans="7:7">
      <c r="G32330" s="406"/>
    </row>
    <row r="32331" spans="7:7">
      <c r="G32331" s="406"/>
    </row>
    <row r="32332" spans="7:7">
      <c r="G32332" s="406"/>
    </row>
    <row r="32333" spans="7:7">
      <c r="G32333" s="406"/>
    </row>
    <row r="32334" spans="7:7">
      <c r="G32334" s="406"/>
    </row>
    <row r="32335" spans="7:7">
      <c r="G32335" s="406"/>
    </row>
    <row r="32336" spans="7:7">
      <c r="G32336" s="406"/>
    </row>
    <row r="32337" spans="7:7">
      <c r="G32337" s="406"/>
    </row>
    <row r="32338" spans="7:7">
      <c r="G32338" s="406"/>
    </row>
    <row r="32339" spans="7:7">
      <c r="G32339" s="406"/>
    </row>
    <row r="32340" spans="7:7">
      <c r="G32340" s="406"/>
    </row>
    <row r="32341" spans="7:7">
      <c r="G32341" s="406"/>
    </row>
    <row r="32342" spans="7:7">
      <c r="G32342" s="406"/>
    </row>
    <row r="32343" spans="7:7">
      <c r="G32343" s="406"/>
    </row>
    <row r="32344" spans="7:7">
      <c r="G32344" s="406"/>
    </row>
    <row r="32345" spans="7:7">
      <c r="G32345" s="406"/>
    </row>
    <row r="32346" spans="7:7">
      <c r="G32346" s="406"/>
    </row>
    <row r="32347" spans="7:7">
      <c r="G32347" s="406"/>
    </row>
    <row r="32348" spans="7:7">
      <c r="G32348" s="406"/>
    </row>
    <row r="32349" spans="7:7">
      <c r="G32349" s="406"/>
    </row>
    <row r="32350" spans="7:7">
      <c r="G32350" s="406"/>
    </row>
    <row r="32351" spans="7:7">
      <c r="G32351" s="406"/>
    </row>
    <row r="32352" spans="7:7">
      <c r="G32352" s="406"/>
    </row>
    <row r="32353" spans="7:7">
      <c r="G32353" s="406"/>
    </row>
    <row r="32354" spans="7:7">
      <c r="G32354" s="406"/>
    </row>
    <row r="32355" spans="7:7">
      <c r="G32355" s="406"/>
    </row>
    <row r="32356" spans="7:7">
      <c r="G32356" s="406"/>
    </row>
    <row r="32357" spans="7:7">
      <c r="G32357" s="406"/>
    </row>
    <row r="32358" spans="7:7">
      <c r="G32358" s="406"/>
    </row>
    <row r="32359" spans="7:7">
      <c r="G32359" s="406"/>
    </row>
    <row r="32360" spans="7:7">
      <c r="G32360" s="406"/>
    </row>
    <row r="32361" spans="7:7">
      <c r="G32361" s="406"/>
    </row>
    <row r="32362" spans="7:7">
      <c r="G32362" s="406"/>
    </row>
    <row r="32363" spans="7:7">
      <c r="G32363" s="406"/>
    </row>
    <row r="32364" spans="7:7">
      <c r="G32364" s="406"/>
    </row>
    <row r="32365" spans="7:7">
      <c r="G32365" s="406"/>
    </row>
    <row r="32366" spans="7:7">
      <c r="G32366" s="406"/>
    </row>
    <row r="32367" spans="7:7">
      <c r="G32367" s="406"/>
    </row>
    <row r="32368" spans="7:7">
      <c r="G32368" s="406"/>
    </row>
    <row r="32369" spans="7:7">
      <c r="G32369" s="406"/>
    </row>
    <row r="32370" spans="7:7">
      <c r="G32370" s="406"/>
    </row>
    <row r="32371" spans="7:7">
      <c r="G32371" s="406"/>
    </row>
    <row r="32372" spans="7:7">
      <c r="G32372" s="406"/>
    </row>
    <row r="32373" spans="7:7">
      <c r="G32373" s="406"/>
    </row>
    <row r="32374" spans="7:7">
      <c r="G32374" s="406"/>
    </row>
    <row r="32375" spans="7:7">
      <c r="G32375" s="406"/>
    </row>
    <row r="32376" spans="7:7">
      <c r="G32376" s="406"/>
    </row>
    <row r="32377" spans="7:7">
      <c r="G32377" s="406"/>
    </row>
    <row r="32378" spans="7:7">
      <c r="G32378" s="406"/>
    </row>
    <row r="32379" spans="7:7">
      <c r="G32379" s="406"/>
    </row>
    <row r="32380" spans="7:7">
      <c r="G32380" s="406"/>
    </row>
    <row r="32381" spans="7:7">
      <c r="G32381" s="406"/>
    </row>
    <row r="32382" spans="7:7">
      <c r="G32382" s="406"/>
    </row>
    <row r="32383" spans="7:7">
      <c r="G32383" s="406"/>
    </row>
    <row r="32384" spans="7:7">
      <c r="G32384" s="406"/>
    </row>
    <row r="32385" spans="7:7">
      <c r="G32385" s="406"/>
    </row>
    <row r="32386" spans="7:7">
      <c r="G32386" s="406"/>
    </row>
    <row r="32387" spans="7:7">
      <c r="G32387" s="406"/>
    </row>
    <row r="32388" spans="7:7">
      <c r="G32388" s="406"/>
    </row>
    <row r="32389" spans="7:7">
      <c r="G32389" s="406"/>
    </row>
    <row r="32390" spans="7:7">
      <c r="G32390" s="406"/>
    </row>
    <row r="32391" spans="7:7">
      <c r="G32391" s="406"/>
    </row>
    <row r="32392" spans="7:7">
      <c r="G32392" s="406"/>
    </row>
    <row r="32393" spans="7:7">
      <c r="G32393" s="406"/>
    </row>
    <row r="32394" spans="7:7">
      <c r="G32394" s="406"/>
    </row>
    <row r="32395" spans="7:7">
      <c r="G32395" s="406"/>
    </row>
    <row r="32396" spans="7:7">
      <c r="G32396" s="406"/>
    </row>
    <row r="32397" spans="7:7">
      <c r="G32397" s="406"/>
    </row>
    <row r="32398" spans="7:7">
      <c r="G32398" s="406"/>
    </row>
    <row r="32399" spans="7:7">
      <c r="G32399" s="406"/>
    </row>
    <row r="32400" spans="7:7">
      <c r="G32400" s="406"/>
    </row>
    <row r="32401" spans="7:7">
      <c r="G32401" s="406"/>
    </row>
    <row r="32402" spans="7:7">
      <c r="G32402" s="406"/>
    </row>
    <row r="32403" spans="7:7">
      <c r="G32403" s="406"/>
    </row>
    <row r="32404" spans="7:7">
      <c r="G32404" s="406"/>
    </row>
    <row r="32405" spans="7:7">
      <c r="G32405" s="406"/>
    </row>
    <row r="32406" spans="7:7">
      <c r="G32406" s="406"/>
    </row>
    <row r="32407" spans="7:7">
      <c r="G32407" s="406"/>
    </row>
    <row r="32408" spans="7:7">
      <c r="G32408" s="406"/>
    </row>
    <row r="32409" spans="7:7">
      <c r="G32409" s="406"/>
    </row>
    <row r="32410" spans="7:7">
      <c r="G32410" s="406"/>
    </row>
    <row r="32411" spans="7:7">
      <c r="G32411" s="406"/>
    </row>
    <row r="32412" spans="7:7">
      <c r="G32412" s="406"/>
    </row>
    <row r="32413" spans="7:7">
      <c r="G32413" s="406"/>
    </row>
    <row r="32414" spans="7:7">
      <c r="G32414" s="406"/>
    </row>
    <row r="32415" spans="7:7">
      <c r="G32415" s="406"/>
    </row>
    <row r="32416" spans="7:7">
      <c r="G32416" s="406"/>
    </row>
    <row r="32417" spans="7:7">
      <c r="G32417" s="406"/>
    </row>
    <row r="32418" spans="7:7">
      <c r="G32418" s="406"/>
    </row>
    <row r="32419" spans="7:7">
      <c r="G32419" s="406"/>
    </row>
    <row r="32420" spans="7:7">
      <c r="G32420" s="406"/>
    </row>
    <row r="32421" spans="7:7">
      <c r="G32421" s="406"/>
    </row>
    <row r="32422" spans="7:7">
      <c r="G32422" s="406"/>
    </row>
    <row r="32423" spans="7:7">
      <c r="G32423" s="406"/>
    </row>
    <row r="32424" spans="7:7">
      <c r="G32424" s="406"/>
    </row>
    <row r="32425" spans="7:7">
      <c r="G32425" s="406"/>
    </row>
    <row r="32426" spans="7:7">
      <c r="G32426" s="406"/>
    </row>
    <row r="32427" spans="7:7">
      <c r="G32427" s="406"/>
    </row>
    <row r="32428" spans="7:7">
      <c r="G32428" s="406"/>
    </row>
    <row r="32429" spans="7:7">
      <c r="G32429" s="406"/>
    </row>
    <row r="32430" spans="7:7">
      <c r="G32430" s="406"/>
    </row>
    <row r="32431" spans="7:7">
      <c r="G32431" s="406"/>
    </row>
    <row r="32432" spans="7:7">
      <c r="G32432" s="406"/>
    </row>
    <row r="32433" spans="7:7">
      <c r="G32433" s="406"/>
    </row>
    <row r="32434" spans="7:7">
      <c r="G32434" s="406"/>
    </row>
    <row r="32435" spans="7:7">
      <c r="G32435" s="406"/>
    </row>
    <row r="32436" spans="7:7">
      <c r="G32436" s="406"/>
    </row>
    <row r="32437" spans="7:7">
      <c r="G32437" s="406"/>
    </row>
    <row r="32438" spans="7:7">
      <c r="G32438" s="406"/>
    </row>
    <row r="32439" spans="7:7">
      <c r="G32439" s="406"/>
    </row>
    <row r="32440" spans="7:7">
      <c r="G32440" s="406"/>
    </row>
    <row r="32441" spans="7:7">
      <c r="G32441" s="406"/>
    </row>
    <row r="32442" spans="7:7">
      <c r="G32442" s="406"/>
    </row>
    <row r="32443" spans="7:7">
      <c r="G32443" s="406"/>
    </row>
    <row r="32444" spans="7:7">
      <c r="G32444" s="406"/>
    </row>
    <row r="32445" spans="7:7">
      <c r="G32445" s="406"/>
    </row>
    <row r="32446" spans="7:7">
      <c r="G32446" s="406"/>
    </row>
    <row r="32447" spans="7:7">
      <c r="G32447" s="406"/>
    </row>
    <row r="32448" spans="7:7">
      <c r="G32448" s="406"/>
    </row>
    <row r="32449" spans="7:7">
      <c r="G32449" s="406"/>
    </row>
    <row r="32450" spans="7:7">
      <c r="G32450" s="406"/>
    </row>
    <row r="32451" spans="7:7">
      <c r="G32451" s="406"/>
    </row>
    <row r="32452" spans="7:7">
      <c r="G32452" s="406"/>
    </row>
    <row r="32453" spans="7:7">
      <c r="G32453" s="406"/>
    </row>
    <row r="32454" spans="7:7">
      <c r="G32454" s="406"/>
    </row>
    <row r="32455" spans="7:7">
      <c r="G32455" s="406"/>
    </row>
    <row r="32456" spans="7:7">
      <c r="G32456" s="406"/>
    </row>
    <row r="32457" spans="7:7">
      <c r="G32457" s="406"/>
    </row>
    <row r="32458" spans="7:7">
      <c r="G32458" s="406"/>
    </row>
    <row r="32459" spans="7:7">
      <c r="G32459" s="406"/>
    </row>
    <row r="32460" spans="7:7">
      <c r="G32460" s="406"/>
    </row>
    <row r="32461" spans="7:7">
      <c r="G32461" s="406"/>
    </row>
    <row r="32462" spans="7:7">
      <c r="G32462" s="406"/>
    </row>
    <row r="32463" spans="7:7">
      <c r="G32463" s="406"/>
    </row>
    <row r="32464" spans="7:7">
      <c r="G32464" s="406"/>
    </row>
    <row r="32465" spans="7:7">
      <c r="G32465" s="406"/>
    </row>
    <row r="32466" spans="7:7">
      <c r="G32466" s="406"/>
    </row>
    <row r="32467" spans="7:7">
      <c r="G32467" s="406"/>
    </row>
    <row r="32468" spans="7:7">
      <c r="G32468" s="406"/>
    </row>
    <row r="32469" spans="7:7">
      <c r="G32469" s="406"/>
    </row>
    <row r="32470" spans="7:7">
      <c r="G32470" s="406"/>
    </row>
    <row r="32471" spans="7:7">
      <c r="G32471" s="406"/>
    </row>
    <row r="32472" spans="7:7">
      <c r="G32472" s="406"/>
    </row>
    <row r="32473" spans="7:7">
      <c r="G32473" s="406"/>
    </row>
    <row r="32474" spans="7:7">
      <c r="G32474" s="406"/>
    </row>
    <row r="32475" spans="7:7">
      <c r="G32475" s="406"/>
    </row>
    <row r="32476" spans="7:7">
      <c r="G32476" s="406"/>
    </row>
    <row r="32477" spans="7:7">
      <c r="G32477" s="406"/>
    </row>
    <row r="32478" spans="7:7">
      <c r="G32478" s="406"/>
    </row>
    <row r="32479" spans="7:7">
      <c r="G32479" s="406"/>
    </row>
    <row r="32480" spans="7:7">
      <c r="G32480" s="406"/>
    </row>
    <row r="32481" spans="7:7">
      <c r="G32481" s="406"/>
    </row>
    <row r="32482" spans="7:7">
      <c r="G32482" s="406"/>
    </row>
    <row r="32483" spans="7:7">
      <c r="G32483" s="406"/>
    </row>
    <row r="32484" spans="7:7">
      <c r="G32484" s="406"/>
    </row>
    <row r="32485" spans="7:7">
      <c r="G32485" s="406"/>
    </row>
    <row r="32486" spans="7:7">
      <c r="G32486" s="406"/>
    </row>
    <row r="32487" spans="7:7">
      <c r="G32487" s="406"/>
    </row>
    <row r="32488" spans="7:7">
      <c r="G32488" s="406"/>
    </row>
    <row r="32489" spans="7:7">
      <c r="G32489" s="406"/>
    </row>
    <row r="32490" spans="7:7">
      <c r="G32490" s="406"/>
    </row>
    <row r="32491" spans="7:7">
      <c r="G32491" s="406"/>
    </row>
    <row r="32492" spans="7:7">
      <c r="G32492" s="406"/>
    </row>
    <row r="32493" spans="7:7">
      <c r="G32493" s="406"/>
    </row>
    <row r="32494" spans="7:7">
      <c r="G32494" s="406"/>
    </row>
    <row r="32495" spans="7:7">
      <c r="G32495" s="406"/>
    </row>
    <row r="32496" spans="7:7">
      <c r="G32496" s="406"/>
    </row>
    <row r="32497" spans="7:7">
      <c r="G32497" s="406"/>
    </row>
    <row r="32498" spans="7:7">
      <c r="G32498" s="406"/>
    </row>
    <row r="32499" spans="7:7">
      <c r="G32499" s="406"/>
    </row>
    <row r="32500" spans="7:7">
      <c r="G32500" s="406"/>
    </row>
    <row r="32501" spans="7:7">
      <c r="G32501" s="406"/>
    </row>
    <row r="32502" spans="7:7">
      <c r="G32502" s="406"/>
    </row>
    <row r="32503" spans="7:7">
      <c r="G32503" s="406"/>
    </row>
    <row r="32504" spans="7:7">
      <c r="G32504" s="406"/>
    </row>
    <row r="32505" spans="7:7">
      <c r="G32505" s="406"/>
    </row>
    <row r="32506" spans="7:7">
      <c r="G32506" s="406"/>
    </row>
    <row r="32507" spans="7:7">
      <c r="G32507" s="406"/>
    </row>
    <row r="32508" spans="7:7">
      <c r="G32508" s="406"/>
    </row>
    <row r="32509" spans="7:7">
      <c r="G32509" s="406"/>
    </row>
    <row r="32510" spans="7:7">
      <c r="G32510" s="406"/>
    </row>
    <row r="32511" spans="7:7">
      <c r="G32511" s="406"/>
    </row>
    <row r="32512" spans="7:7">
      <c r="G32512" s="406"/>
    </row>
    <row r="32513" spans="7:7">
      <c r="G32513" s="406"/>
    </row>
    <row r="32514" spans="7:7">
      <c r="G32514" s="406"/>
    </row>
    <row r="32515" spans="7:7">
      <c r="G32515" s="406"/>
    </row>
    <row r="32516" spans="7:7">
      <c r="G32516" s="406"/>
    </row>
    <row r="32517" spans="7:7">
      <c r="G32517" s="406"/>
    </row>
    <row r="32518" spans="7:7">
      <c r="G32518" s="406"/>
    </row>
    <row r="32519" spans="7:7">
      <c r="G32519" s="406"/>
    </row>
    <row r="32520" spans="7:7">
      <c r="G32520" s="406"/>
    </row>
    <row r="32521" spans="7:7">
      <c r="G32521" s="406"/>
    </row>
    <row r="32522" spans="7:7">
      <c r="G32522" s="406"/>
    </row>
    <row r="32523" spans="7:7">
      <c r="G32523" s="406"/>
    </row>
    <row r="32524" spans="7:7">
      <c r="G32524" s="406"/>
    </row>
    <row r="32525" spans="7:7">
      <c r="G32525" s="406"/>
    </row>
    <row r="32526" spans="7:7">
      <c r="G32526" s="406"/>
    </row>
    <row r="32527" spans="7:7">
      <c r="G32527" s="406"/>
    </row>
    <row r="32528" spans="7:7">
      <c r="G32528" s="406"/>
    </row>
    <row r="32529" spans="7:7">
      <c r="G32529" s="406"/>
    </row>
    <row r="32530" spans="7:7">
      <c r="G32530" s="406"/>
    </row>
    <row r="32531" spans="7:7">
      <c r="G32531" s="406"/>
    </row>
    <row r="32532" spans="7:7">
      <c r="G32532" s="406"/>
    </row>
    <row r="32533" spans="7:7">
      <c r="G32533" s="406"/>
    </row>
    <row r="32534" spans="7:7">
      <c r="G32534" s="406"/>
    </row>
    <row r="32535" spans="7:7">
      <c r="G32535" s="406"/>
    </row>
    <row r="32536" spans="7:7">
      <c r="G32536" s="406"/>
    </row>
    <row r="32537" spans="7:7">
      <c r="G32537" s="406"/>
    </row>
    <row r="32538" spans="7:7">
      <c r="G32538" s="406"/>
    </row>
    <row r="32539" spans="7:7">
      <c r="G32539" s="406"/>
    </row>
    <row r="32540" spans="7:7">
      <c r="G32540" s="406"/>
    </row>
    <row r="32541" spans="7:7">
      <c r="G32541" s="406"/>
    </row>
    <row r="32542" spans="7:7">
      <c r="G32542" s="406"/>
    </row>
    <row r="32543" spans="7:7">
      <c r="G32543" s="406"/>
    </row>
    <row r="32544" spans="7:7">
      <c r="G32544" s="406"/>
    </row>
    <row r="32545" spans="7:7">
      <c r="G32545" s="406"/>
    </row>
    <row r="32546" spans="7:7">
      <c r="G32546" s="406"/>
    </row>
    <row r="32547" spans="7:7">
      <c r="G32547" s="406"/>
    </row>
    <row r="32548" spans="7:7">
      <c r="G32548" s="406"/>
    </row>
    <row r="32549" spans="7:7">
      <c r="G32549" s="406"/>
    </row>
    <row r="32550" spans="7:7">
      <c r="G32550" s="406"/>
    </row>
    <row r="32551" spans="7:7">
      <c r="G32551" s="406"/>
    </row>
    <row r="32552" spans="7:7">
      <c r="G32552" s="406"/>
    </row>
    <row r="32553" spans="7:7">
      <c r="G32553" s="406"/>
    </row>
    <row r="32554" spans="7:7">
      <c r="G32554" s="406"/>
    </row>
    <row r="32555" spans="7:7">
      <c r="G32555" s="406"/>
    </row>
    <row r="32556" spans="7:7">
      <c r="G32556" s="406"/>
    </row>
    <row r="32557" spans="7:7">
      <c r="G32557" s="406"/>
    </row>
    <row r="32558" spans="7:7">
      <c r="G32558" s="406"/>
    </row>
    <row r="32559" spans="7:7">
      <c r="G32559" s="406"/>
    </row>
    <row r="32560" spans="7:7">
      <c r="G32560" s="406"/>
    </row>
    <row r="32561" spans="7:7">
      <c r="G32561" s="406"/>
    </row>
    <row r="32562" spans="7:7">
      <c r="G32562" s="406"/>
    </row>
    <row r="32563" spans="7:7">
      <c r="G32563" s="406"/>
    </row>
    <row r="32564" spans="7:7">
      <c r="G32564" s="406"/>
    </row>
    <row r="32565" spans="7:7">
      <c r="G32565" s="406"/>
    </row>
    <row r="32566" spans="7:7">
      <c r="G32566" s="406"/>
    </row>
    <row r="32567" spans="7:7">
      <c r="G32567" s="406"/>
    </row>
    <row r="32568" spans="7:7">
      <c r="G32568" s="406"/>
    </row>
    <row r="32569" spans="7:7">
      <c r="G32569" s="406"/>
    </row>
    <row r="32570" spans="7:7">
      <c r="G32570" s="406"/>
    </row>
    <row r="32571" spans="7:7">
      <c r="G32571" s="406"/>
    </row>
    <row r="32572" spans="7:7">
      <c r="G32572" s="406"/>
    </row>
    <row r="32573" spans="7:7">
      <c r="G32573" s="406"/>
    </row>
    <row r="32574" spans="7:7">
      <c r="G32574" s="406"/>
    </row>
    <row r="32575" spans="7:7">
      <c r="G32575" s="406"/>
    </row>
    <row r="32576" spans="7:7">
      <c r="G32576" s="406"/>
    </row>
    <row r="32577" spans="7:7">
      <c r="G32577" s="406"/>
    </row>
    <row r="32578" spans="7:7">
      <c r="G32578" s="406"/>
    </row>
    <row r="32579" spans="7:7">
      <c r="G32579" s="406"/>
    </row>
    <row r="32580" spans="7:7">
      <c r="G32580" s="406"/>
    </row>
    <row r="32581" spans="7:7">
      <c r="G32581" s="406"/>
    </row>
    <row r="32582" spans="7:7">
      <c r="G32582" s="406"/>
    </row>
    <row r="32583" spans="7:7">
      <c r="G32583" s="406"/>
    </row>
    <row r="32584" spans="7:7">
      <c r="G32584" s="406"/>
    </row>
    <row r="32585" spans="7:7">
      <c r="G32585" s="406"/>
    </row>
    <row r="32586" spans="7:7">
      <c r="G32586" s="406"/>
    </row>
    <row r="32587" spans="7:7">
      <c r="G32587" s="406"/>
    </row>
    <row r="32588" spans="7:7">
      <c r="G32588" s="406"/>
    </row>
    <row r="32589" spans="7:7">
      <c r="G32589" s="406"/>
    </row>
    <row r="32590" spans="7:7">
      <c r="G32590" s="406"/>
    </row>
    <row r="32591" spans="7:7">
      <c r="G32591" s="406"/>
    </row>
    <row r="32592" spans="7:7">
      <c r="G32592" s="406"/>
    </row>
    <row r="32593" spans="7:7">
      <c r="G32593" s="406"/>
    </row>
    <row r="32594" spans="7:7">
      <c r="G32594" s="406"/>
    </row>
    <row r="32595" spans="7:7">
      <c r="G32595" s="406"/>
    </row>
    <row r="32596" spans="7:7">
      <c r="G32596" s="406"/>
    </row>
    <row r="32597" spans="7:7">
      <c r="G32597" s="406"/>
    </row>
    <row r="32598" spans="7:7">
      <c r="G32598" s="406"/>
    </row>
    <row r="32599" spans="7:7">
      <c r="G32599" s="406"/>
    </row>
    <row r="32600" spans="7:7">
      <c r="G32600" s="406"/>
    </row>
    <row r="32601" spans="7:7">
      <c r="G32601" s="406"/>
    </row>
    <row r="32602" spans="7:7">
      <c r="G32602" s="406"/>
    </row>
    <row r="32603" spans="7:7">
      <c r="G32603" s="406"/>
    </row>
    <row r="32604" spans="7:7">
      <c r="G32604" s="406"/>
    </row>
    <row r="32605" spans="7:7">
      <c r="G32605" s="406"/>
    </row>
    <row r="32606" spans="7:7">
      <c r="G32606" s="406"/>
    </row>
    <row r="32607" spans="7:7">
      <c r="G32607" s="406"/>
    </row>
    <row r="32608" spans="7:7">
      <c r="G32608" s="406"/>
    </row>
    <row r="32609" spans="7:7">
      <c r="G32609" s="406"/>
    </row>
    <row r="32610" spans="7:7">
      <c r="G32610" s="406"/>
    </row>
    <row r="32611" spans="7:7">
      <c r="G32611" s="406"/>
    </row>
    <row r="32612" spans="7:7">
      <c r="G32612" s="406"/>
    </row>
    <row r="32613" spans="7:7">
      <c r="G32613" s="406"/>
    </row>
    <row r="32614" spans="7:7">
      <c r="G32614" s="406"/>
    </row>
    <row r="32615" spans="7:7">
      <c r="G32615" s="406"/>
    </row>
    <row r="32616" spans="7:7">
      <c r="G32616" s="406"/>
    </row>
    <row r="32617" spans="7:7">
      <c r="G32617" s="406"/>
    </row>
    <row r="32618" spans="7:7">
      <c r="G32618" s="406"/>
    </row>
    <row r="32619" spans="7:7">
      <c r="G32619" s="406"/>
    </row>
    <row r="32620" spans="7:7">
      <c r="G32620" s="406"/>
    </row>
    <row r="32621" spans="7:7">
      <c r="G32621" s="406"/>
    </row>
    <row r="32622" spans="7:7">
      <c r="G32622" s="406"/>
    </row>
    <row r="32623" spans="7:7">
      <c r="G32623" s="406"/>
    </row>
    <row r="32624" spans="7:7">
      <c r="G32624" s="406"/>
    </row>
    <row r="32625" spans="7:7">
      <c r="G32625" s="406"/>
    </row>
    <row r="32626" spans="7:7">
      <c r="G32626" s="406"/>
    </row>
    <row r="32627" spans="7:7">
      <c r="G32627" s="406"/>
    </row>
    <row r="32628" spans="7:7">
      <c r="G32628" s="406"/>
    </row>
    <row r="32629" spans="7:7">
      <c r="G32629" s="406"/>
    </row>
    <row r="32630" spans="7:7">
      <c r="G32630" s="406"/>
    </row>
    <row r="32631" spans="7:7">
      <c r="G32631" s="406"/>
    </row>
    <row r="32632" spans="7:7">
      <c r="G32632" s="406"/>
    </row>
    <row r="32633" spans="7:7">
      <c r="G32633" s="406"/>
    </row>
    <row r="32634" spans="7:7">
      <c r="G32634" s="406"/>
    </row>
    <row r="32635" spans="7:7">
      <c r="G32635" s="406"/>
    </row>
    <row r="32636" spans="7:7">
      <c r="G32636" s="406"/>
    </row>
    <row r="32637" spans="7:7">
      <c r="G32637" s="406"/>
    </row>
    <row r="32638" spans="7:7">
      <c r="G32638" s="406"/>
    </row>
    <row r="32639" spans="7:7">
      <c r="G32639" s="406"/>
    </row>
    <row r="32640" spans="7:7">
      <c r="G32640" s="406"/>
    </row>
    <row r="32641" spans="7:7">
      <c r="G32641" s="406"/>
    </row>
    <row r="32642" spans="7:7">
      <c r="G32642" s="406"/>
    </row>
    <row r="32643" spans="7:7">
      <c r="G32643" s="406"/>
    </row>
    <row r="32644" spans="7:7">
      <c r="G32644" s="406"/>
    </row>
    <row r="32645" spans="7:7">
      <c r="G32645" s="406"/>
    </row>
    <row r="32646" spans="7:7">
      <c r="G32646" s="406"/>
    </row>
    <row r="32647" spans="7:7">
      <c r="G32647" s="406"/>
    </row>
    <row r="32648" spans="7:7">
      <c r="G32648" s="406"/>
    </row>
    <row r="32649" spans="7:7">
      <c r="G32649" s="406"/>
    </row>
    <row r="32650" spans="7:7">
      <c r="G32650" s="406"/>
    </row>
    <row r="32651" spans="7:7">
      <c r="G32651" s="406"/>
    </row>
    <row r="32652" spans="7:7">
      <c r="G32652" s="406"/>
    </row>
    <row r="32653" spans="7:7">
      <c r="G32653" s="406"/>
    </row>
    <row r="32654" spans="7:7">
      <c r="G32654" s="406"/>
    </row>
    <row r="32655" spans="7:7">
      <c r="G32655" s="406"/>
    </row>
    <row r="32656" spans="7:7">
      <c r="G32656" s="406"/>
    </row>
    <row r="32657" spans="7:7">
      <c r="G32657" s="406"/>
    </row>
    <row r="32658" spans="7:7">
      <c r="G32658" s="406"/>
    </row>
    <row r="32659" spans="7:7">
      <c r="G32659" s="406"/>
    </row>
    <row r="32660" spans="7:7">
      <c r="G32660" s="406"/>
    </row>
    <row r="32661" spans="7:7">
      <c r="G32661" s="406"/>
    </row>
    <row r="32662" spans="7:7">
      <c r="G32662" s="406"/>
    </row>
    <row r="32663" spans="7:7">
      <c r="G32663" s="406"/>
    </row>
    <row r="32664" spans="7:7">
      <c r="G32664" s="406"/>
    </row>
    <row r="32665" spans="7:7">
      <c r="G32665" s="406"/>
    </row>
    <row r="32666" spans="7:7">
      <c r="G32666" s="406"/>
    </row>
    <row r="32667" spans="7:7">
      <c r="G32667" s="406"/>
    </row>
    <row r="32668" spans="7:7">
      <c r="G32668" s="406"/>
    </row>
    <row r="32669" spans="7:7">
      <c r="G32669" s="406"/>
    </row>
    <row r="32670" spans="7:7">
      <c r="G32670" s="406"/>
    </row>
    <row r="32671" spans="7:7">
      <c r="G32671" s="406"/>
    </row>
    <row r="32672" spans="7:7">
      <c r="G32672" s="406"/>
    </row>
    <row r="32673" spans="7:7">
      <c r="G32673" s="406"/>
    </row>
    <row r="32674" spans="7:7">
      <c r="G32674" s="406"/>
    </row>
    <row r="32675" spans="7:7">
      <c r="G32675" s="406"/>
    </row>
    <row r="32676" spans="7:7">
      <c r="G32676" s="406"/>
    </row>
    <row r="32677" spans="7:7">
      <c r="G32677" s="406"/>
    </row>
    <row r="32678" spans="7:7">
      <c r="G32678" s="406"/>
    </row>
    <row r="32679" spans="7:7">
      <c r="G32679" s="406"/>
    </row>
    <row r="32680" spans="7:7">
      <c r="G32680" s="406"/>
    </row>
    <row r="32681" spans="7:7">
      <c r="G32681" s="406"/>
    </row>
    <row r="32682" spans="7:7">
      <c r="G32682" s="406"/>
    </row>
    <row r="32683" spans="7:7">
      <c r="G32683" s="406"/>
    </row>
    <row r="32684" spans="7:7">
      <c r="G32684" s="406"/>
    </row>
    <row r="32685" spans="7:7">
      <c r="G32685" s="406"/>
    </row>
    <row r="32686" spans="7:7">
      <c r="G32686" s="406"/>
    </row>
    <row r="32687" spans="7:7">
      <c r="G32687" s="406"/>
    </row>
    <row r="32688" spans="7:7">
      <c r="G32688" s="406"/>
    </row>
    <row r="32689" spans="7:7">
      <c r="G32689" s="406"/>
    </row>
    <row r="32690" spans="7:7">
      <c r="G32690" s="406"/>
    </row>
    <row r="32691" spans="7:7">
      <c r="G32691" s="406"/>
    </row>
    <row r="32692" spans="7:7">
      <c r="G32692" s="406"/>
    </row>
    <row r="32693" spans="7:7">
      <c r="G32693" s="406"/>
    </row>
    <row r="32694" spans="7:7">
      <c r="G32694" s="406"/>
    </row>
    <row r="32695" spans="7:7">
      <c r="G32695" s="406"/>
    </row>
    <row r="32696" spans="7:7">
      <c r="G32696" s="406"/>
    </row>
    <row r="32697" spans="7:7">
      <c r="G32697" s="406"/>
    </row>
    <row r="32698" spans="7:7">
      <c r="G32698" s="406"/>
    </row>
    <row r="32699" spans="7:7">
      <c r="G32699" s="406"/>
    </row>
    <row r="32700" spans="7:7">
      <c r="G32700" s="406"/>
    </row>
    <row r="32701" spans="7:7">
      <c r="G32701" s="406"/>
    </row>
    <row r="32702" spans="7:7">
      <c r="G32702" s="406"/>
    </row>
    <row r="32703" spans="7:7">
      <c r="G32703" s="406"/>
    </row>
    <row r="32704" spans="7:7">
      <c r="G32704" s="406"/>
    </row>
    <row r="32705" spans="7:7">
      <c r="G32705" s="406"/>
    </row>
    <row r="32706" spans="7:7">
      <c r="G32706" s="406"/>
    </row>
    <row r="32707" spans="7:7">
      <c r="G32707" s="406"/>
    </row>
    <row r="32708" spans="7:7">
      <c r="G32708" s="406"/>
    </row>
    <row r="32709" spans="7:7">
      <c r="G32709" s="406"/>
    </row>
    <row r="32710" spans="7:7">
      <c r="G32710" s="406"/>
    </row>
    <row r="32711" spans="7:7">
      <c r="G32711" s="406"/>
    </row>
    <row r="32712" spans="7:7">
      <c r="G32712" s="406"/>
    </row>
    <row r="32713" spans="7:7">
      <c r="G32713" s="406"/>
    </row>
    <row r="32714" spans="7:7">
      <c r="G32714" s="406"/>
    </row>
    <row r="32715" spans="7:7">
      <c r="G32715" s="406"/>
    </row>
    <row r="32716" spans="7:7">
      <c r="G32716" s="406"/>
    </row>
    <row r="32717" spans="7:7">
      <c r="G32717" s="406"/>
    </row>
    <row r="32718" spans="7:7">
      <c r="G32718" s="406"/>
    </row>
    <row r="32719" spans="7:7">
      <c r="G32719" s="406"/>
    </row>
    <row r="32720" spans="7:7">
      <c r="G32720" s="406"/>
    </row>
    <row r="32721" spans="7:7">
      <c r="G32721" s="406"/>
    </row>
    <row r="32722" spans="7:7">
      <c r="G32722" s="406"/>
    </row>
    <row r="32723" spans="7:7">
      <c r="G32723" s="406"/>
    </row>
    <row r="32724" spans="7:7">
      <c r="G32724" s="406"/>
    </row>
    <row r="32725" spans="7:7">
      <c r="G32725" s="406"/>
    </row>
    <row r="32726" spans="7:7">
      <c r="G32726" s="406"/>
    </row>
    <row r="32727" spans="7:7">
      <c r="G32727" s="406"/>
    </row>
    <row r="32728" spans="7:7">
      <c r="G32728" s="406"/>
    </row>
    <row r="32729" spans="7:7">
      <c r="G32729" s="406"/>
    </row>
    <row r="32730" spans="7:7">
      <c r="G32730" s="406"/>
    </row>
    <row r="32731" spans="7:7">
      <c r="G32731" s="406"/>
    </row>
    <row r="32732" spans="7:7">
      <c r="G32732" s="406"/>
    </row>
    <row r="32733" spans="7:7">
      <c r="G32733" s="406"/>
    </row>
    <row r="32734" spans="7:7">
      <c r="G32734" s="406"/>
    </row>
    <row r="32735" spans="7:7">
      <c r="G32735" s="406"/>
    </row>
    <row r="32736" spans="7:7">
      <c r="G32736" s="406"/>
    </row>
    <row r="32737" spans="7:7">
      <c r="G32737" s="406"/>
    </row>
    <row r="32738" spans="7:7">
      <c r="G32738" s="406"/>
    </row>
    <row r="32739" spans="7:7">
      <c r="G32739" s="406"/>
    </row>
    <row r="32740" spans="7:7">
      <c r="G32740" s="406"/>
    </row>
    <row r="32741" spans="7:7">
      <c r="G32741" s="406"/>
    </row>
    <row r="32742" spans="7:7">
      <c r="G32742" s="406"/>
    </row>
    <row r="32743" spans="7:7">
      <c r="G32743" s="406"/>
    </row>
    <row r="32744" spans="7:7">
      <c r="G32744" s="406"/>
    </row>
    <row r="32745" spans="7:7">
      <c r="G32745" s="406"/>
    </row>
    <row r="32746" spans="7:7">
      <c r="G32746" s="406"/>
    </row>
    <row r="32747" spans="7:7">
      <c r="G32747" s="406"/>
    </row>
    <row r="32748" spans="7:7">
      <c r="G32748" s="406"/>
    </row>
    <row r="32749" spans="7:7">
      <c r="G32749" s="406"/>
    </row>
    <row r="32750" spans="7:7">
      <c r="G32750" s="406"/>
    </row>
    <row r="32751" spans="7:7">
      <c r="G32751" s="406"/>
    </row>
    <row r="32752" spans="7:7">
      <c r="G32752" s="406"/>
    </row>
    <row r="32753" spans="7:7">
      <c r="G32753" s="406"/>
    </row>
    <row r="32754" spans="7:7">
      <c r="G32754" s="406"/>
    </row>
    <row r="32755" spans="7:7">
      <c r="G32755" s="406"/>
    </row>
    <row r="32756" spans="7:7">
      <c r="G32756" s="406"/>
    </row>
    <row r="32757" spans="7:7">
      <c r="G32757" s="406"/>
    </row>
    <row r="32758" spans="7:7">
      <c r="G32758" s="406"/>
    </row>
    <row r="32759" spans="7:7">
      <c r="G32759" s="406"/>
    </row>
    <row r="32760" spans="7:7">
      <c r="G32760" s="406"/>
    </row>
    <row r="32761" spans="7:7">
      <c r="G32761" s="406"/>
    </row>
    <row r="32762" spans="7:7">
      <c r="G32762" s="406"/>
    </row>
    <row r="32763" spans="7:7">
      <c r="G32763" s="406"/>
    </row>
    <row r="32764" spans="7:7">
      <c r="G32764" s="406"/>
    </row>
    <row r="32765" spans="7:7">
      <c r="G32765" s="406"/>
    </row>
    <row r="32766" spans="7:7">
      <c r="G32766" s="406"/>
    </row>
    <row r="32767" spans="7:7">
      <c r="G32767" s="406"/>
    </row>
    <row r="32768" spans="7:7">
      <c r="G32768" s="406"/>
    </row>
    <row r="32769" spans="7:7">
      <c r="G32769" s="406"/>
    </row>
    <row r="32770" spans="7:7">
      <c r="G32770" s="406"/>
    </row>
    <row r="32771" spans="7:7">
      <c r="G32771" s="406"/>
    </row>
    <row r="32772" spans="7:7">
      <c r="G32772" s="406"/>
    </row>
    <row r="32773" spans="7:7">
      <c r="G32773" s="406"/>
    </row>
    <row r="32774" spans="7:7">
      <c r="G32774" s="406"/>
    </row>
    <row r="32775" spans="7:7">
      <c r="G32775" s="406"/>
    </row>
    <row r="32776" spans="7:7">
      <c r="G32776" s="406"/>
    </row>
    <row r="32777" spans="7:7">
      <c r="G32777" s="406"/>
    </row>
    <row r="32778" spans="7:7">
      <c r="G32778" s="406"/>
    </row>
    <row r="32779" spans="7:7">
      <c r="G32779" s="406"/>
    </row>
    <row r="32780" spans="7:7">
      <c r="G32780" s="406"/>
    </row>
    <row r="32781" spans="7:7">
      <c r="G32781" s="406"/>
    </row>
    <row r="32782" spans="7:7">
      <c r="G32782" s="406"/>
    </row>
    <row r="32783" spans="7:7">
      <c r="G32783" s="406"/>
    </row>
    <row r="32784" spans="7:7">
      <c r="G32784" s="406"/>
    </row>
    <row r="32785" spans="7:7">
      <c r="G32785" s="406"/>
    </row>
    <row r="32786" spans="7:7">
      <c r="G32786" s="406"/>
    </row>
    <row r="32787" spans="7:7">
      <c r="G32787" s="406"/>
    </row>
    <row r="32788" spans="7:7">
      <c r="G32788" s="406"/>
    </row>
    <row r="32789" spans="7:7">
      <c r="G32789" s="406"/>
    </row>
    <row r="32790" spans="7:7">
      <c r="G32790" s="406"/>
    </row>
    <row r="32791" spans="7:7">
      <c r="G32791" s="406"/>
    </row>
    <row r="32792" spans="7:7">
      <c r="G32792" s="406"/>
    </row>
    <row r="32793" spans="7:7">
      <c r="G32793" s="406"/>
    </row>
    <row r="32794" spans="7:7">
      <c r="G32794" s="406"/>
    </row>
    <row r="32795" spans="7:7">
      <c r="G32795" s="406"/>
    </row>
    <row r="32796" spans="7:7">
      <c r="G32796" s="406"/>
    </row>
    <row r="32797" spans="7:7">
      <c r="G32797" s="406"/>
    </row>
    <row r="32798" spans="7:7">
      <c r="G32798" s="406"/>
    </row>
    <row r="32799" spans="7:7">
      <c r="G32799" s="406"/>
    </row>
    <row r="32800" spans="7:7">
      <c r="G32800" s="406"/>
    </row>
    <row r="32801" spans="7:7">
      <c r="G32801" s="406"/>
    </row>
    <row r="32802" spans="7:7">
      <c r="G32802" s="406"/>
    </row>
    <row r="32803" spans="7:7">
      <c r="G32803" s="406"/>
    </row>
    <row r="32804" spans="7:7">
      <c r="G32804" s="406"/>
    </row>
    <row r="32805" spans="7:7">
      <c r="G32805" s="406"/>
    </row>
    <row r="32806" spans="7:7">
      <c r="G32806" s="406"/>
    </row>
    <row r="32807" spans="7:7">
      <c r="G32807" s="406"/>
    </row>
    <row r="32808" spans="7:7">
      <c r="G32808" s="406"/>
    </row>
    <row r="32809" spans="7:7">
      <c r="G32809" s="406"/>
    </row>
    <row r="32810" spans="7:7">
      <c r="G32810" s="406"/>
    </row>
    <row r="32811" spans="7:7">
      <c r="G32811" s="406"/>
    </row>
    <row r="32812" spans="7:7">
      <c r="G32812" s="406"/>
    </row>
    <row r="32813" spans="7:7">
      <c r="G32813" s="406"/>
    </row>
    <row r="32814" spans="7:7">
      <c r="G32814" s="406"/>
    </row>
    <row r="32815" spans="7:7">
      <c r="G32815" s="406"/>
    </row>
    <row r="32816" spans="7:7">
      <c r="G32816" s="406"/>
    </row>
    <row r="32817" spans="7:7">
      <c r="G32817" s="406"/>
    </row>
    <row r="32818" spans="7:7">
      <c r="G32818" s="406"/>
    </row>
    <row r="32819" spans="7:7">
      <c r="G32819" s="406"/>
    </row>
    <row r="32820" spans="7:7">
      <c r="G32820" s="406"/>
    </row>
    <row r="32821" spans="7:7">
      <c r="G32821" s="406"/>
    </row>
    <row r="32822" spans="7:7">
      <c r="G32822" s="406"/>
    </row>
    <row r="32823" spans="7:7">
      <c r="G32823" s="406"/>
    </row>
    <row r="32824" spans="7:7">
      <c r="G32824" s="406"/>
    </row>
    <row r="32825" spans="7:7">
      <c r="G32825" s="406"/>
    </row>
    <row r="32826" spans="7:7">
      <c r="G32826" s="406"/>
    </row>
    <row r="32827" spans="7:7">
      <c r="G32827" s="406"/>
    </row>
    <row r="32828" spans="7:7">
      <c r="G32828" s="406"/>
    </row>
    <row r="32829" spans="7:7">
      <c r="G32829" s="406"/>
    </row>
    <row r="32830" spans="7:7">
      <c r="G32830" s="406"/>
    </row>
    <row r="32831" spans="7:7">
      <c r="G32831" s="406"/>
    </row>
    <row r="32832" spans="7:7">
      <c r="G32832" s="406"/>
    </row>
    <row r="32833" spans="7:7">
      <c r="G32833" s="406"/>
    </row>
    <row r="32834" spans="7:7">
      <c r="G32834" s="406"/>
    </row>
    <row r="32835" spans="7:7">
      <c r="G32835" s="406"/>
    </row>
    <row r="32836" spans="7:7">
      <c r="G32836" s="406"/>
    </row>
    <row r="32837" spans="7:7">
      <c r="G32837" s="406"/>
    </row>
    <row r="32838" spans="7:7">
      <c r="G32838" s="406"/>
    </row>
    <row r="32839" spans="7:7">
      <c r="G32839" s="406"/>
    </row>
    <row r="32840" spans="7:7">
      <c r="G32840" s="406"/>
    </row>
    <row r="32841" spans="7:7">
      <c r="G32841" s="406"/>
    </row>
    <row r="32842" spans="7:7">
      <c r="G32842" s="406"/>
    </row>
    <row r="32843" spans="7:7">
      <c r="G32843" s="406"/>
    </row>
    <row r="32844" spans="7:7">
      <c r="G32844" s="406"/>
    </row>
    <row r="32845" spans="7:7">
      <c r="G32845" s="406"/>
    </row>
    <row r="32846" spans="7:7">
      <c r="G32846" s="406"/>
    </row>
    <row r="32847" spans="7:7">
      <c r="G32847" s="406"/>
    </row>
    <row r="32848" spans="7:7">
      <c r="G32848" s="406"/>
    </row>
    <row r="32849" spans="7:7">
      <c r="G32849" s="406"/>
    </row>
    <row r="32850" spans="7:7">
      <c r="G32850" s="406"/>
    </row>
    <row r="32851" spans="7:7">
      <c r="G32851" s="406"/>
    </row>
    <row r="32852" spans="7:7">
      <c r="G32852" s="406"/>
    </row>
    <row r="32853" spans="7:7">
      <c r="G32853" s="406"/>
    </row>
    <row r="32854" spans="7:7">
      <c r="G32854" s="406"/>
    </row>
    <row r="32855" spans="7:7">
      <c r="G32855" s="406"/>
    </row>
    <row r="32856" spans="7:7">
      <c r="G32856" s="406"/>
    </row>
    <row r="32857" spans="7:7">
      <c r="G32857" s="406"/>
    </row>
    <row r="32858" spans="7:7">
      <c r="G32858" s="406"/>
    </row>
    <row r="32859" spans="7:7">
      <c r="G32859" s="406"/>
    </row>
    <row r="32860" spans="7:7">
      <c r="G32860" s="406"/>
    </row>
    <row r="32861" spans="7:7">
      <c r="G32861" s="406"/>
    </row>
    <row r="32862" spans="7:7">
      <c r="G32862" s="406"/>
    </row>
    <row r="32863" spans="7:7">
      <c r="G32863" s="406"/>
    </row>
    <row r="32864" spans="7:7">
      <c r="G32864" s="406"/>
    </row>
    <row r="32865" spans="7:7">
      <c r="G32865" s="406"/>
    </row>
    <row r="32866" spans="7:7">
      <c r="G32866" s="406"/>
    </row>
    <row r="32867" spans="7:7">
      <c r="G32867" s="406"/>
    </row>
    <row r="32868" spans="7:7">
      <c r="G32868" s="406"/>
    </row>
    <row r="32869" spans="7:7">
      <c r="G32869" s="406"/>
    </row>
    <row r="32870" spans="7:7">
      <c r="G32870" s="406"/>
    </row>
    <row r="32871" spans="7:7">
      <c r="G32871" s="406"/>
    </row>
    <row r="32872" spans="7:7">
      <c r="G32872" s="406"/>
    </row>
    <row r="32873" spans="7:7">
      <c r="G32873" s="406"/>
    </row>
    <row r="32874" spans="7:7">
      <c r="G32874" s="406"/>
    </row>
    <row r="32875" spans="7:7">
      <c r="G32875" s="406"/>
    </row>
    <row r="32876" spans="7:7">
      <c r="G32876" s="406"/>
    </row>
    <row r="32877" spans="7:7">
      <c r="G32877" s="406"/>
    </row>
    <row r="32878" spans="7:7">
      <c r="G32878" s="406"/>
    </row>
    <row r="32879" spans="7:7">
      <c r="G32879" s="406"/>
    </row>
    <row r="32880" spans="7:7">
      <c r="G32880" s="406"/>
    </row>
    <row r="32881" spans="7:7">
      <c r="G32881" s="406"/>
    </row>
    <row r="32882" spans="7:7">
      <c r="G32882" s="406"/>
    </row>
    <row r="32883" spans="7:7">
      <c r="G32883" s="406"/>
    </row>
    <row r="32884" spans="7:7">
      <c r="G32884" s="406"/>
    </row>
    <row r="32885" spans="7:7">
      <c r="G32885" s="406"/>
    </row>
    <row r="32886" spans="7:7">
      <c r="G32886" s="406"/>
    </row>
    <row r="32887" spans="7:7">
      <c r="G32887" s="406"/>
    </row>
    <row r="32888" spans="7:7">
      <c r="G32888" s="406"/>
    </row>
    <row r="32889" spans="7:7">
      <c r="G32889" s="406"/>
    </row>
    <row r="32890" spans="7:7">
      <c r="G32890" s="406"/>
    </row>
    <row r="32891" spans="7:7">
      <c r="G32891" s="406"/>
    </row>
    <row r="32892" spans="7:7">
      <c r="G32892" s="406"/>
    </row>
    <row r="32893" spans="7:7">
      <c r="G32893" s="406"/>
    </row>
    <row r="32894" spans="7:7">
      <c r="G32894" s="406"/>
    </row>
    <row r="32895" spans="7:7">
      <c r="G32895" s="406"/>
    </row>
    <row r="32896" spans="7:7">
      <c r="G32896" s="406"/>
    </row>
    <row r="32897" spans="7:7">
      <c r="G32897" s="406"/>
    </row>
    <row r="32898" spans="7:7">
      <c r="G32898" s="406"/>
    </row>
    <row r="32899" spans="7:7">
      <c r="G32899" s="406"/>
    </row>
    <row r="32900" spans="7:7">
      <c r="G32900" s="406"/>
    </row>
    <row r="32901" spans="7:7">
      <c r="G32901" s="406"/>
    </row>
    <row r="32902" spans="7:7">
      <c r="G32902" s="406"/>
    </row>
    <row r="32903" spans="7:7">
      <c r="G32903" s="406"/>
    </row>
    <row r="32904" spans="7:7">
      <c r="G32904" s="406"/>
    </row>
    <row r="32905" spans="7:7">
      <c r="G32905" s="406"/>
    </row>
    <row r="32906" spans="7:7">
      <c r="G32906" s="406"/>
    </row>
    <row r="32907" spans="7:7">
      <c r="G32907" s="406"/>
    </row>
    <row r="32908" spans="7:7">
      <c r="G32908" s="406"/>
    </row>
    <row r="32909" spans="7:7">
      <c r="G32909" s="406"/>
    </row>
    <row r="32910" spans="7:7">
      <c r="G32910" s="406"/>
    </row>
    <row r="32911" spans="7:7">
      <c r="G32911" s="406"/>
    </row>
    <row r="32912" spans="7:7">
      <c r="G32912" s="406"/>
    </row>
    <row r="32913" spans="7:7">
      <c r="G32913" s="406"/>
    </row>
    <row r="32914" spans="7:7">
      <c r="G32914" s="406"/>
    </row>
    <row r="32915" spans="7:7">
      <c r="G32915" s="406"/>
    </row>
    <row r="32916" spans="7:7">
      <c r="G32916" s="406"/>
    </row>
    <row r="32917" spans="7:7">
      <c r="G32917" s="406"/>
    </row>
    <row r="32918" spans="7:7">
      <c r="G32918" s="406"/>
    </row>
    <row r="32919" spans="7:7">
      <c r="G32919" s="406"/>
    </row>
    <row r="32920" spans="7:7">
      <c r="G32920" s="406"/>
    </row>
    <row r="32921" spans="7:7">
      <c r="G32921" s="406"/>
    </row>
    <row r="32922" spans="7:7">
      <c r="G32922" s="406"/>
    </row>
    <row r="32923" spans="7:7">
      <c r="G32923" s="406"/>
    </row>
    <row r="32924" spans="7:7">
      <c r="G32924" s="406"/>
    </row>
    <row r="32925" spans="7:7">
      <c r="G32925" s="406"/>
    </row>
    <row r="32926" spans="7:7">
      <c r="G32926" s="406"/>
    </row>
    <row r="32927" spans="7:7">
      <c r="G32927" s="406"/>
    </row>
    <row r="32928" spans="7:7">
      <c r="G32928" s="406"/>
    </row>
    <row r="32929" spans="7:7">
      <c r="G32929" s="406"/>
    </row>
    <row r="32930" spans="7:7">
      <c r="G32930" s="406"/>
    </row>
    <row r="32931" spans="7:7">
      <c r="G32931" s="406"/>
    </row>
    <row r="32932" spans="7:7">
      <c r="G32932" s="406"/>
    </row>
    <row r="32933" spans="7:7">
      <c r="G32933" s="406"/>
    </row>
    <row r="32934" spans="7:7">
      <c r="G32934" s="406"/>
    </row>
    <row r="32935" spans="7:7">
      <c r="G32935" s="406"/>
    </row>
    <row r="32936" spans="7:7">
      <c r="G32936" s="406"/>
    </row>
    <row r="32937" spans="7:7">
      <c r="G32937" s="406"/>
    </row>
    <row r="32938" spans="7:7">
      <c r="G32938" s="406"/>
    </row>
    <row r="32939" spans="7:7">
      <c r="G32939" s="406"/>
    </row>
    <row r="32940" spans="7:7">
      <c r="G32940" s="406"/>
    </row>
    <row r="32941" spans="7:7">
      <c r="G32941" s="406"/>
    </row>
    <row r="32942" spans="7:7">
      <c r="G32942" s="406"/>
    </row>
    <row r="32943" spans="7:7">
      <c r="G32943" s="406"/>
    </row>
    <row r="32944" spans="7:7">
      <c r="G32944" s="406"/>
    </row>
    <row r="32945" spans="7:7">
      <c r="G32945" s="406"/>
    </row>
    <row r="32946" spans="7:7">
      <c r="G32946" s="406"/>
    </row>
    <row r="32947" spans="7:7">
      <c r="G32947" s="406"/>
    </row>
    <row r="32948" spans="7:7">
      <c r="G32948" s="406"/>
    </row>
    <row r="32949" spans="7:7">
      <c r="G32949" s="406"/>
    </row>
    <row r="32950" spans="7:7">
      <c r="G32950" s="406"/>
    </row>
    <row r="32951" spans="7:7">
      <c r="G32951" s="406"/>
    </row>
    <row r="32952" spans="7:7">
      <c r="G32952" s="406"/>
    </row>
    <row r="32953" spans="7:7">
      <c r="G32953" s="406"/>
    </row>
    <row r="32954" spans="7:7">
      <c r="G32954" s="406"/>
    </row>
    <row r="32955" spans="7:7">
      <c r="G32955" s="406"/>
    </row>
    <row r="32956" spans="7:7">
      <c r="G32956" s="406"/>
    </row>
    <row r="32957" spans="7:7">
      <c r="G32957" s="406"/>
    </row>
    <row r="32958" spans="7:7">
      <c r="G32958" s="406"/>
    </row>
    <row r="32959" spans="7:7">
      <c r="G32959" s="406"/>
    </row>
    <row r="32960" spans="7:7">
      <c r="G32960" s="406"/>
    </row>
    <row r="32961" spans="7:7">
      <c r="G32961" s="406"/>
    </row>
    <row r="32962" spans="7:7">
      <c r="G32962" s="406"/>
    </row>
    <row r="32963" spans="7:7">
      <c r="G32963" s="406"/>
    </row>
    <row r="32964" spans="7:7">
      <c r="G32964" s="406"/>
    </row>
    <row r="32965" spans="7:7">
      <c r="G32965" s="406"/>
    </row>
    <row r="32966" spans="7:7">
      <c r="G32966" s="406"/>
    </row>
    <row r="32967" spans="7:7">
      <c r="G32967" s="406"/>
    </row>
    <row r="32968" spans="7:7">
      <c r="G32968" s="406"/>
    </row>
    <row r="32969" spans="7:7">
      <c r="G32969" s="406"/>
    </row>
    <row r="32970" spans="7:7">
      <c r="G32970" s="406"/>
    </row>
    <row r="32971" spans="7:7">
      <c r="G32971" s="406"/>
    </row>
    <row r="32972" spans="7:7">
      <c r="G32972" s="406"/>
    </row>
    <row r="32973" spans="7:7">
      <c r="G32973" s="406"/>
    </row>
    <row r="32974" spans="7:7">
      <c r="G32974" s="406"/>
    </row>
    <row r="32975" spans="7:7">
      <c r="G32975" s="406"/>
    </row>
    <row r="32976" spans="7:7">
      <c r="G32976" s="406"/>
    </row>
    <row r="32977" spans="7:7">
      <c r="G32977" s="406"/>
    </row>
    <row r="32978" spans="7:7">
      <c r="G32978" s="406"/>
    </row>
    <row r="32979" spans="7:7">
      <c r="G32979" s="406"/>
    </row>
    <row r="32980" spans="7:7">
      <c r="G32980" s="406"/>
    </row>
    <row r="32981" spans="7:7">
      <c r="G32981" s="406"/>
    </row>
    <row r="32982" spans="7:7">
      <c r="G32982" s="406"/>
    </row>
    <row r="32983" spans="7:7">
      <c r="G32983" s="406"/>
    </row>
    <row r="32984" spans="7:7">
      <c r="G32984" s="406"/>
    </row>
    <row r="32985" spans="7:7">
      <c r="G32985" s="406"/>
    </row>
    <row r="32986" spans="7:7">
      <c r="G32986" s="406"/>
    </row>
    <row r="32987" spans="7:7">
      <c r="G32987" s="406"/>
    </row>
    <row r="32988" spans="7:7">
      <c r="G32988" s="406"/>
    </row>
    <row r="32989" spans="7:7">
      <c r="G32989" s="406"/>
    </row>
    <row r="32990" spans="7:7">
      <c r="G32990" s="406"/>
    </row>
    <row r="32991" spans="7:7">
      <c r="G32991" s="406"/>
    </row>
    <row r="32992" spans="7:7">
      <c r="G32992" s="406"/>
    </row>
    <row r="32993" spans="7:7">
      <c r="G32993" s="406"/>
    </row>
    <row r="32994" spans="7:7">
      <c r="G32994" s="406"/>
    </row>
    <row r="32995" spans="7:7">
      <c r="G32995" s="406"/>
    </row>
    <row r="32996" spans="7:7">
      <c r="G32996" s="406"/>
    </row>
    <row r="32997" spans="7:7">
      <c r="G32997" s="406"/>
    </row>
    <row r="32998" spans="7:7">
      <c r="G32998" s="406"/>
    </row>
    <row r="32999" spans="7:7">
      <c r="G32999" s="406"/>
    </row>
    <row r="33000" spans="7:7">
      <c r="G33000" s="406"/>
    </row>
    <row r="33001" spans="7:7">
      <c r="G33001" s="406"/>
    </row>
    <row r="33002" spans="7:7">
      <c r="G33002" s="406"/>
    </row>
    <row r="33003" spans="7:7">
      <c r="G33003" s="406"/>
    </row>
    <row r="33004" spans="7:7">
      <c r="G33004" s="406"/>
    </row>
    <row r="33005" spans="7:7">
      <c r="G33005" s="406"/>
    </row>
    <row r="33006" spans="7:7">
      <c r="G33006" s="406"/>
    </row>
    <row r="33007" spans="7:7">
      <c r="G33007" s="406"/>
    </row>
    <row r="33008" spans="7:7">
      <c r="G33008" s="406"/>
    </row>
    <row r="33009" spans="7:7">
      <c r="G33009" s="406"/>
    </row>
    <row r="33010" spans="7:7">
      <c r="G33010" s="406"/>
    </row>
    <row r="33011" spans="7:7">
      <c r="G33011" s="406"/>
    </row>
    <row r="33012" spans="7:7">
      <c r="G33012" s="406"/>
    </row>
    <row r="33013" spans="7:7">
      <c r="G33013" s="406"/>
    </row>
    <row r="33014" spans="7:7">
      <c r="G33014" s="406"/>
    </row>
    <row r="33015" spans="7:7">
      <c r="G33015" s="406"/>
    </row>
    <row r="33016" spans="7:7">
      <c r="G33016" s="406"/>
    </row>
    <row r="33017" spans="7:7">
      <c r="G33017" s="406"/>
    </row>
    <row r="33018" spans="7:7">
      <c r="G33018" s="406"/>
    </row>
    <row r="33019" spans="7:7">
      <c r="G33019" s="406"/>
    </row>
    <row r="33020" spans="7:7">
      <c r="G33020" s="406"/>
    </row>
    <row r="33021" spans="7:7">
      <c r="G33021" s="406"/>
    </row>
    <row r="33022" spans="7:7">
      <c r="G33022" s="406"/>
    </row>
    <row r="33023" spans="7:7">
      <c r="G33023" s="406"/>
    </row>
    <row r="33024" spans="7:7">
      <c r="G33024" s="406"/>
    </row>
    <row r="33025" spans="7:7">
      <c r="G33025" s="406"/>
    </row>
    <row r="33026" spans="7:7">
      <c r="G33026" s="406"/>
    </row>
    <row r="33027" spans="7:7">
      <c r="G33027" s="406"/>
    </row>
    <row r="33028" spans="7:7">
      <c r="G33028" s="406"/>
    </row>
    <row r="33029" spans="7:7">
      <c r="G33029" s="406"/>
    </row>
    <row r="33030" spans="7:7">
      <c r="G33030" s="406"/>
    </row>
    <row r="33031" spans="7:7">
      <c r="G33031" s="406"/>
    </row>
    <row r="33032" spans="7:7">
      <c r="G33032" s="406"/>
    </row>
    <row r="33033" spans="7:7">
      <c r="G33033" s="406"/>
    </row>
    <row r="33034" spans="7:7">
      <c r="G33034" s="406"/>
    </row>
    <row r="33035" spans="7:7">
      <c r="G33035" s="406"/>
    </row>
    <row r="33036" spans="7:7">
      <c r="G33036" s="406"/>
    </row>
    <row r="33037" spans="7:7">
      <c r="G33037" s="406"/>
    </row>
    <row r="33038" spans="7:7">
      <c r="G33038" s="406"/>
    </row>
    <row r="33039" spans="7:7">
      <c r="G33039" s="406"/>
    </row>
    <row r="33040" spans="7:7">
      <c r="G33040" s="406"/>
    </row>
    <row r="33041" spans="7:7">
      <c r="G33041" s="406"/>
    </row>
    <row r="33042" spans="7:7">
      <c r="G33042" s="406"/>
    </row>
    <row r="33043" spans="7:7">
      <c r="G33043" s="406"/>
    </row>
    <row r="33044" spans="7:7">
      <c r="G33044" s="406"/>
    </row>
    <row r="33045" spans="7:7">
      <c r="G33045" s="406"/>
    </row>
    <row r="33046" spans="7:7">
      <c r="G33046" s="406"/>
    </row>
    <row r="33047" spans="7:7">
      <c r="G33047" s="406"/>
    </row>
    <row r="33048" spans="7:7">
      <c r="G33048" s="406"/>
    </row>
    <row r="33049" spans="7:7">
      <c r="G33049" s="406"/>
    </row>
    <row r="33050" spans="7:7">
      <c r="G33050" s="406"/>
    </row>
    <row r="33051" spans="7:7">
      <c r="G33051" s="406"/>
    </row>
    <row r="33052" spans="7:7">
      <c r="G33052" s="406"/>
    </row>
    <row r="33053" spans="7:7">
      <c r="G33053" s="406"/>
    </row>
    <row r="33054" spans="7:7">
      <c r="G33054" s="406"/>
    </row>
    <row r="33055" spans="7:7">
      <c r="G33055" s="406"/>
    </row>
    <row r="33056" spans="7:7">
      <c r="G33056" s="406"/>
    </row>
    <row r="33057" spans="7:7">
      <c r="G33057" s="406"/>
    </row>
    <row r="33058" spans="7:7">
      <c r="G33058" s="406"/>
    </row>
    <row r="33059" spans="7:7">
      <c r="G33059" s="406"/>
    </row>
    <row r="33060" spans="7:7">
      <c r="G33060" s="406"/>
    </row>
    <row r="33061" spans="7:7">
      <c r="G33061" s="406"/>
    </row>
    <row r="33062" spans="7:7">
      <c r="G33062" s="406"/>
    </row>
    <row r="33063" spans="7:7">
      <c r="G33063" s="406"/>
    </row>
    <row r="33064" spans="7:7">
      <c r="G33064" s="406"/>
    </row>
    <row r="33065" spans="7:7">
      <c r="G33065" s="406"/>
    </row>
    <row r="33066" spans="7:7">
      <c r="G33066" s="406"/>
    </row>
    <row r="33067" spans="7:7">
      <c r="G33067" s="406"/>
    </row>
    <row r="33068" spans="7:7">
      <c r="G33068" s="406"/>
    </row>
    <row r="33069" spans="7:7">
      <c r="G33069" s="406"/>
    </row>
    <row r="33070" spans="7:7">
      <c r="G33070" s="406"/>
    </row>
    <row r="33071" spans="7:7">
      <c r="G33071" s="406"/>
    </row>
    <row r="33072" spans="7:7">
      <c r="G33072" s="406"/>
    </row>
    <row r="33073" spans="7:7">
      <c r="G33073" s="406"/>
    </row>
    <row r="33074" spans="7:7">
      <c r="G33074" s="406"/>
    </row>
    <row r="33075" spans="7:7">
      <c r="G33075" s="406"/>
    </row>
    <row r="33076" spans="7:7">
      <c r="G33076" s="406"/>
    </row>
    <row r="33077" spans="7:7">
      <c r="G33077" s="406"/>
    </row>
    <row r="33078" spans="7:7">
      <c r="G33078" s="406"/>
    </row>
    <row r="33079" spans="7:7">
      <c r="G33079" s="406"/>
    </row>
    <row r="33080" spans="7:7">
      <c r="G33080" s="406"/>
    </row>
    <row r="33081" spans="7:7">
      <c r="G33081" s="406"/>
    </row>
    <row r="33082" spans="7:7">
      <c r="G33082" s="406"/>
    </row>
    <row r="33083" spans="7:7">
      <c r="G33083" s="406"/>
    </row>
    <row r="33084" spans="7:7">
      <c r="G33084" s="406"/>
    </row>
    <row r="33085" spans="7:7">
      <c r="G33085" s="406"/>
    </row>
    <row r="33086" spans="7:7">
      <c r="G33086" s="406"/>
    </row>
    <row r="33087" spans="7:7">
      <c r="G33087" s="406"/>
    </row>
    <row r="33088" spans="7:7">
      <c r="G33088" s="406"/>
    </row>
    <row r="33089" spans="7:7">
      <c r="G33089" s="406"/>
    </row>
    <row r="33090" spans="7:7">
      <c r="G33090" s="406"/>
    </row>
    <row r="33091" spans="7:7">
      <c r="G33091" s="406"/>
    </row>
    <row r="33092" spans="7:7">
      <c r="G33092" s="406"/>
    </row>
    <row r="33093" spans="7:7">
      <c r="G33093" s="406"/>
    </row>
    <row r="33094" spans="7:7">
      <c r="G33094" s="406"/>
    </row>
    <row r="33095" spans="7:7">
      <c r="G33095" s="406"/>
    </row>
    <row r="33096" spans="7:7">
      <c r="G33096" s="406"/>
    </row>
    <row r="33097" spans="7:7">
      <c r="G33097" s="406"/>
    </row>
    <row r="33098" spans="7:7">
      <c r="G33098" s="406"/>
    </row>
    <row r="33099" spans="7:7">
      <c r="G33099" s="406"/>
    </row>
    <row r="33100" spans="7:7">
      <c r="G33100" s="406"/>
    </row>
    <row r="33101" spans="7:7">
      <c r="G33101" s="406"/>
    </row>
    <row r="33102" spans="7:7">
      <c r="G33102" s="406"/>
    </row>
    <row r="33103" spans="7:7">
      <c r="G33103" s="406"/>
    </row>
    <row r="33104" spans="7:7">
      <c r="G33104" s="406"/>
    </row>
    <row r="33105" spans="7:7">
      <c r="G33105" s="406"/>
    </row>
    <row r="33106" spans="7:7">
      <c r="G33106" s="406"/>
    </row>
    <row r="33107" spans="7:7">
      <c r="G33107" s="406"/>
    </row>
    <row r="33108" spans="7:7">
      <c r="G33108" s="406"/>
    </row>
    <row r="33109" spans="7:7">
      <c r="G33109" s="406"/>
    </row>
    <row r="33110" spans="7:7">
      <c r="G33110" s="406"/>
    </row>
    <row r="33111" spans="7:7">
      <c r="G33111" s="406"/>
    </row>
    <row r="33112" spans="7:7">
      <c r="G33112" s="406"/>
    </row>
    <row r="33113" spans="7:7">
      <c r="G33113" s="406"/>
    </row>
    <row r="33114" spans="7:7">
      <c r="G33114" s="406"/>
    </row>
    <row r="33115" spans="7:7">
      <c r="G33115" s="406"/>
    </row>
    <row r="33116" spans="7:7">
      <c r="G33116" s="406"/>
    </row>
    <row r="33117" spans="7:7">
      <c r="G33117" s="406"/>
    </row>
    <row r="33118" spans="7:7">
      <c r="G33118" s="406"/>
    </row>
    <row r="33119" spans="7:7">
      <c r="G33119" s="406"/>
    </row>
    <row r="33120" spans="7:7">
      <c r="G33120" s="406"/>
    </row>
    <row r="33121" spans="7:7">
      <c r="G33121" s="406"/>
    </row>
    <row r="33122" spans="7:7">
      <c r="G33122" s="406"/>
    </row>
    <row r="33123" spans="7:7">
      <c r="G33123" s="406"/>
    </row>
    <row r="33124" spans="7:7">
      <c r="G33124" s="406"/>
    </row>
    <row r="33125" spans="7:7">
      <c r="G33125" s="406"/>
    </row>
    <row r="33126" spans="7:7">
      <c r="G33126" s="406"/>
    </row>
    <row r="33127" spans="7:7">
      <c r="G33127" s="406"/>
    </row>
    <row r="33128" spans="7:7">
      <c r="G33128" s="406"/>
    </row>
    <row r="33129" spans="7:7">
      <c r="G33129" s="406"/>
    </row>
    <row r="33130" spans="7:7">
      <c r="G33130" s="406"/>
    </row>
    <row r="33131" spans="7:7">
      <c r="G33131" s="406"/>
    </row>
    <row r="33132" spans="7:7">
      <c r="G33132" s="406"/>
    </row>
    <row r="33133" spans="7:7">
      <c r="G33133" s="406"/>
    </row>
    <row r="33134" spans="7:7">
      <c r="G33134" s="406"/>
    </row>
    <row r="33135" spans="7:7">
      <c r="G33135" s="406"/>
    </row>
    <row r="33136" spans="7:7">
      <c r="G33136" s="406"/>
    </row>
    <row r="33137" spans="7:7">
      <c r="G33137" s="406"/>
    </row>
    <row r="33138" spans="7:7">
      <c r="G33138" s="406"/>
    </row>
    <row r="33139" spans="7:7">
      <c r="G33139" s="406"/>
    </row>
    <row r="33140" spans="7:7">
      <c r="G33140" s="406"/>
    </row>
    <row r="33141" spans="7:7">
      <c r="G33141" s="406"/>
    </row>
    <row r="33142" spans="7:7">
      <c r="G33142" s="406"/>
    </row>
    <row r="33143" spans="7:7">
      <c r="G33143" s="406"/>
    </row>
    <row r="33144" spans="7:7">
      <c r="G33144" s="406"/>
    </row>
    <row r="33145" spans="7:7">
      <c r="G33145" s="406"/>
    </row>
    <row r="33146" spans="7:7">
      <c r="G33146" s="406"/>
    </row>
    <row r="33147" spans="7:7">
      <c r="G33147" s="406"/>
    </row>
    <row r="33148" spans="7:7">
      <c r="G33148" s="406"/>
    </row>
    <row r="33149" spans="7:7">
      <c r="G33149" s="406"/>
    </row>
    <row r="33150" spans="7:7">
      <c r="G33150" s="406"/>
    </row>
    <row r="33151" spans="7:7">
      <c r="G33151" s="406"/>
    </row>
    <row r="33152" spans="7:7">
      <c r="G33152" s="406"/>
    </row>
    <row r="33153" spans="7:7">
      <c r="G33153" s="406"/>
    </row>
    <row r="33154" spans="7:7">
      <c r="G33154" s="406"/>
    </row>
    <row r="33155" spans="7:7">
      <c r="G33155" s="406"/>
    </row>
    <row r="33156" spans="7:7">
      <c r="G33156" s="406"/>
    </row>
    <row r="33157" spans="7:7">
      <c r="G33157" s="406"/>
    </row>
    <row r="33158" spans="7:7">
      <c r="G33158" s="406"/>
    </row>
    <row r="33159" spans="7:7">
      <c r="G33159" s="406"/>
    </row>
    <row r="33160" spans="7:7">
      <c r="G33160" s="406"/>
    </row>
    <row r="33161" spans="7:7">
      <c r="G33161" s="406"/>
    </row>
    <row r="33162" spans="7:7">
      <c r="G33162" s="406"/>
    </row>
    <row r="33163" spans="7:7">
      <c r="G33163" s="406"/>
    </row>
    <row r="33164" spans="7:7">
      <c r="G33164" s="406"/>
    </row>
    <row r="33165" spans="7:7">
      <c r="G33165" s="406"/>
    </row>
    <row r="33166" spans="7:7">
      <c r="G33166" s="406"/>
    </row>
    <row r="33167" spans="7:7">
      <c r="G33167" s="406"/>
    </row>
    <row r="33168" spans="7:7">
      <c r="G33168" s="406"/>
    </row>
    <row r="33169" spans="7:7">
      <c r="G33169" s="406"/>
    </row>
    <row r="33170" spans="7:7">
      <c r="G33170" s="406"/>
    </row>
    <row r="33171" spans="7:7">
      <c r="G33171" s="406"/>
    </row>
    <row r="33172" spans="7:7">
      <c r="G33172" s="406"/>
    </row>
    <row r="33173" spans="7:7">
      <c r="G33173" s="406"/>
    </row>
    <row r="33174" spans="7:7">
      <c r="G33174" s="406"/>
    </row>
    <row r="33175" spans="7:7">
      <c r="G33175" s="406"/>
    </row>
    <row r="33176" spans="7:7">
      <c r="G33176" s="406"/>
    </row>
    <row r="33177" spans="7:7">
      <c r="G33177" s="406"/>
    </row>
    <row r="33178" spans="7:7">
      <c r="G33178" s="406"/>
    </row>
    <row r="33179" spans="7:7">
      <c r="G33179" s="406"/>
    </row>
    <row r="33180" spans="7:7">
      <c r="G33180" s="406"/>
    </row>
    <row r="33181" spans="7:7">
      <c r="G33181" s="406"/>
    </row>
    <row r="33182" spans="7:7">
      <c r="G33182" s="406"/>
    </row>
    <row r="33183" spans="7:7">
      <c r="G33183" s="406"/>
    </row>
    <row r="33184" spans="7:7">
      <c r="G33184" s="406"/>
    </row>
    <row r="33185" spans="7:7">
      <c r="G33185" s="406"/>
    </row>
    <row r="33186" spans="7:7">
      <c r="G33186" s="406"/>
    </row>
    <row r="33187" spans="7:7">
      <c r="G33187" s="406"/>
    </row>
    <row r="33188" spans="7:7">
      <c r="G33188" s="406"/>
    </row>
    <row r="33189" spans="7:7">
      <c r="G33189" s="406"/>
    </row>
    <row r="33190" spans="7:7">
      <c r="G33190" s="406"/>
    </row>
    <row r="33191" spans="7:7">
      <c r="G33191" s="406"/>
    </row>
    <row r="33192" spans="7:7">
      <c r="G33192" s="406"/>
    </row>
    <row r="33193" spans="7:7">
      <c r="G33193" s="406"/>
    </row>
    <row r="33194" spans="7:7">
      <c r="G33194" s="406"/>
    </row>
    <row r="33195" spans="7:7">
      <c r="G33195" s="406"/>
    </row>
    <row r="33196" spans="7:7">
      <c r="G33196" s="406"/>
    </row>
    <row r="33197" spans="7:7">
      <c r="G33197" s="406"/>
    </row>
    <row r="33198" spans="7:7">
      <c r="G33198" s="406"/>
    </row>
    <row r="33199" spans="7:7">
      <c r="G33199" s="406"/>
    </row>
    <row r="33200" spans="7:7">
      <c r="G33200" s="406"/>
    </row>
    <row r="33201" spans="7:7">
      <c r="G33201" s="406"/>
    </row>
    <row r="33202" spans="7:7">
      <c r="G33202" s="406"/>
    </row>
    <row r="33203" spans="7:7">
      <c r="G33203" s="406"/>
    </row>
    <row r="33204" spans="7:7">
      <c r="G33204" s="406"/>
    </row>
    <row r="33205" spans="7:7">
      <c r="G33205" s="406"/>
    </row>
    <row r="33206" spans="7:7">
      <c r="G33206" s="406"/>
    </row>
    <row r="33207" spans="7:7">
      <c r="G33207" s="406"/>
    </row>
    <row r="33208" spans="7:7">
      <c r="G33208" s="406"/>
    </row>
    <row r="33209" spans="7:7">
      <c r="G33209" s="406"/>
    </row>
    <row r="33210" spans="7:7">
      <c r="G33210" s="406"/>
    </row>
    <row r="33211" spans="7:7">
      <c r="G33211" s="406"/>
    </row>
    <row r="33212" spans="7:7">
      <c r="G33212" s="406"/>
    </row>
    <row r="33213" spans="7:7">
      <c r="G33213" s="406"/>
    </row>
    <row r="33214" spans="7:7">
      <c r="G33214" s="406"/>
    </row>
    <row r="33215" spans="7:7">
      <c r="G33215" s="406"/>
    </row>
    <row r="33216" spans="7:7">
      <c r="G33216" s="406"/>
    </row>
    <row r="33217" spans="7:7">
      <c r="G33217" s="406"/>
    </row>
    <row r="33218" spans="7:7">
      <c r="G33218" s="406"/>
    </row>
    <row r="33219" spans="7:7">
      <c r="G33219" s="406"/>
    </row>
    <row r="33220" spans="7:7">
      <c r="G33220" s="406"/>
    </row>
    <row r="33221" spans="7:7">
      <c r="G33221" s="406"/>
    </row>
    <row r="33222" spans="7:7">
      <c r="G33222" s="406"/>
    </row>
    <row r="33223" spans="7:7">
      <c r="G33223" s="406"/>
    </row>
    <row r="33224" spans="7:7">
      <c r="G33224" s="406"/>
    </row>
    <row r="33225" spans="7:7">
      <c r="G33225" s="406"/>
    </row>
    <row r="33226" spans="7:7">
      <c r="G33226" s="406"/>
    </row>
    <row r="33227" spans="7:7">
      <c r="G33227" s="406"/>
    </row>
    <row r="33228" spans="7:7">
      <c r="G33228" s="406"/>
    </row>
    <row r="33229" spans="7:7">
      <c r="G33229" s="406"/>
    </row>
    <row r="33230" spans="7:7">
      <c r="G33230" s="406"/>
    </row>
    <row r="33231" spans="7:7">
      <c r="G33231" s="406"/>
    </row>
    <row r="33232" spans="7:7">
      <c r="G33232" s="406"/>
    </row>
    <row r="33233" spans="7:7">
      <c r="G33233" s="406"/>
    </row>
    <row r="33234" spans="7:7">
      <c r="G33234" s="406"/>
    </row>
    <row r="33235" spans="7:7">
      <c r="G33235" s="406"/>
    </row>
    <row r="33236" spans="7:7">
      <c r="G33236" s="406"/>
    </row>
    <row r="33237" spans="7:7">
      <c r="G33237" s="406"/>
    </row>
    <row r="33238" spans="7:7">
      <c r="G33238" s="406"/>
    </row>
    <row r="33239" spans="7:7">
      <c r="G33239" s="406"/>
    </row>
    <row r="33240" spans="7:7">
      <c r="G33240" s="406"/>
    </row>
    <row r="33241" spans="7:7">
      <c r="G33241" s="406"/>
    </row>
    <row r="33242" spans="7:7">
      <c r="G33242" s="406"/>
    </row>
    <row r="33243" spans="7:7">
      <c r="G33243" s="406"/>
    </row>
    <row r="33244" spans="7:7">
      <c r="G33244" s="406"/>
    </row>
    <row r="33245" spans="7:7">
      <c r="G33245" s="406"/>
    </row>
    <row r="33246" spans="7:7">
      <c r="G33246" s="406"/>
    </row>
    <row r="33247" spans="7:7">
      <c r="G33247" s="406"/>
    </row>
    <row r="33248" spans="7:7">
      <c r="G33248" s="406"/>
    </row>
    <row r="33249" spans="7:7">
      <c r="G33249" s="406"/>
    </row>
    <row r="33250" spans="7:7">
      <c r="G33250" s="406"/>
    </row>
    <row r="33251" spans="7:7">
      <c r="G33251" s="406"/>
    </row>
    <row r="33252" spans="7:7">
      <c r="G33252" s="406"/>
    </row>
    <row r="33253" spans="7:7">
      <c r="G33253" s="406"/>
    </row>
    <row r="33254" spans="7:7">
      <c r="G33254" s="406"/>
    </row>
    <row r="33255" spans="7:7">
      <c r="G33255" s="406"/>
    </row>
    <row r="33256" spans="7:7">
      <c r="G33256" s="406"/>
    </row>
    <row r="33257" spans="7:7">
      <c r="G33257" s="406"/>
    </row>
    <row r="33258" spans="7:7">
      <c r="G33258" s="406"/>
    </row>
    <row r="33259" spans="7:7">
      <c r="G33259" s="406"/>
    </row>
    <row r="33260" spans="7:7">
      <c r="G33260" s="406"/>
    </row>
    <row r="33261" spans="7:7">
      <c r="G33261" s="406"/>
    </row>
    <row r="33262" spans="7:7">
      <c r="G33262" s="406"/>
    </row>
    <row r="33263" spans="7:7">
      <c r="G33263" s="406"/>
    </row>
    <row r="33264" spans="7:7">
      <c r="G33264" s="406"/>
    </row>
    <row r="33265" spans="7:7">
      <c r="G33265" s="406"/>
    </row>
    <row r="33266" spans="7:7">
      <c r="G33266" s="406"/>
    </row>
    <row r="33267" spans="7:7">
      <c r="G33267" s="406"/>
    </row>
    <row r="33268" spans="7:7">
      <c r="G33268" s="406"/>
    </row>
    <row r="33269" spans="7:7">
      <c r="G33269" s="406"/>
    </row>
    <row r="33270" spans="7:7">
      <c r="G33270" s="406"/>
    </row>
    <row r="33271" spans="7:7">
      <c r="G33271" s="406"/>
    </row>
    <row r="33272" spans="7:7">
      <c r="G33272" s="406"/>
    </row>
    <row r="33273" spans="7:7">
      <c r="G33273" s="406"/>
    </row>
    <row r="33274" spans="7:7">
      <c r="G33274" s="406"/>
    </row>
    <row r="33275" spans="7:7">
      <c r="G33275" s="406"/>
    </row>
    <row r="33276" spans="7:7">
      <c r="G33276" s="406"/>
    </row>
    <row r="33277" spans="7:7">
      <c r="G33277" s="406"/>
    </row>
    <row r="33278" spans="7:7">
      <c r="G33278" s="406"/>
    </row>
    <row r="33279" spans="7:7">
      <c r="G33279" s="406"/>
    </row>
    <row r="33280" spans="7:7">
      <c r="G33280" s="406"/>
    </row>
    <row r="33281" spans="7:7">
      <c r="G33281" s="406"/>
    </row>
    <row r="33282" spans="7:7">
      <c r="G33282" s="406"/>
    </row>
    <row r="33283" spans="7:7">
      <c r="G33283" s="406"/>
    </row>
    <row r="33284" spans="7:7">
      <c r="G33284" s="406"/>
    </row>
    <row r="33285" spans="7:7">
      <c r="G33285" s="406"/>
    </row>
    <row r="33286" spans="7:7">
      <c r="G33286" s="406"/>
    </row>
    <row r="33287" spans="7:7">
      <c r="G33287" s="406"/>
    </row>
    <row r="33288" spans="7:7">
      <c r="G33288" s="406"/>
    </row>
    <row r="33289" spans="7:7">
      <c r="G33289" s="406"/>
    </row>
    <row r="33290" spans="7:7">
      <c r="G33290" s="406"/>
    </row>
    <row r="33291" spans="7:7">
      <c r="G33291" s="406"/>
    </row>
    <row r="33292" spans="7:7">
      <c r="G33292" s="406"/>
    </row>
    <row r="33293" spans="7:7">
      <c r="G33293" s="406"/>
    </row>
    <row r="33294" spans="7:7">
      <c r="G33294" s="406"/>
    </row>
    <row r="33295" spans="7:7">
      <c r="G33295" s="406"/>
    </row>
    <row r="33296" spans="7:7">
      <c r="G33296" s="406"/>
    </row>
    <row r="33297" spans="7:7">
      <c r="G33297" s="406"/>
    </row>
    <row r="33298" spans="7:7">
      <c r="G33298" s="406"/>
    </row>
    <row r="33299" spans="7:7">
      <c r="G33299" s="406"/>
    </row>
    <row r="33300" spans="7:7">
      <c r="G33300" s="406"/>
    </row>
    <row r="33301" spans="7:7">
      <c r="G33301" s="406"/>
    </row>
    <row r="33302" spans="7:7">
      <c r="G33302" s="406"/>
    </row>
    <row r="33303" spans="7:7">
      <c r="G33303" s="406"/>
    </row>
    <row r="33304" spans="7:7">
      <c r="G33304" s="406"/>
    </row>
    <row r="33305" spans="7:7">
      <c r="G33305" s="406"/>
    </row>
    <row r="33306" spans="7:7">
      <c r="G33306" s="406"/>
    </row>
    <row r="33307" spans="7:7">
      <c r="G33307" s="406"/>
    </row>
    <row r="33308" spans="7:7">
      <c r="G33308" s="406"/>
    </row>
    <row r="33309" spans="7:7">
      <c r="G33309" s="406"/>
    </row>
    <row r="33310" spans="7:7">
      <c r="G33310" s="406"/>
    </row>
    <row r="33311" spans="7:7">
      <c r="G33311" s="406"/>
    </row>
    <row r="33312" spans="7:7">
      <c r="G33312" s="406"/>
    </row>
    <row r="33313" spans="7:7">
      <c r="G33313" s="406"/>
    </row>
    <row r="33314" spans="7:7">
      <c r="G33314" s="406"/>
    </row>
    <row r="33315" spans="7:7">
      <c r="G33315" s="406"/>
    </row>
    <row r="33316" spans="7:7">
      <c r="G33316" s="406"/>
    </row>
    <row r="33317" spans="7:7">
      <c r="G33317" s="406"/>
    </row>
    <row r="33318" spans="7:7">
      <c r="G33318" s="406"/>
    </row>
    <row r="33319" spans="7:7">
      <c r="G33319" s="406"/>
    </row>
    <row r="33320" spans="7:7">
      <c r="G33320" s="406"/>
    </row>
    <row r="33321" spans="7:7">
      <c r="G33321" s="406"/>
    </row>
    <row r="33322" spans="7:7">
      <c r="G33322" s="406"/>
    </row>
    <row r="33323" spans="7:7">
      <c r="G33323" s="406"/>
    </row>
    <row r="33324" spans="7:7">
      <c r="G33324" s="406"/>
    </row>
    <row r="33325" spans="7:7">
      <c r="G33325" s="406"/>
    </row>
    <row r="33326" spans="7:7">
      <c r="G33326" s="406"/>
    </row>
    <row r="33327" spans="7:7">
      <c r="G33327" s="406"/>
    </row>
    <row r="33328" spans="7:7">
      <c r="G33328" s="406"/>
    </row>
    <row r="33329" spans="7:7">
      <c r="G33329" s="406"/>
    </row>
    <row r="33330" spans="7:7">
      <c r="G33330" s="406"/>
    </row>
    <row r="33331" spans="7:7">
      <c r="G33331" s="406"/>
    </row>
    <row r="33332" spans="7:7">
      <c r="G33332" s="406"/>
    </row>
    <row r="33333" spans="7:7">
      <c r="G33333" s="406"/>
    </row>
    <row r="33334" spans="7:7">
      <c r="G33334" s="406"/>
    </row>
    <row r="33335" spans="7:7">
      <c r="G33335" s="406"/>
    </row>
    <row r="33336" spans="7:7">
      <c r="G33336" s="406"/>
    </row>
    <row r="33337" spans="7:7">
      <c r="G33337" s="406"/>
    </row>
    <row r="33338" spans="7:7">
      <c r="G33338" s="406"/>
    </row>
    <row r="33339" spans="7:7">
      <c r="G33339" s="406"/>
    </row>
    <row r="33340" spans="7:7">
      <c r="G33340" s="406"/>
    </row>
    <row r="33341" spans="7:7">
      <c r="G33341" s="406"/>
    </row>
    <row r="33342" spans="7:7">
      <c r="G33342" s="406"/>
    </row>
    <row r="33343" spans="7:7">
      <c r="G33343" s="406"/>
    </row>
    <row r="33344" spans="7:7">
      <c r="G33344" s="406"/>
    </row>
    <row r="33345" spans="7:7">
      <c r="G33345" s="406"/>
    </row>
    <row r="33346" spans="7:7">
      <c r="G33346" s="406"/>
    </row>
    <row r="33347" spans="7:7">
      <c r="G33347" s="406"/>
    </row>
    <row r="33348" spans="7:7">
      <c r="G33348" s="406"/>
    </row>
    <row r="33349" spans="7:7">
      <c r="G33349" s="406"/>
    </row>
    <row r="33350" spans="7:7">
      <c r="G33350" s="406"/>
    </row>
    <row r="33351" spans="7:7">
      <c r="G33351" s="406"/>
    </row>
    <row r="33352" spans="7:7">
      <c r="G33352" s="406"/>
    </row>
    <row r="33353" spans="7:7">
      <c r="G33353" s="406"/>
    </row>
    <row r="33354" spans="7:7">
      <c r="G33354" s="406"/>
    </row>
    <row r="33355" spans="7:7">
      <c r="G33355" s="406"/>
    </row>
    <row r="33356" spans="7:7">
      <c r="G33356" s="406"/>
    </row>
    <row r="33357" spans="7:7">
      <c r="G33357" s="406"/>
    </row>
    <row r="33358" spans="7:7">
      <c r="G33358" s="406"/>
    </row>
    <row r="33359" spans="7:7">
      <c r="G33359" s="406"/>
    </row>
    <row r="33360" spans="7:7">
      <c r="G33360" s="406"/>
    </row>
    <row r="33361" spans="7:7">
      <c r="G33361" s="406"/>
    </row>
    <row r="33362" spans="7:7">
      <c r="G33362" s="406"/>
    </row>
    <row r="33363" spans="7:7">
      <c r="G33363" s="406"/>
    </row>
    <row r="33364" spans="7:7">
      <c r="G33364" s="406"/>
    </row>
    <row r="33365" spans="7:7">
      <c r="G33365" s="406"/>
    </row>
    <row r="33366" spans="7:7">
      <c r="G33366" s="406"/>
    </row>
    <row r="33367" spans="7:7">
      <c r="G33367" s="406"/>
    </row>
    <row r="33368" spans="7:7">
      <c r="G33368" s="406"/>
    </row>
    <row r="33369" spans="7:7">
      <c r="G33369" s="406"/>
    </row>
    <row r="33370" spans="7:7">
      <c r="G33370" s="406"/>
    </row>
    <row r="33371" spans="7:7">
      <c r="G33371" s="406"/>
    </row>
    <row r="33372" spans="7:7">
      <c r="G33372" s="406"/>
    </row>
    <row r="33373" spans="7:7">
      <c r="G33373" s="406"/>
    </row>
    <row r="33374" spans="7:7">
      <c r="G33374" s="406"/>
    </row>
    <row r="33375" spans="7:7">
      <c r="G33375" s="406"/>
    </row>
    <row r="33376" spans="7:7">
      <c r="G33376" s="406"/>
    </row>
    <row r="33377" spans="7:7">
      <c r="G33377" s="406"/>
    </row>
    <row r="33378" spans="7:7">
      <c r="G33378" s="406"/>
    </row>
    <row r="33379" spans="7:7">
      <c r="G33379" s="406"/>
    </row>
    <row r="33380" spans="7:7">
      <c r="G33380" s="406"/>
    </row>
    <row r="33381" spans="7:7">
      <c r="G33381" s="406"/>
    </row>
    <row r="33382" spans="7:7">
      <c r="G33382" s="406"/>
    </row>
    <row r="33383" spans="7:7">
      <c r="G33383" s="406"/>
    </row>
    <row r="33384" spans="7:7">
      <c r="G33384" s="406"/>
    </row>
    <row r="33385" spans="7:7">
      <c r="G33385" s="406"/>
    </row>
    <row r="33386" spans="7:7">
      <c r="G33386" s="406"/>
    </row>
    <row r="33387" spans="7:7">
      <c r="G33387" s="406"/>
    </row>
    <row r="33388" spans="7:7">
      <c r="G33388" s="406"/>
    </row>
    <row r="33389" spans="7:7">
      <c r="G33389" s="406"/>
    </row>
    <row r="33390" spans="7:7">
      <c r="G33390" s="406"/>
    </row>
    <row r="33391" spans="7:7">
      <c r="G33391" s="406"/>
    </row>
    <row r="33392" spans="7:7">
      <c r="G33392" s="406"/>
    </row>
    <row r="33393" spans="7:7">
      <c r="G33393" s="406"/>
    </row>
    <row r="33394" spans="7:7">
      <c r="G33394" s="406"/>
    </row>
    <row r="33395" spans="7:7">
      <c r="G33395" s="406"/>
    </row>
    <row r="33396" spans="7:7">
      <c r="G33396" s="406"/>
    </row>
    <row r="33397" spans="7:7">
      <c r="G33397" s="406"/>
    </row>
    <row r="33398" spans="7:7">
      <c r="G33398" s="406"/>
    </row>
    <row r="33399" spans="7:7">
      <c r="G33399" s="406"/>
    </row>
    <row r="33400" spans="7:7">
      <c r="G33400" s="406"/>
    </row>
    <row r="33401" spans="7:7">
      <c r="G33401" s="406"/>
    </row>
    <row r="33402" spans="7:7">
      <c r="G33402" s="406"/>
    </row>
    <row r="33403" spans="7:7">
      <c r="G33403" s="406"/>
    </row>
    <row r="33404" spans="7:7">
      <c r="G33404" s="406"/>
    </row>
    <row r="33405" spans="7:7">
      <c r="G33405" s="406"/>
    </row>
    <row r="33406" spans="7:7">
      <c r="G33406" s="406"/>
    </row>
    <row r="33407" spans="7:7">
      <c r="G33407" s="406"/>
    </row>
    <row r="33408" spans="7:7">
      <c r="G33408" s="406"/>
    </row>
    <row r="33409" spans="7:7">
      <c r="G33409" s="406"/>
    </row>
    <row r="33410" spans="7:7">
      <c r="G33410" s="406"/>
    </row>
    <row r="33411" spans="7:7">
      <c r="G33411" s="406"/>
    </row>
    <row r="33412" spans="7:7">
      <c r="G33412" s="406"/>
    </row>
    <row r="33413" spans="7:7">
      <c r="G33413" s="406"/>
    </row>
    <row r="33414" spans="7:7">
      <c r="G33414" s="406"/>
    </row>
    <row r="33415" spans="7:7">
      <c r="G33415" s="406"/>
    </row>
    <row r="33416" spans="7:7">
      <c r="G33416" s="406"/>
    </row>
    <row r="33417" spans="7:7">
      <c r="G33417" s="406"/>
    </row>
    <row r="33418" spans="7:7">
      <c r="G33418" s="406"/>
    </row>
    <row r="33419" spans="7:7">
      <c r="G33419" s="406"/>
    </row>
    <row r="33420" spans="7:7">
      <c r="G33420" s="406"/>
    </row>
    <row r="33421" spans="7:7">
      <c r="G33421" s="406"/>
    </row>
    <row r="33422" spans="7:7">
      <c r="G33422" s="406"/>
    </row>
    <row r="33423" spans="7:7">
      <c r="G33423" s="406"/>
    </row>
    <row r="33424" spans="7:7">
      <c r="G33424" s="406"/>
    </row>
    <row r="33425" spans="7:7">
      <c r="G33425" s="406"/>
    </row>
    <row r="33426" spans="7:7">
      <c r="G33426" s="406"/>
    </row>
    <row r="33427" spans="7:7">
      <c r="G33427" s="406"/>
    </row>
    <row r="33428" spans="7:7">
      <c r="G33428" s="406"/>
    </row>
    <row r="33429" spans="7:7">
      <c r="G33429" s="406"/>
    </row>
    <row r="33430" spans="7:7">
      <c r="G33430" s="406"/>
    </row>
    <row r="33431" spans="7:7">
      <c r="G33431" s="406"/>
    </row>
    <row r="33432" spans="7:7">
      <c r="G33432" s="406"/>
    </row>
    <row r="33433" spans="7:7">
      <c r="G33433" s="406"/>
    </row>
    <row r="33434" spans="7:7">
      <c r="G33434" s="406"/>
    </row>
    <row r="33435" spans="7:7">
      <c r="G33435" s="406"/>
    </row>
    <row r="33436" spans="7:7">
      <c r="G33436" s="406"/>
    </row>
    <row r="33437" spans="7:7">
      <c r="G33437" s="406"/>
    </row>
    <row r="33438" spans="7:7">
      <c r="G33438" s="406"/>
    </row>
    <row r="33439" spans="7:7">
      <c r="G33439" s="406"/>
    </row>
    <row r="33440" spans="7:7">
      <c r="G33440" s="406"/>
    </row>
    <row r="33441" spans="7:7">
      <c r="G33441" s="406"/>
    </row>
    <row r="33442" spans="7:7">
      <c r="G33442" s="406"/>
    </row>
    <row r="33443" spans="7:7">
      <c r="G33443" s="406"/>
    </row>
    <row r="33444" spans="7:7">
      <c r="G33444" s="406"/>
    </row>
    <row r="33445" spans="7:7">
      <c r="G33445" s="406"/>
    </row>
    <row r="33446" spans="7:7">
      <c r="G33446" s="406"/>
    </row>
    <row r="33447" spans="7:7">
      <c r="G33447" s="406"/>
    </row>
    <row r="33448" spans="7:7">
      <c r="G33448" s="406"/>
    </row>
    <row r="33449" spans="7:7">
      <c r="G33449" s="406"/>
    </row>
    <row r="33450" spans="7:7">
      <c r="G33450" s="406"/>
    </row>
    <row r="33451" spans="7:7">
      <c r="G33451" s="406"/>
    </row>
    <row r="33452" spans="7:7">
      <c r="G33452" s="406"/>
    </row>
    <row r="33453" spans="7:7">
      <c r="G33453" s="406"/>
    </row>
    <row r="33454" spans="7:7">
      <c r="G33454" s="406"/>
    </row>
    <row r="33455" spans="7:7">
      <c r="G33455" s="406"/>
    </row>
    <row r="33456" spans="7:7">
      <c r="G33456" s="406"/>
    </row>
    <row r="33457" spans="7:7">
      <c r="G33457" s="406"/>
    </row>
    <row r="33458" spans="7:7">
      <c r="G33458" s="406"/>
    </row>
    <row r="33459" spans="7:7">
      <c r="G33459" s="406"/>
    </row>
    <row r="33460" spans="7:7">
      <c r="G33460" s="406"/>
    </row>
    <row r="33461" spans="7:7">
      <c r="G33461" s="406"/>
    </row>
    <row r="33462" spans="7:7">
      <c r="G33462" s="406"/>
    </row>
    <row r="33463" spans="7:7">
      <c r="G33463" s="406"/>
    </row>
    <row r="33464" spans="7:7">
      <c r="G33464" s="406"/>
    </row>
    <row r="33465" spans="7:7">
      <c r="G33465" s="406"/>
    </row>
    <row r="33466" spans="7:7">
      <c r="G33466" s="406"/>
    </row>
    <row r="33467" spans="7:7">
      <c r="G33467" s="406"/>
    </row>
    <row r="33468" spans="7:7">
      <c r="G33468" s="406"/>
    </row>
    <row r="33469" spans="7:7">
      <c r="G33469" s="406"/>
    </row>
    <row r="33470" spans="7:7">
      <c r="G33470" s="406"/>
    </row>
    <row r="33471" spans="7:7">
      <c r="G33471" s="406"/>
    </row>
    <row r="33472" spans="7:7">
      <c r="G33472" s="406"/>
    </row>
    <row r="33473" spans="7:7">
      <c r="G33473" s="406"/>
    </row>
    <row r="33474" spans="7:7">
      <c r="G33474" s="406"/>
    </row>
    <row r="33475" spans="7:7">
      <c r="G33475" s="406"/>
    </row>
    <row r="33476" spans="7:7">
      <c r="G33476" s="406"/>
    </row>
    <row r="33477" spans="7:7">
      <c r="G33477" s="406"/>
    </row>
    <row r="33478" spans="7:7">
      <c r="G33478" s="406"/>
    </row>
    <row r="33479" spans="7:7">
      <c r="G33479" s="406"/>
    </row>
    <row r="33480" spans="7:7">
      <c r="G33480" s="406"/>
    </row>
    <row r="33481" spans="7:7">
      <c r="G33481" s="406"/>
    </row>
    <row r="33482" spans="7:7">
      <c r="G33482" s="406"/>
    </row>
    <row r="33483" spans="7:7">
      <c r="G33483" s="406"/>
    </row>
    <row r="33484" spans="7:7">
      <c r="G33484" s="406"/>
    </row>
    <row r="33485" spans="7:7">
      <c r="G33485" s="406"/>
    </row>
    <row r="33486" spans="7:7">
      <c r="G33486" s="406"/>
    </row>
    <row r="33487" spans="7:7">
      <c r="G33487" s="406"/>
    </row>
    <row r="33488" spans="7:7">
      <c r="G33488" s="406"/>
    </row>
    <row r="33489" spans="7:7">
      <c r="G33489" s="406"/>
    </row>
    <row r="33490" spans="7:7">
      <c r="G33490" s="406"/>
    </row>
    <row r="33491" spans="7:7">
      <c r="G33491" s="406"/>
    </row>
    <row r="33492" spans="7:7">
      <c r="G33492" s="406"/>
    </row>
    <row r="33493" spans="7:7">
      <c r="G33493" s="406"/>
    </row>
    <row r="33494" spans="7:7">
      <c r="G33494" s="406"/>
    </row>
    <row r="33495" spans="7:7">
      <c r="G33495" s="406"/>
    </row>
    <row r="33496" spans="7:7">
      <c r="G33496" s="406"/>
    </row>
    <row r="33497" spans="7:7">
      <c r="G33497" s="406"/>
    </row>
    <row r="33498" spans="7:7">
      <c r="G33498" s="406"/>
    </row>
    <row r="33499" spans="7:7">
      <c r="G33499" s="406"/>
    </row>
    <row r="33500" spans="7:7">
      <c r="G33500" s="406"/>
    </row>
    <row r="33501" spans="7:7">
      <c r="G33501" s="406"/>
    </row>
    <row r="33502" spans="7:7">
      <c r="G33502" s="406"/>
    </row>
    <row r="33503" spans="7:7">
      <c r="G33503" s="406"/>
    </row>
    <row r="33504" spans="7:7">
      <c r="G33504" s="406"/>
    </row>
    <row r="33505" spans="7:7">
      <c r="G33505" s="406"/>
    </row>
    <row r="33506" spans="7:7">
      <c r="G33506" s="406"/>
    </row>
    <row r="33507" spans="7:7">
      <c r="G33507" s="406"/>
    </row>
    <row r="33508" spans="7:7">
      <c r="G33508" s="406"/>
    </row>
    <row r="33509" spans="7:7">
      <c r="G33509" s="406"/>
    </row>
    <row r="33510" spans="7:7">
      <c r="G33510" s="406"/>
    </row>
    <row r="33511" spans="7:7">
      <c r="G33511" s="406"/>
    </row>
    <row r="33512" spans="7:7">
      <c r="G33512" s="406"/>
    </row>
    <row r="33513" spans="7:7">
      <c r="G33513" s="406"/>
    </row>
    <row r="33514" spans="7:7">
      <c r="G33514" s="406"/>
    </row>
    <row r="33515" spans="7:7">
      <c r="G33515" s="406"/>
    </row>
    <row r="33516" spans="7:7">
      <c r="G33516" s="406"/>
    </row>
    <row r="33517" spans="7:7">
      <c r="G33517" s="406"/>
    </row>
    <row r="33518" spans="7:7">
      <c r="G33518" s="406"/>
    </row>
    <row r="33519" spans="7:7">
      <c r="G33519" s="406"/>
    </row>
    <row r="33520" spans="7:7">
      <c r="G33520" s="406"/>
    </row>
    <row r="33521" spans="7:7">
      <c r="G33521" s="406"/>
    </row>
    <row r="33522" spans="7:7">
      <c r="G33522" s="406"/>
    </row>
    <row r="33523" spans="7:7">
      <c r="G33523" s="406"/>
    </row>
    <row r="33524" spans="7:7">
      <c r="G33524" s="406"/>
    </row>
    <row r="33525" spans="7:7">
      <c r="G33525" s="406"/>
    </row>
    <row r="33526" spans="7:7">
      <c r="G33526" s="406"/>
    </row>
    <row r="33527" spans="7:7">
      <c r="G33527" s="406"/>
    </row>
    <row r="33528" spans="7:7">
      <c r="G33528" s="406"/>
    </row>
    <row r="33529" spans="7:7">
      <c r="G33529" s="406"/>
    </row>
    <row r="33530" spans="7:7">
      <c r="G33530" s="406"/>
    </row>
    <row r="33531" spans="7:7">
      <c r="G33531" s="406"/>
    </row>
    <row r="33532" spans="7:7">
      <c r="G33532" s="406"/>
    </row>
    <row r="33533" spans="7:7">
      <c r="G33533" s="406"/>
    </row>
    <row r="33534" spans="7:7">
      <c r="G33534" s="406"/>
    </row>
    <row r="33535" spans="7:7">
      <c r="G33535" s="406"/>
    </row>
    <row r="33536" spans="7:7">
      <c r="G33536" s="406"/>
    </row>
    <row r="33537" spans="7:7">
      <c r="G33537" s="406"/>
    </row>
    <row r="33538" spans="7:7">
      <c r="G33538" s="406"/>
    </row>
    <row r="33539" spans="7:7">
      <c r="G33539" s="406"/>
    </row>
    <row r="33540" spans="7:7">
      <c r="G33540" s="406"/>
    </row>
    <row r="33541" spans="7:7">
      <c r="G33541" s="406"/>
    </row>
    <row r="33542" spans="7:7">
      <c r="G33542" s="406"/>
    </row>
    <row r="33543" spans="7:7">
      <c r="G33543" s="406"/>
    </row>
    <row r="33544" spans="7:7">
      <c r="G33544" s="406"/>
    </row>
    <row r="33545" spans="7:7">
      <c r="G33545" s="406"/>
    </row>
    <row r="33546" spans="7:7">
      <c r="G33546" s="406"/>
    </row>
    <row r="33547" spans="7:7">
      <c r="G33547" s="406"/>
    </row>
    <row r="33548" spans="7:7">
      <c r="G33548" s="406"/>
    </row>
    <row r="33549" spans="7:7">
      <c r="G33549" s="406"/>
    </row>
    <row r="33550" spans="7:7">
      <c r="G33550" s="406"/>
    </row>
    <row r="33551" spans="7:7">
      <c r="G33551" s="406"/>
    </row>
    <row r="33552" spans="7:7">
      <c r="G33552" s="406"/>
    </row>
    <row r="33553" spans="7:7">
      <c r="G33553" s="406"/>
    </row>
    <row r="33554" spans="7:7">
      <c r="G33554" s="406"/>
    </row>
    <row r="33555" spans="7:7">
      <c r="G33555" s="406"/>
    </row>
    <row r="33556" spans="7:7">
      <c r="G33556" s="406"/>
    </row>
    <row r="33557" spans="7:7">
      <c r="G33557" s="406"/>
    </row>
    <row r="33558" spans="7:7">
      <c r="G33558" s="406"/>
    </row>
    <row r="33559" spans="7:7">
      <c r="G33559" s="406"/>
    </row>
    <row r="33560" spans="7:7">
      <c r="G33560" s="406"/>
    </row>
    <row r="33561" spans="7:7">
      <c r="G33561" s="406"/>
    </row>
    <row r="33562" spans="7:7">
      <c r="G33562" s="406"/>
    </row>
    <row r="33563" spans="7:7">
      <c r="G33563" s="406"/>
    </row>
    <row r="33564" spans="7:7">
      <c r="G33564" s="406"/>
    </row>
    <row r="33565" spans="7:7">
      <c r="G33565" s="406"/>
    </row>
    <row r="33566" spans="7:7">
      <c r="G33566" s="406"/>
    </row>
    <row r="33567" spans="7:7">
      <c r="G33567" s="406"/>
    </row>
    <row r="33568" spans="7:7">
      <c r="G33568" s="406"/>
    </row>
    <row r="33569" spans="7:7">
      <c r="G33569" s="406"/>
    </row>
    <row r="33570" spans="7:7">
      <c r="G33570" s="406"/>
    </row>
    <row r="33571" spans="7:7">
      <c r="G33571" s="406"/>
    </row>
    <row r="33572" spans="7:7">
      <c r="G33572" s="406"/>
    </row>
    <row r="33573" spans="7:7">
      <c r="G33573" s="406"/>
    </row>
    <row r="33574" spans="7:7">
      <c r="G33574" s="406"/>
    </row>
    <row r="33575" spans="7:7">
      <c r="G33575" s="406"/>
    </row>
    <row r="33576" spans="7:7">
      <c r="G33576" s="406"/>
    </row>
    <row r="33577" spans="7:7">
      <c r="G33577" s="406"/>
    </row>
    <row r="33578" spans="7:7">
      <c r="G33578" s="406"/>
    </row>
    <row r="33579" spans="7:7">
      <c r="G33579" s="406"/>
    </row>
    <row r="33580" spans="7:7">
      <c r="G33580" s="406"/>
    </row>
    <row r="33581" spans="7:7">
      <c r="G33581" s="406"/>
    </row>
    <row r="33582" spans="7:7">
      <c r="G33582" s="406"/>
    </row>
    <row r="33583" spans="7:7">
      <c r="G33583" s="406"/>
    </row>
    <row r="33584" spans="7:7">
      <c r="G33584" s="406"/>
    </row>
    <row r="33585" spans="7:7">
      <c r="G33585" s="406"/>
    </row>
    <row r="33586" spans="7:7">
      <c r="G33586" s="406"/>
    </row>
    <row r="33587" spans="7:7">
      <c r="G33587" s="406"/>
    </row>
    <row r="33588" spans="7:7">
      <c r="G33588" s="406"/>
    </row>
    <row r="33589" spans="7:7">
      <c r="G33589" s="406"/>
    </row>
    <row r="33590" spans="7:7">
      <c r="G33590" s="406"/>
    </row>
    <row r="33591" spans="7:7">
      <c r="G33591" s="406"/>
    </row>
    <row r="33592" spans="7:7">
      <c r="G33592" s="406"/>
    </row>
    <row r="33593" spans="7:7">
      <c r="G33593" s="406"/>
    </row>
    <row r="33594" spans="7:7">
      <c r="G33594" s="406"/>
    </row>
    <row r="33595" spans="7:7">
      <c r="G33595" s="406"/>
    </row>
    <row r="33596" spans="7:7">
      <c r="G33596" s="406"/>
    </row>
    <row r="33597" spans="7:7">
      <c r="G33597" s="406"/>
    </row>
    <row r="33598" spans="7:7">
      <c r="G33598" s="406"/>
    </row>
    <row r="33599" spans="7:7">
      <c r="G33599" s="406"/>
    </row>
    <row r="33600" spans="7:7">
      <c r="G33600" s="406"/>
    </row>
    <row r="33601" spans="7:7">
      <c r="G33601" s="406"/>
    </row>
    <row r="33602" spans="7:7">
      <c r="G33602" s="406"/>
    </row>
    <row r="33603" spans="7:7">
      <c r="G33603" s="406"/>
    </row>
    <row r="33604" spans="7:7">
      <c r="G33604" s="406"/>
    </row>
    <row r="33605" spans="7:7">
      <c r="G33605" s="406"/>
    </row>
    <row r="33606" spans="7:7">
      <c r="G33606" s="406"/>
    </row>
    <row r="33607" spans="7:7">
      <c r="G33607" s="406"/>
    </row>
    <row r="33608" spans="7:7">
      <c r="G33608" s="406"/>
    </row>
    <row r="33609" spans="7:7">
      <c r="G33609" s="406"/>
    </row>
    <row r="33610" spans="7:7">
      <c r="G33610" s="406"/>
    </row>
    <row r="33611" spans="7:7">
      <c r="G33611" s="406"/>
    </row>
    <row r="33612" spans="7:7">
      <c r="G33612" s="406"/>
    </row>
    <row r="33613" spans="7:7">
      <c r="G33613" s="406"/>
    </row>
    <row r="33614" spans="7:7">
      <c r="G33614" s="406"/>
    </row>
    <row r="33615" spans="7:7">
      <c r="G33615" s="406"/>
    </row>
    <row r="33616" spans="7:7">
      <c r="G33616" s="406"/>
    </row>
    <row r="33617" spans="7:7">
      <c r="G33617" s="406"/>
    </row>
    <row r="33618" spans="7:7">
      <c r="G33618" s="406"/>
    </row>
    <row r="33619" spans="7:7">
      <c r="G33619" s="406"/>
    </row>
    <row r="33620" spans="7:7">
      <c r="G33620" s="406"/>
    </row>
    <row r="33621" spans="7:7">
      <c r="G33621" s="406"/>
    </row>
    <row r="33622" spans="7:7">
      <c r="G33622" s="406"/>
    </row>
    <row r="33623" spans="7:7">
      <c r="G33623" s="406"/>
    </row>
    <row r="33624" spans="7:7">
      <c r="G33624" s="406"/>
    </row>
    <row r="33625" spans="7:7">
      <c r="G33625" s="406"/>
    </row>
    <row r="33626" spans="7:7">
      <c r="G33626" s="406"/>
    </row>
    <row r="33627" spans="7:7">
      <c r="G33627" s="406"/>
    </row>
    <row r="33628" spans="7:7">
      <c r="G33628" s="406"/>
    </row>
    <row r="33629" spans="7:7">
      <c r="G33629" s="406"/>
    </row>
    <row r="33630" spans="7:7">
      <c r="G33630" s="406"/>
    </row>
    <row r="33631" spans="7:7">
      <c r="G33631" s="406"/>
    </row>
    <row r="33632" spans="7:7">
      <c r="G33632" s="406"/>
    </row>
    <row r="33633" spans="7:7">
      <c r="G33633" s="406"/>
    </row>
    <row r="33634" spans="7:7">
      <c r="G33634" s="406"/>
    </row>
    <row r="33635" spans="7:7">
      <c r="G33635" s="406"/>
    </row>
    <row r="33636" spans="7:7">
      <c r="G33636" s="406"/>
    </row>
    <row r="33637" spans="7:7">
      <c r="G33637" s="406"/>
    </row>
    <row r="33638" spans="7:7">
      <c r="G33638" s="406"/>
    </row>
    <row r="33639" spans="7:7">
      <c r="G33639" s="406"/>
    </row>
    <row r="33640" spans="7:7">
      <c r="G33640" s="406"/>
    </row>
    <row r="33641" spans="7:7">
      <c r="G33641" s="406"/>
    </row>
    <row r="33642" spans="7:7">
      <c r="G33642" s="406"/>
    </row>
    <row r="33643" spans="7:7">
      <c r="G33643" s="406"/>
    </row>
    <row r="33644" spans="7:7">
      <c r="G33644" s="406"/>
    </row>
    <row r="33645" spans="7:7">
      <c r="G33645" s="406"/>
    </row>
    <row r="33646" spans="7:7">
      <c r="G33646" s="406"/>
    </row>
    <row r="33647" spans="7:7">
      <c r="G33647" s="406"/>
    </row>
    <row r="33648" spans="7:7">
      <c r="G33648" s="406"/>
    </row>
    <row r="33649" spans="7:7">
      <c r="G33649" s="406"/>
    </row>
    <row r="33650" spans="7:7">
      <c r="G33650" s="406"/>
    </row>
    <row r="33651" spans="7:7">
      <c r="G33651" s="406"/>
    </row>
    <row r="33652" spans="7:7">
      <c r="G33652" s="406"/>
    </row>
    <row r="33653" spans="7:7">
      <c r="G33653" s="406"/>
    </row>
    <row r="33654" spans="7:7">
      <c r="G33654" s="406"/>
    </row>
    <row r="33655" spans="7:7">
      <c r="G33655" s="406"/>
    </row>
    <row r="33656" spans="7:7">
      <c r="G33656" s="406"/>
    </row>
    <row r="33657" spans="7:7">
      <c r="G33657" s="406"/>
    </row>
    <row r="33658" spans="7:7">
      <c r="G33658" s="406"/>
    </row>
    <row r="33659" spans="7:7">
      <c r="G33659" s="406"/>
    </row>
    <row r="33660" spans="7:7">
      <c r="G33660" s="406"/>
    </row>
    <row r="33661" spans="7:7">
      <c r="G33661" s="406"/>
    </row>
    <row r="33662" spans="7:7">
      <c r="G33662" s="406"/>
    </row>
    <row r="33663" spans="7:7">
      <c r="G33663" s="406"/>
    </row>
    <row r="33664" spans="7:7">
      <c r="G33664" s="406"/>
    </row>
    <row r="33665" spans="7:7">
      <c r="G33665" s="406"/>
    </row>
    <row r="33666" spans="7:7">
      <c r="G33666" s="406"/>
    </row>
    <row r="33667" spans="7:7">
      <c r="G33667" s="406"/>
    </row>
    <row r="33668" spans="7:7">
      <c r="G33668" s="406"/>
    </row>
    <row r="33669" spans="7:7">
      <c r="G33669" s="406"/>
    </row>
    <row r="33670" spans="7:7">
      <c r="G33670" s="406"/>
    </row>
    <row r="33671" spans="7:7">
      <c r="G33671" s="406"/>
    </row>
    <row r="33672" spans="7:7">
      <c r="G33672" s="406"/>
    </row>
    <row r="33673" spans="7:7">
      <c r="G33673" s="406"/>
    </row>
    <row r="33674" spans="7:7">
      <c r="G33674" s="406"/>
    </row>
    <row r="33675" spans="7:7">
      <c r="G33675" s="406"/>
    </row>
    <row r="33676" spans="7:7">
      <c r="G33676" s="406"/>
    </row>
    <row r="33677" spans="7:7">
      <c r="G33677" s="406"/>
    </row>
    <row r="33678" spans="7:7">
      <c r="G33678" s="406"/>
    </row>
    <row r="33679" spans="7:7">
      <c r="G33679" s="406"/>
    </row>
    <row r="33680" spans="7:7">
      <c r="G33680" s="406"/>
    </row>
    <row r="33681" spans="7:7">
      <c r="G33681" s="406"/>
    </row>
    <row r="33682" spans="7:7">
      <c r="G33682" s="406"/>
    </row>
    <row r="33683" spans="7:7">
      <c r="G33683" s="406"/>
    </row>
    <row r="33684" spans="7:7">
      <c r="G33684" s="406"/>
    </row>
    <row r="33685" spans="7:7">
      <c r="G33685" s="406"/>
    </row>
    <row r="33686" spans="7:7">
      <c r="G33686" s="406"/>
    </row>
    <row r="33687" spans="7:7">
      <c r="G33687" s="406"/>
    </row>
    <row r="33688" spans="7:7">
      <c r="G33688" s="406"/>
    </row>
    <row r="33689" spans="7:7">
      <c r="G33689" s="406"/>
    </row>
    <row r="33690" spans="7:7">
      <c r="G33690" s="406"/>
    </row>
    <row r="33691" spans="7:7">
      <c r="G33691" s="406"/>
    </row>
    <row r="33692" spans="7:7">
      <c r="G33692" s="406"/>
    </row>
    <row r="33693" spans="7:7">
      <c r="G33693" s="406"/>
    </row>
    <row r="33694" spans="7:7">
      <c r="G33694" s="406"/>
    </row>
    <row r="33695" spans="7:7">
      <c r="G33695" s="406"/>
    </row>
    <row r="33696" spans="7:7">
      <c r="G33696" s="406"/>
    </row>
    <row r="33697" spans="7:7">
      <c r="G33697" s="406"/>
    </row>
    <row r="33698" spans="7:7">
      <c r="G33698" s="406"/>
    </row>
    <row r="33699" spans="7:7">
      <c r="G33699" s="406"/>
    </row>
    <row r="33700" spans="7:7">
      <c r="G33700" s="406"/>
    </row>
    <row r="33701" spans="7:7">
      <c r="G33701" s="406"/>
    </row>
    <row r="33702" spans="7:7">
      <c r="G33702" s="406"/>
    </row>
    <row r="33703" spans="7:7">
      <c r="G33703" s="406"/>
    </row>
    <row r="33704" spans="7:7">
      <c r="G33704" s="406"/>
    </row>
    <row r="33705" spans="7:7">
      <c r="G33705" s="406"/>
    </row>
    <row r="33706" spans="7:7">
      <c r="G33706" s="406"/>
    </row>
    <row r="33707" spans="7:7">
      <c r="G33707" s="406"/>
    </row>
    <row r="33708" spans="7:7">
      <c r="G33708" s="406"/>
    </row>
    <row r="33709" spans="7:7">
      <c r="G33709" s="406"/>
    </row>
    <row r="33710" spans="7:7">
      <c r="G33710" s="406"/>
    </row>
    <row r="33711" spans="7:7">
      <c r="G33711" s="406"/>
    </row>
    <row r="33712" spans="7:7">
      <c r="G33712" s="406"/>
    </row>
    <row r="33713" spans="7:7">
      <c r="G33713" s="406"/>
    </row>
    <row r="33714" spans="7:7">
      <c r="G33714" s="406"/>
    </row>
    <row r="33715" spans="7:7">
      <c r="G33715" s="406"/>
    </row>
    <row r="33716" spans="7:7">
      <c r="G33716" s="406"/>
    </row>
    <row r="33717" spans="7:7">
      <c r="G33717" s="406"/>
    </row>
    <row r="33718" spans="7:7">
      <c r="G33718" s="406"/>
    </row>
    <row r="33719" spans="7:7">
      <c r="G33719" s="406"/>
    </row>
    <row r="33720" spans="7:7">
      <c r="G33720" s="406"/>
    </row>
    <row r="33721" spans="7:7">
      <c r="G33721" s="406"/>
    </row>
    <row r="33722" spans="7:7">
      <c r="G33722" s="406"/>
    </row>
    <row r="33723" spans="7:7">
      <c r="G33723" s="406"/>
    </row>
    <row r="33724" spans="7:7">
      <c r="G33724" s="406"/>
    </row>
    <row r="33725" spans="7:7">
      <c r="G33725" s="406"/>
    </row>
    <row r="33726" spans="7:7">
      <c r="G33726" s="406"/>
    </row>
    <row r="33727" spans="7:7">
      <c r="G33727" s="406"/>
    </row>
    <row r="33728" spans="7:7">
      <c r="G33728" s="406"/>
    </row>
    <row r="33729" spans="7:7">
      <c r="G33729" s="406"/>
    </row>
    <row r="33730" spans="7:7">
      <c r="G33730" s="406"/>
    </row>
    <row r="33731" spans="7:7">
      <c r="G33731" s="406"/>
    </row>
    <row r="33732" spans="7:7">
      <c r="G33732" s="406"/>
    </row>
    <row r="33733" spans="7:7">
      <c r="G33733" s="406"/>
    </row>
    <row r="33734" spans="7:7">
      <c r="G33734" s="406"/>
    </row>
    <row r="33735" spans="7:7">
      <c r="G33735" s="406"/>
    </row>
    <row r="33736" spans="7:7">
      <c r="G33736" s="406"/>
    </row>
    <row r="33737" spans="7:7">
      <c r="G33737" s="406"/>
    </row>
    <row r="33738" spans="7:7">
      <c r="G33738" s="406"/>
    </row>
    <row r="33739" spans="7:7">
      <c r="G33739" s="406"/>
    </row>
    <row r="33740" spans="7:7">
      <c r="G33740" s="406"/>
    </row>
    <row r="33741" spans="7:7">
      <c r="G33741" s="406"/>
    </row>
    <row r="33742" spans="7:7">
      <c r="G33742" s="406"/>
    </row>
    <row r="33743" spans="7:7">
      <c r="G33743" s="406"/>
    </row>
    <row r="33744" spans="7:7">
      <c r="G33744" s="406"/>
    </row>
    <row r="33745" spans="7:7">
      <c r="G33745" s="406"/>
    </row>
    <row r="33746" spans="7:7">
      <c r="G33746" s="406"/>
    </row>
    <row r="33747" spans="7:7">
      <c r="G33747" s="406"/>
    </row>
    <row r="33748" spans="7:7">
      <c r="G33748" s="406"/>
    </row>
    <row r="33749" spans="7:7">
      <c r="G33749" s="406"/>
    </row>
    <row r="33750" spans="7:7">
      <c r="G33750" s="406"/>
    </row>
    <row r="33751" spans="7:7">
      <c r="G33751" s="406"/>
    </row>
    <row r="33752" spans="7:7">
      <c r="G33752" s="406"/>
    </row>
    <row r="33753" spans="7:7">
      <c r="G33753" s="406"/>
    </row>
    <row r="33754" spans="7:7">
      <c r="G33754" s="406"/>
    </row>
    <row r="33755" spans="7:7">
      <c r="G33755" s="406"/>
    </row>
    <row r="33756" spans="7:7">
      <c r="G33756" s="406"/>
    </row>
    <row r="33757" spans="7:7">
      <c r="G33757" s="406"/>
    </row>
    <row r="33758" spans="7:7">
      <c r="G33758" s="406"/>
    </row>
    <row r="33759" spans="7:7">
      <c r="G33759" s="406"/>
    </row>
    <row r="33760" spans="7:7">
      <c r="G33760" s="406"/>
    </row>
    <row r="33761" spans="7:7">
      <c r="G33761" s="406"/>
    </row>
    <row r="33762" spans="7:7">
      <c r="G33762" s="406"/>
    </row>
    <row r="33763" spans="7:7">
      <c r="G33763" s="406"/>
    </row>
    <row r="33764" spans="7:7">
      <c r="G33764" s="406"/>
    </row>
    <row r="33765" spans="7:7">
      <c r="G33765" s="406"/>
    </row>
    <row r="33766" spans="7:7">
      <c r="G33766" s="406"/>
    </row>
    <row r="33767" spans="7:7">
      <c r="G33767" s="406"/>
    </row>
    <row r="33768" spans="7:7">
      <c r="G33768" s="406"/>
    </row>
    <row r="33769" spans="7:7">
      <c r="G33769" s="406"/>
    </row>
    <row r="33770" spans="7:7">
      <c r="G33770" s="406"/>
    </row>
    <row r="33771" spans="7:7">
      <c r="G33771" s="406"/>
    </row>
    <row r="33772" spans="7:7">
      <c r="G33772" s="406"/>
    </row>
    <row r="33773" spans="7:7">
      <c r="G33773" s="406"/>
    </row>
    <row r="33774" spans="7:7">
      <c r="G33774" s="406"/>
    </row>
    <row r="33775" spans="7:7">
      <c r="G33775" s="406"/>
    </row>
    <row r="33776" spans="7:7">
      <c r="G33776" s="406"/>
    </row>
    <row r="33777" spans="7:7">
      <c r="G33777" s="406"/>
    </row>
    <row r="33778" spans="7:7">
      <c r="G33778" s="406"/>
    </row>
    <row r="33779" spans="7:7">
      <c r="G33779" s="406"/>
    </row>
    <row r="33780" spans="7:7">
      <c r="G33780" s="406"/>
    </row>
    <row r="33781" spans="7:7">
      <c r="G33781" s="406"/>
    </row>
    <row r="33782" spans="7:7">
      <c r="G33782" s="406"/>
    </row>
    <row r="33783" spans="7:7">
      <c r="G33783" s="406"/>
    </row>
    <row r="33784" spans="7:7">
      <c r="G33784" s="406"/>
    </row>
    <row r="33785" spans="7:7">
      <c r="G33785" s="406"/>
    </row>
    <row r="33786" spans="7:7">
      <c r="G33786" s="406"/>
    </row>
    <row r="33787" spans="7:7">
      <c r="G33787" s="406"/>
    </row>
    <row r="33788" spans="7:7">
      <c r="G33788" s="406"/>
    </row>
    <row r="33789" spans="7:7">
      <c r="G33789" s="406"/>
    </row>
    <row r="33790" spans="7:7">
      <c r="G33790" s="406"/>
    </row>
    <row r="33791" spans="7:7">
      <c r="G33791" s="406"/>
    </row>
    <row r="33792" spans="7:7">
      <c r="G33792" s="406"/>
    </row>
    <row r="33793" spans="7:7">
      <c r="G33793" s="406"/>
    </row>
    <row r="33794" spans="7:7">
      <c r="G33794" s="406"/>
    </row>
    <row r="33795" spans="7:7">
      <c r="G33795" s="406"/>
    </row>
    <row r="33796" spans="7:7">
      <c r="G33796" s="406"/>
    </row>
    <row r="33797" spans="7:7">
      <c r="G33797" s="406"/>
    </row>
    <row r="33798" spans="7:7">
      <c r="G33798" s="406"/>
    </row>
    <row r="33799" spans="7:7">
      <c r="G33799" s="406"/>
    </row>
    <row r="33800" spans="7:7">
      <c r="G33800" s="406"/>
    </row>
    <row r="33801" spans="7:7">
      <c r="G33801" s="406"/>
    </row>
    <row r="33802" spans="7:7">
      <c r="G33802" s="406"/>
    </row>
    <row r="33803" spans="7:7">
      <c r="G33803" s="406"/>
    </row>
    <row r="33804" spans="7:7">
      <c r="G33804" s="406"/>
    </row>
    <row r="33805" spans="7:7">
      <c r="G33805" s="406"/>
    </row>
    <row r="33806" spans="7:7">
      <c r="G33806" s="406"/>
    </row>
    <row r="33807" spans="7:7">
      <c r="G33807" s="406"/>
    </row>
    <row r="33808" spans="7:7">
      <c r="G33808" s="406"/>
    </row>
    <row r="33809" spans="7:7">
      <c r="G33809" s="406"/>
    </row>
    <row r="33810" spans="7:7">
      <c r="G33810" s="406"/>
    </row>
    <row r="33811" spans="7:7">
      <c r="G33811" s="406"/>
    </row>
    <row r="33812" spans="7:7">
      <c r="G33812" s="406"/>
    </row>
    <row r="33813" spans="7:7">
      <c r="G33813" s="406"/>
    </row>
    <row r="33814" spans="7:7">
      <c r="G33814" s="406"/>
    </row>
    <row r="33815" spans="7:7">
      <c r="G33815" s="406"/>
    </row>
    <row r="33816" spans="7:7">
      <c r="G33816" s="406"/>
    </row>
    <row r="33817" spans="7:7">
      <c r="G33817" s="406"/>
    </row>
    <row r="33818" spans="7:7">
      <c r="G33818" s="406"/>
    </row>
    <row r="33819" spans="7:7">
      <c r="G33819" s="406"/>
    </row>
    <row r="33820" spans="7:7">
      <c r="G33820" s="406"/>
    </row>
    <row r="33821" spans="7:7">
      <c r="G33821" s="406"/>
    </row>
    <row r="33822" spans="7:7">
      <c r="G33822" s="406"/>
    </row>
    <row r="33823" spans="7:7">
      <c r="G33823" s="406"/>
    </row>
    <row r="33824" spans="7:7">
      <c r="G33824" s="406"/>
    </row>
    <row r="33825" spans="7:7">
      <c r="G33825" s="406"/>
    </row>
    <row r="33826" spans="7:7">
      <c r="G33826" s="406"/>
    </row>
    <row r="33827" spans="7:7">
      <c r="G33827" s="406"/>
    </row>
    <row r="33828" spans="7:7">
      <c r="G33828" s="406"/>
    </row>
    <row r="33829" spans="7:7">
      <c r="G33829" s="406"/>
    </row>
    <row r="33830" spans="7:7">
      <c r="G33830" s="406"/>
    </row>
    <row r="33831" spans="7:7">
      <c r="G33831" s="406"/>
    </row>
    <row r="33832" spans="7:7">
      <c r="G33832" s="406"/>
    </row>
    <row r="33833" spans="7:7">
      <c r="G33833" s="406"/>
    </row>
    <row r="33834" spans="7:7">
      <c r="G33834" s="406"/>
    </row>
    <row r="33835" spans="7:7">
      <c r="G33835" s="406"/>
    </row>
    <row r="33836" spans="7:7">
      <c r="G33836" s="406"/>
    </row>
    <row r="33837" spans="7:7">
      <c r="G33837" s="406"/>
    </row>
    <row r="33838" spans="7:7">
      <c r="G33838" s="406"/>
    </row>
    <row r="33839" spans="7:7">
      <c r="G33839" s="406"/>
    </row>
    <row r="33840" spans="7:7">
      <c r="G33840" s="406"/>
    </row>
    <row r="33841" spans="7:7">
      <c r="G33841" s="406"/>
    </row>
    <row r="33842" spans="7:7">
      <c r="G33842" s="406"/>
    </row>
    <row r="33843" spans="7:7">
      <c r="G33843" s="406"/>
    </row>
    <row r="33844" spans="7:7">
      <c r="G33844" s="406"/>
    </row>
    <row r="33845" spans="7:7">
      <c r="G33845" s="406"/>
    </row>
    <row r="33846" spans="7:7">
      <c r="G33846" s="406"/>
    </row>
    <row r="33847" spans="7:7">
      <c r="G33847" s="406"/>
    </row>
    <row r="33848" spans="7:7">
      <c r="G33848" s="406"/>
    </row>
    <row r="33849" spans="7:7">
      <c r="G33849" s="406"/>
    </row>
    <row r="33850" spans="7:7">
      <c r="G33850" s="406"/>
    </row>
    <row r="33851" spans="7:7">
      <c r="G33851" s="406"/>
    </row>
    <row r="33852" spans="7:7">
      <c r="G33852" s="406"/>
    </row>
    <row r="33853" spans="7:7">
      <c r="G33853" s="406"/>
    </row>
    <row r="33854" spans="7:7">
      <c r="G33854" s="406"/>
    </row>
    <row r="33855" spans="7:7">
      <c r="G33855" s="406"/>
    </row>
    <row r="33856" spans="7:7">
      <c r="G33856" s="406"/>
    </row>
    <row r="33857" spans="7:7">
      <c r="G33857" s="406"/>
    </row>
    <row r="33858" spans="7:7">
      <c r="G33858" s="406"/>
    </row>
    <row r="33859" spans="7:7">
      <c r="G33859" s="406"/>
    </row>
    <row r="33860" spans="7:7">
      <c r="G33860" s="406"/>
    </row>
    <row r="33861" spans="7:7">
      <c r="G33861" s="406"/>
    </row>
    <row r="33862" spans="7:7">
      <c r="G33862" s="406"/>
    </row>
    <row r="33863" spans="7:7">
      <c r="G33863" s="406"/>
    </row>
    <row r="33864" spans="7:7">
      <c r="G33864" s="406"/>
    </row>
    <row r="33865" spans="7:7">
      <c r="G33865" s="406"/>
    </row>
    <row r="33866" spans="7:7">
      <c r="G33866" s="406"/>
    </row>
    <row r="33867" spans="7:7">
      <c r="G33867" s="406"/>
    </row>
    <row r="33868" spans="7:7">
      <c r="G33868" s="406"/>
    </row>
    <row r="33869" spans="7:7">
      <c r="G33869" s="406"/>
    </row>
    <row r="33870" spans="7:7">
      <c r="G33870" s="406"/>
    </row>
    <row r="33871" spans="7:7">
      <c r="G33871" s="406"/>
    </row>
    <row r="33872" spans="7:7">
      <c r="G33872" s="406"/>
    </row>
    <row r="33873" spans="7:7">
      <c r="G33873" s="406"/>
    </row>
    <row r="33874" spans="7:7">
      <c r="G33874" s="406"/>
    </row>
    <row r="33875" spans="7:7">
      <c r="G33875" s="406"/>
    </row>
    <row r="33876" spans="7:7">
      <c r="G33876" s="406"/>
    </row>
    <row r="33877" spans="7:7">
      <c r="G33877" s="406"/>
    </row>
    <row r="33878" spans="7:7">
      <c r="G33878" s="406"/>
    </row>
    <row r="33879" spans="7:7">
      <c r="G33879" s="406"/>
    </row>
    <row r="33880" spans="7:7">
      <c r="G33880" s="406"/>
    </row>
    <row r="33881" spans="7:7">
      <c r="G33881" s="406"/>
    </row>
    <row r="33882" spans="7:7">
      <c r="G33882" s="406"/>
    </row>
    <row r="33883" spans="7:7">
      <c r="G33883" s="406"/>
    </row>
    <row r="33884" spans="7:7">
      <c r="G33884" s="406"/>
    </row>
    <row r="33885" spans="7:7">
      <c r="G33885" s="406"/>
    </row>
    <row r="33886" spans="7:7">
      <c r="G33886" s="406"/>
    </row>
    <row r="33887" spans="7:7">
      <c r="G33887" s="406"/>
    </row>
    <row r="33888" spans="7:7">
      <c r="G33888" s="406"/>
    </row>
    <row r="33889" spans="7:7">
      <c r="G33889" s="406"/>
    </row>
    <row r="33890" spans="7:7">
      <c r="G33890" s="406"/>
    </row>
    <row r="33891" spans="7:7">
      <c r="G33891" s="406"/>
    </row>
    <row r="33892" spans="7:7">
      <c r="G33892" s="406"/>
    </row>
    <row r="33893" spans="7:7">
      <c r="G33893" s="406"/>
    </row>
    <row r="33894" spans="7:7">
      <c r="G33894" s="406"/>
    </row>
    <row r="33895" spans="7:7">
      <c r="G33895" s="406"/>
    </row>
    <row r="33896" spans="7:7">
      <c r="G33896" s="406"/>
    </row>
    <row r="33897" spans="7:7">
      <c r="G33897" s="406"/>
    </row>
    <row r="33898" spans="7:7">
      <c r="G33898" s="406"/>
    </row>
    <row r="33899" spans="7:7">
      <c r="G33899" s="406"/>
    </row>
    <row r="33900" spans="7:7">
      <c r="G33900" s="406"/>
    </row>
    <row r="33901" spans="7:7">
      <c r="G33901" s="406"/>
    </row>
    <row r="33902" spans="7:7">
      <c r="G33902" s="406"/>
    </row>
    <row r="33903" spans="7:7">
      <c r="G33903" s="406"/>
    </row>
    <row r="33904" spans="7:7">
      <c r="G33904" s="406"/>
    </row>
    <row r="33905" spans="7:7">
      <c r="G33905" s="406"/>
    </row>
    <row r="33906" spans="7:7">
      <c r="G33906" s="406"/>
    </row>
    <row r="33907" spans="7:7">
      <c r="G33907" s="406"/>
    </row>
    <row r="33908" spans="7:7">
      <c r="G33908" s="406"/>
    </row>
    <row r="33909" spans="7:7">
      <c r="G33909" s="406"/>
    </row>
    <row r="33910" spans="7:7">
      <c r="G33910" s="406"/>
    </row>
    <row r="33911" spans="7:7">
      <c r="G33911" s="406"/>
    </row>
    <row r="33912" spans="7:7">
      <c r="G33912" s="406"/>
    </row>
    <row r="33913" spans="7:7">
      <c r="G33913" s="406"/>
    </row>
    <row r="33914" spans="7:7">
      <c r="G33914" s="406"/>
    </row>
    <row r="33915" spans="7:7">
      <c r="G33915" s="406"/>
    </row>
    <row r="33916" spans="7:7">
      <c r="G33916" s="406"/>
    </row>
    <row r="33917" spans="7:7">
      <c r="G33917" s="406"/>
    </row>
    <row r="33918" spans="7:7">
      <c r="G33918" s="406"/>
    </row>
    <row r="33919" spans="7:7">
      <c r="G33919" s="406"/>
    </row>
    <row r="33920" spans="7:7">
      <c r="G33920" s="406"/>
    </row>
    <row r="33921" spans="7:7">
      <c r="G33921" s="406"/>
    </row>
    <row r="33922" spans="7:7">
      <c r="G33922" s="406"/>
    </row>
    <row r="33923" spans="7:7">
      <c r="G33923" s="406"/>
    </row>
    <row r="33924" spans="7:7">
      <c r="G33924" s="406"/>
    </row>
    <row r="33925" spans="7:7">
      <c r="G33925" s="406"/>
    </row>
    <row r="33926" spans="7:7">
      <c r="G33926" s="406"/>
    </row>
    <row r="33927" spans="7:7">
      <c r="G33927" s="406"/>
    </row>
    <row r="33928" spans="7:7">
      <c r="G33928" s="406"/>
    </row>
    <row r="33929" spans="7:7">
      <c r="G33929" s="406"/>
    </row>
    <row r="33930" spans="7:7">
      <c r="G33930" s="406"/>
    </row>
    <row r="33931" spans="7:7">
      <c r="G33931" s="406"/>
    </row>
    <row r="33932" spans="7:7">
      <c r="G33932" s="406"/>
    </row>
    <row r="33933" spans="7:7">
      <c r="G33933" s="406"/>
    </row>
    <row r="33934" spans="7:7">
      <c r="G33934" s="406"/>
    </row>
    <row r="33935" spans="7:7">
      <c r="G33935" s="406"/>
    </row>
    <row r="33936" spans="7:7">
      <c r="G33936" s="406"/>
    </row>
    <row r="33937" spans="7:7">
      <c r="G33937" s="406"/>
    </row>
    <row r="33938" spans="7:7">
      <c r="G33938" s="406"/>
    </row>
    <row r="33939" spans="7:7">
      <c r="G33939" s="406"/>
    </row>
    <row r="33940" spans="7:7">
      <c r="G33940" s="406"/>
    </row>
    <row r="33941" spans="7:7">
      <c r="G33941" s="406"/>
    </row>
    <row r="33942" spans="7:7">
      <c r="G33942" s="406"/>
    </row>
    <row r="33943" spans="7:7">
      <c r="G33943" s="406"/>
    </row>
    <row r="33944" spans="7:7">
      <c r="G33944" s="406"/>
    </row>
    <row r="33945" spans="7:7">
      <c r="G33945" s="406"/>
    </row>
    <row r="33946" spans="7:7">
      <c r="G33946" s="406"/>
    </row>
    <row r="33947" spans="7:7">
      <c r="G33947" s="406"/>
    </row>
    <row r="33948" spans="7:7">
      <c r="G33948" s="406"/>
    </row>
    <row r="33949" spans="7:7">
      <c r="G33949" s="406"/>
    </row>
    <row r="33950" spans="7:7">
      <c r="G33950" s="406"/>
    </row>
    <row r="33951" spans="7:7">
      <c r="G33951" s="406"/>
    </row>
    <row r="33952" spans="7:7">
      <c r="G33952" s="406"/>
    </row>
    <row r="33953" spans="7:7">
      <c r="G33953" s="406"/>
    </row>
    <row r="33954" spans="7:7">
      <c r="G33954" s="406"/>
    </row>
    <row r="33955" spans="7:7">
      <c r="G33955" s="406"/>
    </row>
    <row r="33956" spans="7:7">
      <c r="G33956" s="406"/>
    </row>
    <row r="33957" spans="7:7">
      <c r="G33957" s="406"/>
    </row>
    <row r="33958" spans="7:7">
      <c r="G33958" s="406"/>
    </row>
    <row r="33959" spans="7:7">
      <c r="G33959" s="406"/>
    </row>
    <row r="33960" spans="7:7">
      <c r="G33960" s="406"/>
    </row>
    <row r="33961" spans="7:7">
      <c r="G33961" s="406"/>
    </row>
    <row r="33962" spans="7:7">
      <c r="G33962" s="406"/>
    </row>
    <row r="33963" spans="7:7">
      <c r="G33963" s="406"/>
    </row>
    <row r="33964" spans="7:7">
      <c r="G33964" s="406"/>
    </row>
    <row r="33965" spans="7:7">
      <c r="G33965" s="406"/>
    </row>
    <row r="33966" spans="7:7">
      <c r="G33966" s="406"/>
    </row>
    <row r="33967" spans="7:7">
      <c r="G33967" s="406"/>
    </row>
    <row r="33968" spans="7:7">
      <c r="G33968" s="406"/>
    </row>
    <row r="33969" spans="7:7">
      <c r="G33969" s="406"/>
    </row>
    <row r="33970" spans="7:7">
      <c r="G33970" s="406"/>
    </row>
    <row r="33971" spans="7:7">
      <c r="G33971" s="406"/>
    </row>
    <row r="33972" spans="7:7">
      <c r="G33972" s="406"/>
    </row>
    <row r="33973" spans="7:7">
      <c r="G33973" s="406"/>
    </row>
    <row r="33974" spans="7:7">
      <c r="G33974" s="406"/>
    </row>
    <row r="33975" spans="7:7">
      <c r="G33975" s="406"/>
    </row>
    <row r="33976" spans="7:7">
      <c r="G33976" s="406"/>
    </row>
    <row r="33977" spans="7:7">
      <c r="G33977" s="406"/>
    </row>
    <row r="33978" spans="7:7">
      <c r="G33978" s="406"/>
    </row>
    <row r="33979" spans="7:7">
      <c r="G33979" s="406"/>
    </row>
    <row r="33980" spans="7:7">
      <c r="G33980" s="406"/>
    </row>
    <row r="33981" spans="7:7">
      <c r="G33981" s="406"/>
    </row>
    <row r="33982" spans="7:7">
      <c r="G33982" s="406"/>
    </row>
    <row r="33983" spans="7:7">
      <c r="G33983" s="406"/>
    </row>
    <row r="33984" spans="7:7">
      <c r="G33984" s="406"/>
    </row>
    <row r="33985" spans="7:7">
      <c r="G33985" s="406"/>
    </row>
    <row r="33986" spans="7:7">
      <c r="G33986" s="406"/>
    </row>
    <row r="33987" spans="7:7">
      <c r="G33987" s="406"/>
    </row>
    <row r="33988" spans="7:7">
      <c r="G33988" s="406"/>
    </row>
    <row r="33989" spans="7:7">
      <c r="G33989" s="406"/>
    </row>
    <row r="33990" spans="7:7">
      <c r="G33990" s="406"/>
    </row>
    <row r="33991" spans="7:7">
      <c r="G33991" s="406"/>
    </row>
    <row r="33992" spans="7:7">
      <c r="G33992" s="406"/>
    </row>
    <row r="33993" spans="7:7">
      <c r="G33993" s="406"/>
    </row>
    <row r="33994" spans="7:7">
      <c r="G33994" s="406"/>
    </row>
    <row r="33995" spans="7:7">
      <c r="G33995" s="406"/>
    </row>
    <row r="33996" spans="7:7">
      <c r="G33996" s="406"/>
    </row>
    <row r="33997" spans="7:7">
      <c r="G33997" s="406"/>
    </row>
    <row r="33998" spans="7:7">
      <c r="G33998" s="406"/>
    </row>
    <row r="33999" spans="7:7">
      <c r="G33999" s="406"/>
    </row>
    <row r="34000" spans="7:7">
      <c r="G34000" s="406"/>
    </row>
    <row r="34001" spans="7:7">
      <c r="G34001" s="406"/>
    </row>
    <row r="34002" spans="7:7">
      <c r="G34002" s="406"/>
    </row>
    <row r="34003" spans="7:7">
      <c r="G34003" s="406"/>
    </row>
    <row r="34004" spans="7:7">
      <c r="G34004" s="406"/>
    </row>
    <row r="34005" spans="7:7">
      <c r="G34005" s="406"/>
    </row>
    <row r="34006" spans="7:7">
      <c r="G34006" s="406"/>
    </row>
    <row r="34007" spans="7:7">
      <c r="G34007" s="406"/>
    </row>
    <row r="34008" spans="7:7">
      <c r="G34008" s="406"/>
    </row>
    <row r="34009" spans="7:7">
      <c r="G34009" s="406"/>
    </row>
    <row r="34010" spans="7:7">
      <c r="G34010" s="406"/>
    </row>
    <row r="34011" spans="7:7">
      <c r="G34011" s="406"/>
    </row>
    <row r="34012" spans="7:7">
      <c r="G34012" s="406"/>
    </row>
    <row r="34013" spans="7:7">
      <c r="G34013" s="406"/>
    </row>
    <row r="34014" spans="7:7">
      <c r="G34014" s="406"/>
    </row>
    <row r="34015" spans="7:7">
      <c r="G34015" s="406"/>
    </row>
    <row r="34016" spans="7:7">
      <c r="G34016" s="406"/>
    </row>
    <row r="34017" spans="7:7">
      <c r="G34017" s="406"/>
    </row>
    <row r="34018" spans="7:7">
      <c r="G34018" s="406"/>
    </row>
    <row r="34019" spans="7:7">
      <c r="G34019" s="406"/>
    </row>
    <row r="34020" spans="7:7">
      <c r="G34020" s="406"/>
    </row>
    <row r="34021" spans="7:7">
      <c r="G34021" s="406"/>
    </row>
    <row r="34022" spans="7:7">
      <c r="G34022" s="406"/>
    </row>
    <row r="34023" spans="7:7">
      <c r="G34023" s="406"/>
    </row>
    <row r="34024" spans="7:7">
      <c r="G34024" s="406"/>
    </row>
    <row r="34025" spans="7:7">
      <c r="G34025" s="406"/>
    </row>
    <row r="34026" spans="7:7">
      <c r="G34026" s="406"/>
    </row>
    <row r="34027" spans="7:7">
      <c r="G34027" s="406"/>
    </row>
    <row r="34028" spans="7:7">
      <c r="G34028" s="406"/>
    </row>
    <row r="34029" spans="7:7">
      <c r="G34029" s="406"/>
    </row>
    <row r="34030" spans="7:7">
      <c r="G34030" s="406"/>
    </row>
    <row r="34031" spans="7:7">
      <c r="G34031" s="406"/>
    </row>
    <row r="34032" spans="7:7">
      <c r="G34032" s="406"/>
    </row>
    <row r="34033" spans="7:7">
      <c r="G34033" s="406"/>
    </row>
    <row r="34034" spans="7:7">
      <c r="G34034" s="406"/>
    </row>
    <row r="34035" spans="7:7">
      <c r="G34035" s="406"/>
    </row>
    <row r="34036" spans="7:7">
      <c r="G34036" s="406"/>
    </row>
    <row r="34037" spans="7:7">
      <c r="G34037" s="406"/>
    </row>
    <row r="34038" spans="7:7">
      <c r="G34038" s="406"/>
    </row>
    <row r="34039" spans="7:7">
      <c r="G34039" s="406"/>
    </row>
    <row r="34040" spans="7:7">
      <c r="G34040" s="406"/>
    </row>
    <row r="34041" spans="7:7">
      <c r="G34041" s="406"/>
    </row>
    <row r="34042" spans="7:7">
      <c r="G34042" s="406"/>
    </row>
    <row r="34043" spans="7:7">
      <c r="G34043" s="406"/>
    </row>
    <row r="34044" spans="7:7">
      <c r="G34044" s="406"/>
    </row>
    <row r="34045" spans="7:7">
      <c r="G34045" s="406"/>
    </row>
    <row r="34046" spans="7:7">
      <c r="G34046" s="406"/>
    </row>
    <row r="34047" spans="7:7">
      <c r="G34047" s="406"/>
    </row>
    <row r="34048" spans="7:7">
      <c r="G34048" s="406"/>
    </row>
    <row r="34049" spans="7:7">
      <c r="G34049" s="406"/>
    </row>
    <row r="34050" spans="7:7">
      <c r="G34050" s="406"/>
    </row>
    <row r="34051" spans="7:7">
      <c r="G34051" s="406"/>
    </row>
    <row r="34052" spans="7:7">
      <c r="G34052" s="406"/>
    </row>
    <row r="34053" spans="7:7">
      <c r="G34053" s="406"/>
    </row>
    <row r="34054" spans="7:7">
      <c r="G34054" s="406"/>
    </row>
    <row r="34055" spans="7:7">
      <c r="G34055" s="406"/>
    </row>
    <row r="34056" spans="7:7">
      <c r="G34056" s="406"/>
    </row>
    <row r="34057" spans="7:7">
      <c r="G34057" s="406"/>
    </row>
    <row r="34058" spans="7:7">
      <c r="G34058" s="406"/>
    </row>
    <row r="34059" spans="7:7">
      <c r="G34059" s="406"/>
    </row>
    <row r="34060" spans="7:7">
      <c r="G34060" s="406"/>
    </row>
    <row r="34061" spans="7:7">
      <c r="G34061" s="406"/>
    </row>
    <row r="34062" spans="7:7">
      <c r="G34062" s="406"/>
    </row>
    <row r="34063" spans="7:7">
      <c r="G34063" s="406"/>
    </row>
    <row r="34064" spans="7:7">
      <c r="G34064" s="406"/>
    </row>
    <row r="34065" spans="7:7">
      <c r="G34065" s="406"/>
    </row>
    <row r="34066" spans="7:7">
      <c r="G34066" s="406"/>
    </row>
    <row r="34067" spans="7:7">
      <c r="G34067" s="406"/>
    </row>
    <row r="34068" spans="7:7">
      <c r="G34068" s="406"/>
    </row>
    <row r="34069" spans="7:7">
      <c r="G34069" s="406"/>
    </row>
    <row r="34070" spans="7:7">
      <c r="G34070" s="406"/>
    </row>
    <row r="34071" spans="7:7">
      <c r="G34071" s="406"/>
    </row>
    <row r="34072" spans="7:7">
      <c r="G34072" s="406"/>
    </row>
    <row r="34073" spans="7:7">
      <c r="G34073" s="406"/>
    </row>
    <row r="34074" spans="7:7">
      <c r="G34074" s="406"/>
    </row>
    <row r="34075" spans="7:7">
      <c r="G34075" s="406"/>
    </row>
    <row r="34076" spans="7:7">
      <c r="G34076" s="406"/>
    </row>
    <row r="34077" spans="7:7">
      <c r="G34077" s="406"/>
    </row>
    <row r="34078" spans="7:7">
      <c r="G34078" s="406"/>
    </row>
    <row r="34079" spans="7:7">
      <c r="G34079" s="406"/>
    </row>
    <row r="34080" spans="7:7">
      <c r="G34080" s="406"/>
    </row>
    <row r="34081" spans="7:7">
      <c r="G34081" s="406"/>
    </row>
    <row r="34082" spans="7:7">
      <c r="G34082" s="406"/>
    </row>
    <row r="34083" spans="7:7">
      <c r="G34083" s="406"/>
    </row>
    <row r="34084" spans="7:7">
      <c r="G34084" s="406"/>
    </row>
    <row r="34085" spans="7:7">
      <c r="G34085" s="406"/>
    </row>
    <row r="34086" spans="7:7">
      <c r="G34086" s="406"/>
    </row>
    <row r="34087" spans="7:7">
      <c r="G34087" s="406"/>
    </row>
    <row r="34088" spans="7:7">
      <c r="G34088" s="406"/>
    </row>
    <row r="34089" spans="7:7">
      <c r="G34089" s="406"/>
    </row>
    <row r="34090" spans="7:7">
      <c r="G34090" s="406"/>
    </row>
    <row r="34091" spans="7:7">
      <c r="G34091" s="406"/>
    </row>
    <row r="34092" spans="7:7">
      <c r="G34092" s="406"/>
    </row>
    <row r="34093" spans="7:7">
      <c r="G34093" s="406"/>
    </row>
    <row r="34094" spans="7:7">
      <c r="G34094" s="406"/>
    </row>
    <row r="34095" spans="7:7">
      <c r="G34095" s="406"/>
    </row>
    <row r="34096" spans="7:7">
      <c r="G34096" s="406"/>
    </row>
    <row r="34097" spans="7:7">
      <c r="G34097" s="406"/>
    </row>
    <row r="34098" spans="7:7">
      <c r="G34098" s="406"/>
    </row>
    <row r="34099" spans="7:7">
      <c r="G34099" s="406"/>
    </row>
    <row r="34100" spans="7:7">
      <c r="G34100" s="406"/>
    </row>
    <row r="34101" spans="7:7">
      <c r="G34101" s="406"/>
    </row>
    <row r="34102" spans="7:7">
      <c r="G34102" s="406"/>
    </row>
    <row r="34103" spans="7:7">
      <c r="G34103" s="406"/>
    </row>
    <row r="34104" spans="7:7">
      <c r="G34104" s="406"/>
    </row>
    <row r="34105" spans="7:7">
      <c r="G34105" s="406"/>
    </row>
    <row r="34106" spans="7:7">
      <c r="G34106" s="406"/>
    </row>
    <row r="34107" spans="7:7">
      <c r="G34107" s="406"/>
    </row>
    <row r="34108" spans="7:7">
      <c r="G34108" s="406"/>
    </row>
    <row r="34109" spans="7:7">
      <c r="G34109" s="406"/>
    </row>
    <row r="34110" spans="7:7">
      <c r="G34110" s="406"/>
    </row>
    <row r="34111" spans="7:7">
      <c r="G34111" s="406"/>
    </row>
    <row r="34112" spans="7:7">
      <c r="G34112" s="406"/>
    </row>
    <row r="34113" spans="7:7">
      <c r="G34113" s="406"/>
    </row>
    <row r="34114" spans="7:7">
      <c r="G34114" s="406"/>
    </row>
    <row r="34115" spans="7:7">
      <c r="G34115" s="406"/>
    </row>
    <row r="34116" spans="7:7">
      <c r="G34116" s="406"/>
    </row>
    <row r="34117" spans="7:7">
      <c r="G34117" s="406"/>
    </row>
    <row r="34118" spans="7:7">
      <c r="G34118" s="406"/>
    </row>
    <row r="34119" spans="7:7">
      <c r="G34119" s="406"/>
    </row>
    <row r="34120" spans="7:7">
      <c r="G34120" s="406"/>
    </row>
    <row r="34121" spans="7:7">
      <c r="G34121" s="406"/>
    </row>
    <row r="34122" spans="7:7">
      <c r="G34122" s="406"/>
    </row>
    <row r="34123" spans="7:7">
      <c r="G34123" s="406"/>
    </row>
    <row r="34124" spans="7:7">
      <c r="G34124" s="406"/>
    </row>
    <row r="34125" spans="7:7">
      <c r="G34125" s="406"/>
    </row>
    <row r="34126" spans="7:7">
      <c r="G34126" s="406"/>
    </row>
    <row r="34127" spans="7:7">
      <c r="G34127" s="406"/>
    </row>
    <row r="34128" spans="7:7">
      <c r="G34128" s="406"/>
    </row>
    <row r="34129" spans="7:7">
      <c r="G34129" s="406"/>
    </row>
    <row r="34130" spans="7:7">
      <c r="G34130" s="406"/>
    </row>
    <row r="34131" spans="7:7">
      <c r="G34131" s="406"/>
    </row>
    <row r="34132" spans="7:7">
      <c r="G34132" s="406"/>
    </row>
    <row r="34133" spans="7:7">
      <c r="G34133" s="406"/>
    </row>
    <row r="34134" spans="7:7">
      <c r="G34134" s="406"/>
    </row>
    <row r="34135" spans="7:7">
      <c r="G34135" s="406"/>
    </row>
    <row r="34136" spans="7:7">
      <c r="G34136" s="406"/>
    </row>
    <row r="34137" spans="7:7">
      <c r="G34137" s="406"/>
    </row>
    <row r="34138" spans="7:7">
      <c r="G34138" s="406"/>
    </row>
    <row r="34139" spans="7:7">
      <c r="G34139" s="406"/>
    </row>
    <row r="34140" spans="7:7">
      <c r="G34140" s="406"/>
    </row>
    <row r="34141" spans="7:7">
      <c r="G34141" s="406"/>
    </row>
    <row r="34142" spans="7:7">
      <c r="G34142" s="406"/>
    </row>
    <row r="34143" spans="7:7">
      <c r="G34143" s="406"/>
    </row>
    <row r="34144" spans="7:7">
      <c r="G34144" s="406"/>
    </row>
    <row r="34145" spans="7:7">
      <c r="G34145" s="406"/>
    </row>
    <row r="34146" spans="7:7">
      <c r="G34146" s="406"/>
    </row>
    <row r="34147" spans="7:7">
      <c r="G34147" s="406"/>
    </row>
    <row r="34148" spans="7:7">
      <c r="G34148" s="406"/>
    </row>
    <row r="34149" spans="7:7">
      <c r="G34149" s="406"/>
    </row>
    <row r="34150" spans="7:7">
      <c r="G34150" s="406"/>
    </row>
    <row r="34151" spans="7:7">
      <c r="G34151" s="406"/>
    </row>
    <row r="34152" spans="7:7">
      <c r="G34152" s="406"/>
    </row>
    <row r="34153" spans="7:7">
      <c r="G34153" s="406"/>
    </row>
    <row r="34154" spans="7:7">
      <c r="G34154" s="406"/>
    </row>
    <row r="34155" spans="7:7">
      <c r="G34155" s="406"/>
    </row>
    <row r="34156" spans="7:7">
      <c r="G34156" s="406"/>
    </row>
    <row r="34157" spans="7:7">
      <c r="G34157" s="406"/>
    </row>
    <row r="34158" spans="7:7">
      <c r="G34158" s="406"/>
    </row>
    <row r="34159" spans="7:7">
      <c r="G34159" s="406"/>
    </row>
    <row r="34160" spans="7:7">
      <c r="G34160" s="406"/>
    </row>
    <row r="34161" spans="7:7">
      <c r="G34161" s="406"/>
    </row>
    <row r="34162" spans="7:7">
      <c r="G34162" s="406"/>
    </row>
    <row r="34163" spans="7:7">
      <c r="G34163" s="406"/>
    </row>
    <row r="34164" spans="7:7">
      <c r="G34164" s="406"/>
    </row>
    <row r="34165" spans="7:7">
      <c r="G34165" s="406"/>
    </row>
    <row r="34166" spans="7:7">
      <c r="G34166" s="406"/>
    </row>
    <row r="34167" spans="7:7">
      <c r="G34167" s="406"/>
    </row>
    <row r="34168" spans="7:7">
      <c r="G34168" s="406"/>
    </row>
    <row r="34169" spans="7:7">
      <c r="G34169" s="406"/>
    </row>
    <row r="34170" spans="7:7">
      <c r="G34170" s="406"/>
    </row>
    <row r="34171" spans="7:7">
      <c r="G34171" s="406"/>
    </row>
    <row r="34172" spans="7:7">
      <c r="G34172" s="406"/>
    </row>
    <row r="34173" spans="7:7">
      <c r="G34173" s="406"/>
    </row>
    <row r="34174" spans="7:7">
      <c r="G34174" s="406"/>
    </row>
    <row r="34175" spans="7:7">
      <c r="G34175" s="406"/>
    </row>
    <row r="34176" spans="7:7">
      <c r="G34176" s="406"/>
    </row>
    <row r="34177" spans="7:7">
      <c r="G34177" s="406"/>
    </row>
    <row r="34178" spans="7:7">
      <c r="G34178" s="406"/>
    </row>
    <row r="34179" spans="7:7">
      <c r="G34179" s="406"/>
    </row>
    <row r="34180" spans="7:7">
      <c r="G34180" s="406"/>
    </row>
    <row r="34181" spans="7:7">
      <c r="G34181" s="406"/>
    </row>
    <row r="34182" spans="7:7">
      <c r="G34182" s="406"/>
    </row>
    <row r="34183" spans="7:7">
      <c r="G34183" s="406"/>
    </row>
    <row r="34184" spans="7:7">
      <c r="G34184" s="406"/>
    </row>
    <row r="34185" spans="7:7">
      <c r="G34185" s="406"/>
    </row>
    <row r="34186" spans="7:7">
      <c r="G34186" s="406"/>
    </row>
    <row r="34187" spans="7:7">
      <c r="G34187" s="406"/>
    </row>
    <row r="34188" spans="7:7">
      <c r="G34188" s="406"/>
    </row>
    <row r="34189" spans="7:7">
      <c r="G34189" s="406"/>
    </row>
    <row r="34190" spans="7:7">
      <c r="G34190" s="406"/>
    </row>
    <row r="34191" spans="7:7">
      <c r="G34191" s="406"/>
    </row>
    <row r="34192" spans="7:7">
      <c r="G34192" s="406"/>
    </row>
    <row r="34193" spans="7:7">
      <c r="G34193" s="406"/>
    </row>
    <row r="34194" spans="7:7">
      <c r="G34194" s="406"/>
    </row>
    <row r="34195" spans="7:7">
      <c r="G34195" s="406"/>
    </row>
    <row r="34196" spans="7:7">
      <c r="G34196" s="406"/>
    </row>
    <row r="34197" spans="7:7">
      <c r="G34197" s="406"/>
    </row>
    <row r="34198" spans="7:7">
      <c r="G34198" s="406"/>
    </row>
    <row r="34199" spans="7:7">
      <c r="G34199" s="406"/>
    </row>
    <row r="34200" spans="7:7">
      <c r="G34200" s="406"/>
    </row>
    <row r="34201" spans="7:7">
      <c r="G34201" s="406"/>
    </row>
    <row r="34202" spans="7:7">
      <c r="G34202" s="406"/>
    </row>
    <row r="34203" spans="7:7">
      <c r="G34203" s="406"/>
    </row>
    <row r="34204" spans="7:7">
      <c r="G34204" s="406"/>
    </row>
    <row r="34205" spans="7:7">
      <c r="G34205" s="406"/>
    </row>
    <row r="34206" spans="7:7">
      <c r="G34206" s="406"/>
    </row>
    <row r="34207" spans="7:7">
      <c r="G34207" s="406"/>
    </row>
    <row r="34208" spans="7:7">
      <c r="G34208" s="406"/>
    </row>
    <row r="34209" spans="7:7">
      <c r="G34209" s="406"/>
    </row>
    <row r="34210" spans="7:7">
      <c r="G34210" s="406"/>
    </row>
    <row r="34211" spans="7:7">
      <c r="G34211" s="406"/>
    </row>
    <row r="34212" spans="7:7">
      <c r="G34212" s="406"/>
    </row>
    <row r="34213" spans="7:7">
      <c r="G34213" s="406"/>
    </row>
    <row r="34214" spans="7:7">
      <c r="G34214" s="406"/>
    </row>
    <row r="34215" spans="7:7">
      <c r="G34215" s="406"/>
    </row>
    <row r="34216" spans="7:7">
      <c r="G34216" s="406"/>
    </row>
    <row r="34217" spans="7:7">
      <c r="G34217" s="406"/>
    </row>
    <row r="34218" spans="7:7">
      <c r="G34218" s="406"/>
    </row>
    <row r="34219" spans="7:7">
      <c r="G34219" s="406"/>
    </row>
    <row r="34220" spans="7:7">
      <c r="G34220" s="406"/>
    </row>
    <row r="34221" spans="7:7">
      <c r="G34221" s="406"/>
    </row>
    <row r="34222" spans="7:7">
      <c r="G34222" s="406"/>
    </row>
    <row r="34223" spans="7:7">
      <c r="G34223" s="406"/>
    </row>
    <row r="34224" spans="7:7">
      <c r="G34224" s="406"/>
    </row>
    <row r="34225" spans="7:7">
      <c r="G34225" s="406"/>
    </row>
    <row r="34226" spans="7:7">
      <c r="G34226" s="406"/>
    </row>
    <row r="34227" spans="7:7">
      <c r="G34227" s="406"/>
    </row>
    <row r="34228" spans="7:7">
      <c r="G34228" s="406"/>
    </row>
    <row r="34229" spans="7:7">
      <c r="G34229" s="406"/>
    </row>
    <row r="34230" spans="7:7">
      <c r="G34230" s="406"/>
    </row>
    <row r="34231" spans="7:7">
      <c r="G34231" s="406"/>
    </row>
    <row r="34232" spans="7:7">
      <c r="G34232" s="406"/>
    </row>
    <row r="34233" spans="7:7">
      <c r="G34233" s="406"/>
    </row>
    <row r="34234" spans="7:7">
      <c r="G34234" s="406"/>
    </row>
    <row r="34235" spans="7:7">
      <c r="G34235" s="406"/>
    </row>
    <row r="34236" spans="7:7">
      <c r="G34236" s="406"/>
    </row>
    <row r="34237" spans="7:7">
      <c r="G34237" s="406"/>
    </row>
    <row r="34238" spans="7:7">
      <c r="G34238" s="406"/>
    </row>
    <row r="34239" spans="7:7">
      <c r="G34239" s="406"/>
    </row>
    <row r="34240" spans="7:7">
      <c r="G34240" s="406"/>
    </row>
    <row r="34241" spans="7:7">
      <c r="G34241" s="406"/>
    </row>
    <row r="34242" spans="7:7">
      <c r="G34242" s="406"/>
    </row>
    <row r="34243" spans="7:7">
      <c r="G34243" s="406"/>
    </row>
    <row r="34244" spans="7:7">
      <c r="G34244" s="406"/>
    </row>
    <row r="34245" spans="7:7">
      <c r="G34245" s="406"/>
    </row>
    <row r="34246" spans="7:7">
      <c r="G34246" s="406"/>
    </row>
    <row r="34247" spans="7:7">
      <c r="G34247" s="406"/>
    </row>
    <row r="34248" spans="7:7">
      <c r="G34248" s="406"/>
    </row>
    <row r="34249" spans="7:7">
      <c r="G34249" s="406"/>
    </row>
    <row r="34250" spans="7:7">
      <c r="G34250" s="406"/>
    </row>
    <row r="34251" spans="7:7">
      <c r="G34251" s="406"/>
    </row>
    <row r="34252" spans="7:7">
      <c r="G34252" s="406"/>
    </row>
    <row r="34253" spans="7:7">
      <c r="G34253" s="406"/>
    </row>
    <row r="34254" spans="7:7">
      <c r="G34254" s="406"/>
    </row>
    <row r="34255" spans="7:7">
      <c r="G34255" s="406"/>
    </row>
    <row r="34256" spans="7:7">
      <c r="G34256" s="406"/>
    </row>
    <row r="34257" spans="7:7">
      <c r="G34257" s="406"/>
    </row>
    <row r="34258" spans="7:7">
      <c r="G34258" s="406"/>
    </row>
    <row r="34259" spans="7:7">
      <c r="G34259" s="406"/>
    </row>
    <row r="34260" spans="7:7">
      <c r="G34260" s="406"/>
    </row>
    <row r="34261" spans="7:7">
      <c r="G34261" s="406"/>
    </row>
    <row r="34262" spans="7:7">
      <c r="G34262" s="406"/>
    </row>
    <row r="34263" spans="7:7">
      <c r="G34263" s="406"/>
    </row>
    <row r="34264" spans="7:7">
      <c r="G34264" s="406"/>
    </row>
    <row r="34265" spans="7:7">
      <c r="G34265" s="406"/>
    </row>
    <row r="34266" spans="7:7">
      <c r="G34266" s="406"/>
    </row>
    <row r="34267" spans="7:7">
      <c r="G34267" s="406"/>
    </row>
    <row r="34268" spans="7:7">
      <c r="G34268" s="406"/>
    </row>
    <row r="34269" spans="7:7">
      <c r="G34269" s="406"/>
    </row>
    <row r="34270" spans="7:7">
      <c r="G34270" s="406"/>
    </row>
    <row r="34271" spans="7:7">
      <c r="G34271" s="406"/>
    </row>
    <row r="34272" spans="7:7">
      <c r="G34272" s="406"/>
    </row>
    <row r="34273" spans="7:7">
      <c r="G34273" s="406"/>
    </row>
    <row r="34274" spans="7:7">
      <c r="G34274" s="406"/>
    </row>
    <row r="34275" spans="7:7">
      <c r="G34275" s="406"/>
    </row>
    <row r="34276" spans="7:7">
      <c r="G34276" s="406"/>
    </row>
    <row r="34277" spans="7:7">
      <c r="G34277" s="406"/>
    </row>
    <row r="34278" spans="7:7">
      <c r="G34278" s="406"/>
    </row>
    <row r="34279" spans="7:7">
      <c r="G34279" s="406"/>
    </row>
    <row r="34280" spans="7:7">
      <c r="G34280" s="406"/>
    </row>
    <row r="34281" spans="7:7">
      <c r="G34281" s="406"/>
    </row>
    <row r="34282" spans="7:7">
      <c r="G34282" s="406"/>
    </row>
    <row r="34283" spans="7:7">
      <c r="G34283" s="406"/>
    </row>
    <row r="34284" spans="7:7">
      <c r="G34284" s="406"/>
    </row>
    <row r="34285" spans="7:7">
      <c r="G34285" s="406"/>
    </row>
    <row r="34286" spans="7:7">
      <c r="G34286" s="406"/>
    </row>
    <row r="34287" spans="7:7">
      <c r="G34287" s="406"/>
    </row>
    <row r="34288" spans="7:7">
      <c r="G34288" s="406"/>
    </row>
    <row r="34289" spans="7:7">
      <c r="G34289" s="406"/>
    </row>
    <row r="34290" spans="7:7">
      <c r="G34290" s="406"/>
    </row>
    <row r="34291" spans="7:7">
      <c r="G34291" s="406"/>
    </row>
    <row r="34292" spans="7:7">
      <c r="G34292" s="406"/>
    </row>
    <row r="34293" spans="7:7">
      <c r="G34293" s="406"/>
    </row>
    <row r="34294" spans="7:7">
      <c r="G34294" s="406"/>
    </row>
    <row r="34295" spans="7:7">
      <c r="G34295" s="406"/>
    </row>
    <row r="34296" spans="7:7">
      <c r="G34296" s="406"/>
    </row>
    <row r="34297" spans="7:7">
      <c r="G34297" s="406"/>
    </row>
    <row r="34298" spans="7:7">
      <c r="G34298" s="406"/>
    </row>
    <row r="34299" spans="7:7">
      <c r="G34299" s="406"/>
    </row>
    <row r="34300" spans="7:7">
      <c r="G34300" s="406"/>
    </row>
    <row r="34301" spans="7:7">
      <c r="G34301" s="406"/>
    </row>
    <row r="34302" spans="7:7">
      <c r="G34302" s="406"/>
    </row>
    <row r="34303" spans="7:7">
      <c r="G34303" s="406"/>
    </row>
    <row r="34304" spans="7:7">
      <c r="G34304" s="406"/>
    </row>
    <row r="34305" spans="7:7">
      <c r="G34305" s="406"/>
    </row>
    <row r="34306" spans="7:7">
      <c r="G34306" s="406"/>
    </row>
    <row r="34307" spans="7:7">
      <c r="G34307" s="406"/>
    </row>
    <row r="34308" spans="7:7">
      <c r="G34308" s="406"/>
    </row>
    <row r="34309" spans="7:7">
      <c r="G34309" s="406"/>
    </row>
    <row r="34310" spans="7:7">
      <c r="G34310" s="406"/>
    </row>
    <row r="34311" spans="7:7">
      <c r="G34311" s="406"/>
    </row>
    <row r="34312" spans="7:7">
      <c r="G34312" s="406"/>
    </row>
    <row r="34313" spans="7:7">
      <c r="G34313" s="406"/>
    </row>
    <row r="34314" spans="7:7">
      <c r="G34314" s="406"/>
    </row>
    <row r="34315" spans="7:7">
      <c r="G34315" s="406"/>
    </row>
    <row r="34316" spans="7:7">
      <c r="G34316" s="406"/>
    </row>
    <row r="34317" spans="7:7">
      <c r="G34317" s="406"/>
    </row>
    <row r="34318" spans="7:7">
      <c r="G34318" s="406"/>
    </row>
    <row r="34319" spans="7:7">
      <c r="G34319" s="406"/>
    </row>
    <row r="34320" spans="7:7">
      <c r="G34320" s="406"/>
    </row>
    <row r="34321" spans="7:7">
      <c r="G34321" s="406"/>
    </row>
    <row r="34322" spans="7:7">
      <c r="G34322" s="406"/>
    </row>
    <row r="34323" spans="7:7">
      <c r="G34323" s="406"/>
    </row>
    <row r="34324" spans="7:7">
      <c r="G34324" s="406"/>
    </row>
    <row r="34325" spans="7:7">
      <c r="G34325" s="406"/>
    </row>
    <row r="34326" spans="7:7">
      <c r="G34326" s="406"/>
    </row>
    <row r="34327" spans="7:7">
      <c r="G34327" s="406"/>
    </row>
    <row r="34328" spans="7:7">
      <c r="G34328" s="406"/>
    </row>
    <row r="34329" spans="7:7">
      <c r="G34329" s="406"/>
    </row>
    <row r="34330" spans="7:7">
      <c r="G34330" s="406"/>
    </row>
    <row r="34331" spans="7:7">
      <c r="G34331" s="406"/>
    </row>
    <row r="34332" spans="7:7">
      <c r="G34332" s="406"/>
    </row>
    <row r="34333" spans="7:7">
      <c r="G34333" s="406"/>
    </row>
    <row r="34334" spans="7:7">
      <c r="G34334" s="406"/>
    </row>
    <row r="34335" spans="7:7">
      <c r="G34335" s="406"/>
    </row>
    <row r="34336" spans="7:7">
      <c r="G34336" s="406"/>
    </row>
    <row r="34337" spans="7:7">
      <c r="G34337" s="406"/>
    </row>
    <row r="34338" spans="7:7">
      <c r="G34338" s="406"/>
    </row>
    <row r="34339" spans="7:7">
      <c r="G34339" s="406"/>
    </row>
    <row r="34340" spans="7:7">
      <c r="G34340" s="406"/>
    </row>
    <row r="34341" spans="7:7">
      <c r="G34341" s="406"/>
    </row>
    <row r="34342" spans="7:7">
      <c r="G34342" s="406"/>
    </row>
    <row r="34343" spans="7:7">
      <c r="G34343" s="406"/>
    </row>
    <row r="34344" spans="7:7">
      <c r="G34344" s="406"/>
    </row>
    <row r="34345" spans="7:7">
      <c r="G34345" s="406"/>
    </row>
    <row r="34346" spans="7:7">
      <c r="G34346" s="406"/>
    </row>
    <row r="34347" spans="7:7">
      <c r="G34347" s="406"/>
    </row>
    <row r="34348" spans="7:7">
      <c r="G34348" s="406"/>
    </row>
    <row r="34349" spans="7:7">
      <c r="G34349" s="406"/>
    </row>
    <row r="34350" spans="7:7">
      <c r="G34350" s="406"/>
    </row>
    <row r="34351" spans="7:7">
      <c r="G34351" s="406"/>
    </row>
    <row r="34352" spans="7:7">
      <c r="G34352" s="406"/>
    </row>
    <row r="34353" spans="7:7">
      <c r="G34353" s="406"/>
    </row>
    <row r="34354" spans="7:7">
      <c r="G34354" s="406"/>
    </row>
    <row r="34355" spans="7:7">
      <c r="G34355" s="406"/>
    </row>
    <row r="34356" spans="7:7">
      <c r="G34356" s="406"/>
    </row>
    <row r="34357" spans="7:7">
      <c r="G34357" s="406"/>
    </row>
    <row r="34358" spans="7:7">
      <c r="G34358" s="406"/>
    </row>
    <row r="34359" spans="7:7">
      <c r="G34359" s="406"/>
    </row>
    <row r="34360" spans="7:7">
      <c r="G34360" s="406"/>
    </row>
    <row r="34361" spans="7:7">
      <c r="G34361" s="406"/>
    </row>
    <row r="34362" spans="7:7">
      <c r="G34362" s="406"/>
    </row>
    <row r="34363" spans="7:7">
      <c r="G34363" s="406"/>
    </row>
    <row r="34364" spans="7:7">
      <c r="G34364" s="406"/>
    </row>
    <row r="34365" spans="7:7">
      <c r="G34365" s="406"/>
    </row>
    <row r="34366" spans="7:7">
      <c r="G34366" s="406"/>
    </row>
    <row r="34367" spans="7:7">
      <c r="G34367" s="406"/>
    </row>
    <row r="34368" spans="7:7">
      <c r="G34368" s="406"/>
    </row>
    <row r="34369" spans="7:7">
      <c r="G34369" s="406"/>
    </row>
    <row r="34370" spans="7:7">
      <c r="G34370" s="406"/>
    </row>
    <row r="34371" spans="7:7">
      <c r="G34371" s="406"/>
    </row>
    <row r="34372" spans="7:7">
      <c r="G34372" s="406"/>
    </row>
    <row r="34373" spans="7:7">
      <c r="G34373" s="406"/>
    </row>
    <row r="34374" spans="7:7">
      <c r="G34374" s="406"/>
    </row>
    <row r="34375" spans="7:7">
      <c r="G34375" s="406"/>
    </row>
    <row r="34376" spans="7:7">
      <c r="G34376" s="406"/>
    </row>
    <row r="34377" spans="7:7">
      <c r="G34377" s="406"/>
    </row>
    <row r="34378" spans="7:7">
      <c r="G34378" s="406"/>
    </row>
    <row r="34379" spans="7:7">
      <c r="G34379" s="406"/>
    </row>
    <row r="34380" spans="7:7">
      <c r="G34380" s="406"/>
    </row>
    <row r="34381" spans="7:7">
      <c r="G34381" s="406"/>
    </row>
    <row r="34382" spans="7:7">
      <c r="G34382" s="406"/>
    </row>
    <row r="34383" spans="7:7">
      <c r="G34383" s="406"/>
    </row>
    <row r="34384" spans="7:7">
      <c r="G34384" s="406"/>
    </row>
    <row r="34385" spans="7:7">
      <c r="G34385" s="406"/>
    </row>
    <row r="34386" spans="7:7">
      <c r="G34386" s="406"/>
    </row>
    <row r="34387" spans="7:7">
      <c r="G34387" s="406"/>
    </row>
    <row r="34388" spans="7:7">
      <c r="G34388" s="406"/>
    </row>
    <row r="34389" spans="7:7">
      <c r="G34389" s="406"/>
    </row>
    <row r="34390" spans="7:7">
      <c r="G34390" s="406"/>
    </row>
    <row r="34391" spans="7:7">
      <c r="G34391" s="406"/>
    </row>
    <row r="34392" spans="7:7">
      <c r="G34392" s="406"/>
    </row>
    <row r="34393" spans="7:7">
      <c r="G34393" s="406"/>
    </row>
    <row r="34394" spans="7:7">
      <c r="G34394" s="406"/>
    </row>
    <row r="34395" spans="7:7">
      <c r="G34395" s="406"/>
    </row>
    <row r="34396" spans="7:7">
      <c r="G34396" s="406"/>
    </row>
    <row r="34397" spans="7:7">
      <c r="G34397" s="406"/>
    </row>
    <row r="34398" spans="7:7">
      <c r="G34398" s="406"/>
    </row>
    <row r="34399" spans="7:7">
      <c r="G34399" s="406"/>
    </row>
    <row r="34400" spans="7:7">
      <c r="G34400" s="406"/>
    </row>
    <row r="34401" spans="7:7">
      <c r="G34401" s="406"/>
    </row>
    <row r="34402" spans="7:7">
      <c r="G34402" s="406"/>
    </row>
    <row r="34403" spans="7:7">
      <c r="G34403" s="406"/>
    </row>
    <row r="34404" spans="7:7">
      <c r="G34404" s="406"/>
    </row>
    <row r="34405" spans="7:7">
      <c r="G34405" s="406"/>
    </row>
    <row r="34406" spans="7:7">
      <c r="G34406" s="406"/>
    </row>
    <row r="34407" spans="7:7">
      <c r="G34407" s="406"/>
    </row>
    <row r="34408" spans="7:7">
      <c r="G34408" s="406"/>
    </row>
    <row r="34409" spans="7:7">
      <c r="G34409" s="406"/>
    </row>
    <row r="34410" spans="7:7">
      <c r="G34410" s="406"/>
    </row>
    <row r="34411" spans="7:7">
      <c r="G34411" s="406"/>
    </row>
    <row r="34412" spans="7:7">
      <c r="G34412" s="406"/>
    </row>
    <row r="34413" spans="7:7">
      <c r="G34413" s="406"/>
    </row>
    <row r="34414" spans="7:7">
      <c r="G34414" s="406"/>
    </row>
    <row r="34415" spans="7:7">
      <c r="G34415" s="406"/>
    </row>
    <row r="34416" spans="7:7">
      <c r="G34416" s="406"/>
    </row>
    <row r="34417" spans="7:7">
      <c r="G34417" s="406"/>
    </row>
    <row r="34418" spans="7:7">
      <c r="G34418" s="406"/>
    </row>
    <row r="34419" spans="7:7">
      <c r="G34419" s="406"/>
    </row>
    <row r="34420" spans="7:7">
      <c r="G34420" s="406"/>
    </row>
    <row r="34421" spans="7:7">
      <c r="G34421" s="406"/>
    </row>
    <row r="34422" spans="7:7">
      <c r="G34422" s="406"/>
    </row>
    <row r="34423" spans="7:7">
      <c r="G34423" s="406"/>
    </row>
    <row r="34424" spans="7:7">
      <c r="G34424" s="406"/>
    </row>
    <row r="34425" spans="7:7">
      <c r="G34425" s="406"/>
    </row>
    <row r="34426" spans="7:7">
      <c r="G34426" s="406"/>
    </row>
    <row r="34427" spans="7:7">
      <c r="G34427" s="406"/>
    </row>
    <row r="34428" spans="7:7">
      <c r="G34428" s="406"/>
    </row>
    <row r="34429" spans="7:7">
      <c r="G34429" s="406"/>
    </row>
    <row r="34430" spans="7:7">
      <c r="G34430" s="406"/>
    </row>
    <row r="34431" spans="7:7">
      <c r="G34431" s="406"/>
    </row>
    <row r="34432" spans="7:7">
      <c r="G34432" s="406"/>
    </row>
    <row r="34433" spans="7:7">
      <c r="G34433" s="406"/>
    </row>
    <row r="34434" spans="7:7">
      <c r="G34434" s="406"/>
    </row>
    <row r="34435" spans="7:7">
      <c r="G34435" s="406"/>
    </row>
    <row r="34436" spans="7:7">
      <c r="G34436" s="406"/>
    </row>
    <row r="34437" spans="7:7">
      <c r="G34437" s="406"/>
    </row>
    <row r="34438" spans="7:7">
      <c r="G34438" s="406"/>
    </row>
    <row r="34439" spans="7:7">
      <c r="G34439" s="406"/>
    </row>
    <row r="34440" spans="7:7">
      <c r="G34440" s="406"/>
    </row>
    <row r="34441" spans="7:7">
      <c r="G34441" s="406"/>
    </row>
    <row r="34442" spans="7:7">
      <c r="G34442" s="406"/>
    </row>
    <row r="34443" spans="7:7">
      <c r="G34443" s="406"/>
    </row>
    <row r="34444" spans="7:7">
      <c r="G34444" s="406"/>
    </row>
    <row r="34445" spans="7:7">
      <c r="G34445" s="406"/>
    </row>
    <row r="34446" spans="7:7">
      <c r="G34446" s="406"/>
    </row>
    <row r="34447" spans="7:7">
      <c r="G34447" s="406"/>
    </row>
    <row r="34448" spans="7:7">
      <c r="G34448" s="406"/>
    </row>
    <row r="34449" spans="7:7">
      <c r="G34449" s="406"/>
    </row>
    <row r="34450" spans="7:7">
      <c r="G34450" s="406"/>
    </row>
    <row r="34451" spans="7:7">
      <c r="G34451" s="406"/>
    </row>
    <row r="34452" spans="7:7">
      <c r="G34452" s="406"/>
    </row>
    <row r="34453" spans="7:7">
      <c r="G34453" s="406"/>
    </row>
    <row r="34454" spans="7:7">
      <c r="G34454" s="406"/>
    </row>
    <row r="34455" spans="7:7">
      <c r="G34455" s="406"/>
    </row>
    <row r="34456" spans="7:7">
      <c r="G34456" s="406"/>
    </row>
    <row r="34457" spans="7:7">
      <c r="G34457" s="406"/>
    </row>
    <row r="34458" spans="7:7">
      <c r="G34458" s="406"/>
    </row>
    <row r="34459" spans="7:7">
      <c r="G34459" s="406"/>
    </row>
    <row r="34460" spans="7:7">
      <c r="G34460" s="406"/>
    </row>
    <row r="34461" spans="7:7">
      <c r="G34461" s="406"/>
    </row>
    <row r="34462" spans="7:7">
      <c r="G34462" s="406"/>
    </row>
    <row r="34463" spans="7:7">
      <c r="G34463" s="406"/>
    </row>
    <row r="34464" spans="7:7">
      <c r="G34464" s="406"/>
    </row>
    <row r="34465" spans="7:7">
      <c r="G34465" s="406"/>
    </row>
    <row r="34466" spans="7:7">
      <c r="G34466" s="406"/>
    </row>
    <row r="34467" spans="7:7">
      <c r="G34467" s="406"/>
    </row>
    <row r="34468" spans="7:7">
      <c r="G34468" s="406"/>
    </row>
    <row r="34469" spans="7:7">
      <c r="G34469" s="406"/>
    </row>
    <row r="34470" spans="7:7">
      <c r="G34470" s="406"/>
    </row>
    <row r="34471" spans="7:7">
      <c r="G34471" s="406"/>
    </row>
    <row r="34472" spans="7:7">
      <c r="G34472" s="406"/>
    </row>
    <row r="34473" spans="7:7">
      <c r="G34473" s="406"/>
    </row>
    <row r="34474" spans="7:7">
      <c r="G34474" s="406"/>
    </row>
    <row r="34475" spans="7:7">
      <c r="G34475" s="406"/>
    </row>
    <row r="34476" spans="7:7">
      <c r="G34476" s="406"/>
    </row>
    <row r="34477" spans="7:7">
      <c r="G34477" s="406"/>
    </row>
    <row r="34478" spans="7:7">
      <c r="G34478" s="406"/>
    </row>
    <row r="34479" spans="7:7">
      <c r="G34479" s="406"/>
    </row>
    <row r="34480" spans="7:7">
      <c r="G34480" s="406"/>
    </row>
    <row r="34481" spans="7:7">
      <c r="G34481" s="406"/>
    </row>
    <row r="34482" spans="7:7">
      <c r="G34482" s="406"/>
    </row>
    <row r="34483" spans="7:7">
      <c r="G34483" s="406"/>
    </row>
    <row r="34484" spans="7:7">
      <c r="G34484" s="406"/>
    </row>
    <row r="34485" spans="7:7">
      <c r="G34485" s="406"/>
    </row>
    <row r="34486" spans="7:7">
      <c r="G34486" s="406"/>
    </row>
    <row r="34487" spans="7:7">
      <c r="G34487" s="406"/>
    </row>
    <row r="34488" spans="7:7">
      <c r="G34488" s="406"/>
    </row>
    <row r="34489" spans="7:7">
      <c r="G34489" s="406"/>
    </row>
    <row r="34490" spans="7:7">
      <c r="G34490" s="406"/>
    </row>
    <row r="34491" spans="7:7">
      <c r="G34491" s="406"/>
    </row>
    <row r="34492" spans="7:7">
      <c r="G34492" s="406"/>
    </row>
    <row r="34493" spans="7:7">
      <c r="G34493" s="406"/>
    </row>
    <row r="34494" spans="7:7">
      <c r="G34494" s="406"/>
    </row>
    <row r="34495" spans="7:7">
      <c r="G34495" s="406"/>
    </row>
    <row r="34496" spans="7:7">
      <c r="G34496" s="406"/>
    </row>
    <row r="34497" spans="7:7">
      <c r="G34497" s="406"/>
    </row>
    <row r="34498" spans="7:7">
      <c r="G34498" s="406"/>
    </row>
    <row r="34499" spans="7:7">
      <c r="G34499" s="406"/>
    </row>
    <row r="34500" spans="7:7">
      <c r="G34500" s="406"/>
    </row>
    <row r="34501" spans="7:7">
      <c r="G34501" s="406"/>
    </row>
    <row r="34502" spans="7:7">
      <c r="G34502" s="406"/>
    </row>
    <row r="34503" spans="7:7">
      <c r="G34503" s="406"/>
    </row>
    <row r="34504" spans="7:7">
      <c r="G34504" s="406"/>
    </row>
    <row r="34505" spans="7:7">
      <c r="G34505" s="406"/>
    </row>
    <row r="34506" spans="7:7">
      <c r="G34506" s="406"/>
    </row>
    <row r="34507" spans="7:7">
      <c r="G34507" s="406"/>
    </row>
    <row r="34508" spans="7:7">
      <c r="G34508" s="406"/>
    </row>
    <row r="34509" spans="7:7">
      <c r="G34509" s="406"/>
    </row>
    <row r="34510" spans="7:7">
      <c r="G34510" s="406"/>
    </row>
    <row r="34511" spans="7:7">
      <c r="G34511" s="406"/>
    </row>
    <row r="34512" spans="7:7">
      <c r="G34512" s="406"/>
    </row>
    <row r="34513" spans="7:7">
      <c r="G34513" s="406"/>
    </row>
    <row r="34514" spans="7:7">
      <c r="G34514" s="406"/>
    </row>
    <row r="34515" spans="7:7">
      <c r="G34515" s="406"/>
    </row>
    <row r="34516" spans="7:7">
      <c r="G34516" s="406"/>
    </row>
    <row r="34517" spans="7:7">
      <c r="G34517" s="406"/>
    </row>
    <row r="34518" spans="7:7">
      <c r="G34518" s="406"/>
    </row>
    <row r="34519" spans="7:7">
      <c r="G34519" s="406"/>
    </row>
    <row r="34520" spans="7:7">
      <c r="G34520" s="406"/>
    </row>
    <row r="34521" spans="7:7">
      <c r="G34521" s="406"/>
    </row>
    <row r="34522" spans="7:7">
      <c r="G34522" s="406"/>
    </row>
    <row r="34523" spans="7:7">
      <c r="G34523" s="406"/>
    </row>
    <row r="34524" spans="7:7">
      <c r="G34524" s="406"/>
    </row>
    <row r="34525" spans="7:7">
      <c r="G34525" s="406"/>
    </row>
    <row r="34526" spans="7:7">
      <c r="G34526" s="406"/>
    </row>
    <row r="34527" spans="7:7">
      <c r="G34527" s="406"/>
    </row>
    <row r="34528" spans="7:7">
      <c r="G34528" s="406"/>
    </row>
    <row r="34529" spans="7:7">
      <c r="G34529" s="406"/>
    </row>
    <row r="34530" spans="7:7">
      <c r="G34530" s="406"/>
    </row>
    <row r="34531" spans="7:7">
      <c r="G34531" s="406"/>
    </row>
    <row r="34532" spans="7:7">
      <c r="G34532" s="406"/>
    </row>
    <row r="34533" spans="7:7">
      <c r="G34533" s="406"/>
    </row>
    <row r="34534" spans="7:7">
      <c r="G34534" s="406"/>
    </row>
    <row r="34535" spans="7:7">
      <c r="G34535" s="406"/>
    </row>
    <row r="34536" spans="7:7">
      <c r="G34536" s="406"/>
    </row>
    <row r="34537" spans="7:7">
      <c r="G34537" s="406"/>
    </row>
    <row r="34538" spans="7:7">
      <c r="G34538" s="406"/>
    </row>
    <row r="34539" spans="7:7">
      <c r="G34539" s="406"/>
    </row>
    <row r="34540" spans="7:7">
      <c r="G34540" s="406"/>
    </row>
    <row r="34541" spans="7:7">
      <c r="G34541" s="406"/>
    </row>
    <row r="34542" spans="7:7">
      <c r="G34542" s="406"/>
    </row>
    <row r="34543" spans="7:7">
      <c r="G34543" s="406"/>
    </row>
    <row r="34544" spans="7:7">
      <c r="G34544" s="406"/>
    </row>
    <row r="34545" spans="7:7">
      <c r="G34545" s="406"/>
    </row>
    <row r="34546" spans="7:7">
      <c r="G34546" s="406"/>
    </row>
    <row r="34547" spans="7:7">
      <c r="G34547" s="406"/>
    </row>
    <row r="34548" spans="7:7">
      <c r="G34548" s="406"/>
    </row>
    <row r="34549" spans="7:7">
      <c r="G34549" s="406"/>
    </row>
    <row r="34550" spans="7:7">
      <c r="G34550" s="406"/>
    </row>
    <row r="34551" spans="7:7">
      <c r="G34551" s="406"/>
    </row>
    <row r="34552" spans="7:7">
      <c r="G34552" s="406"/>
    </row>
    <row r="34553" spans="7:7">
      <c r="G34553" s="406"/>
    </row>
    <row r="34554" spans="7:7">
      <c r="G34554" s="406"/>
    </row>
    <row r="34555" spans="7:7">
      <c r="G34555" s="406"/>
    </row>
    <row r="34556" spans="7:7">
      <c r="G34556" s="406"/>
    </row>
    <row r="34557" spans="7:7">
      <c r="G34557" s="406"/>
    </row>
    <row r="34558" spans="7:7">
      <c r="G34558" s="406"/>
    </row>
    <row r="34559" spans="7:7">
      <c r="G34559" s="406"/>
    </row>
    <row r="34560" spans="7:7">
      <c r="G34560" s="406"/>
    </row>
    <row r="34561" spans="7:7">
      <c r="G34561" s="406"/>
    </row>
    <row r="34562" spans="7:7">
      <c r="G34562" s="406"/>
    </row>
    <row r="34563" spans="7:7">
      <c r="G34563" s="406"/>
    </row>
    <row r="34564" spans="7:7">
      <c r="G34564" s="406"/>
    </row>
    <row r="34565" spans="7:7">
      <c r="G34565" s="406"/>
    </row>
    <row r="34566" spans="7:7">
      <c r="G34566" s="406"/>
    </row>
    <row r="34567" spans="7:7">
      <c r="G34567" s="406"/>
    </row>
    <row r="34568" spans="7:7">
      <c r="G34568" s="406"/>
    </row>
    <row r="34569" spans="7:7">
      <c r="G34569" s="406"/>
    </row>
    <row r="34570" spans="7:7">
      <c r="G34570" s="406"/>
    </row>
    <row r="34571" spans="7:7">
      <c r="G34571" s="406"/>
    </row>
    <row r="34572" spans="7:7">
      <c r="G34572" s="406"/>
    </row>
    <row r="34573" spans="7:7">
      <c r="G34573" s="406"/>
    </row>
    <row r="34574" spans="7:7">
      <c r="G34574" s="406"/>
    </row>
    <row r="34575" spans="7:7">
      <c r="G34575" s="406"/>
    </row>
    <row r="34576" spans="7:7">
      <c r="G34576" s="406"/>
    </row>
    <row r="34577" spans="7:7">
      <c r="G34577" s="406"/>
    </row>
    <row r="34578" spans="7:7">
      <c r="G34578" s="406"/>
    </row>
    <row r="34579" spans="7:7">
      <c r="G34579" s="406"/>
    </row>
    <row r="34580" spans="7:7">
      <c r="G34580" s="406"/>
    </row>
    <row r="34581" spans="7:7">
      <c r="G34581" s="406"/>
    </row>
    <row r="34582" spans="7:7">
      <c r="G34582" s="406"/>
    </row>
    <row r="34583" spans="7:7">
      <c r="G34583" s="406"/>
    </row>
    <row r="34584" spans="7:7">
      <c r="G34584" s="406"/>
    </row>
    <row r="34585" spans="7:7">
      <c r="G34585" s="406"/>
    </row>
    <row r="34586" spans="7:7">
      <c r="G34586" s="406"/>
    </row>
    <row r="34587" spans="7:7">
      <c r="G34587" s="406"/>
    </row>
    <row r="34588" spans="7:7">
      <c r="G34588" s="406"/>
    </row>
    <row r="34589" spans="7:7">
      <c r="G34589" s="406"/>
    </row>
    <row r="34590" spans="7:7">
      <c r="G34590" s="406"/>
    </row>
    <row r="34591" spans="7:7">
      <c r="G34591" s="406"/>
    </row>
    <row r="34592" spans="7:7">
      <c r="G34592" s="406"/>
    </row>
    <row r="34593" spans="7:7">
      <c r="G34593" s="406"/>
    </row>
    <row r="34594" spans="7:7">
      <c r="G34594" s="406"/>
    </row>
    <row r="34595" spans="7:7">
      <c r="G34595" s="406"/>
    </row>
    <row r="34596" spans="7:7">
      <c r="G34596" s="406"/>
    </row>
    <row r="34597" spans="7:7">
      <c r="G34597" s="406"/>
    </row>
    <row r="34598" spans="7:7">
      <c r="G34598" s="406"/>
    </row>
    <row r="34599" spans="7:7">
      <c r="G34599" s="406"/>
    </row>
    <row r="34600" spans="7:7">
      <c r="G34600" s="406"/>
    </row>
    <row r="34601" spans="7:7">
      <c r="G34601" s="406"/>
    </row>
    <row r="34602" spans="7:7">
      <c r="G34602" s="406"/>
    </row>
    <row r="34603" spans="7:7">
      <c r="G34603" s="406"/>
    </row>
    <row r="34604" spans="7:7">
      <c r="G34604" s="406"/>
    </row>
    <row r="34605" spans="7:7">
      <c r="G34605" s="406"/>
    </row>
    <row r="34606" spans="7:7">
      <c r="G34606" s="406"/>
    </row>
    <row r="34607" spans="7:7">
      <c r="G34607" s="406"/>
    </row>
    <row r="34608" spans="7:7">
      <c r="G34608" s="406"/>
    </row>
    <row r="34609" spans="7:7">
      <c r="G34609" s="406"/>
    </row>
    <row r="34610" spans="7:7">
      <c r="G34610" s="406"/>
    </row>
    <row r="34611" spans="7:7">
      <c r="G34611" s="406"/>
    </row>
    <row r="34612" spans="7:7">
      <c r="G34612" s="406"/>
    </row>
    <row r="34613" spans="7:7">
      <c r="G34613" s="406"/>
    </row>
    <row r="34614" spans="7:7">
      <c r="G34614" s="406"/>
    </row>
    <row r="34615" spans="7:7">
      <c r="G34615" s="406"/>
    </row>
    <row r="34616" spans="7:7">
      <c r="G34616" s="406"/>
    </row>
    <row r="34617" spans="7:7">
      <c r="G34617" s="406"/>
    </row>
    <row r="34618" spans="7:7">
      <c r="G34618" s="406"/>
    </row>
    <row r="34619" spans="7:7">
      <c r="G34619" s="406"/>
    </row>
    <row r="34620" spans="7:7">
      <c r="G34620" s="406"/>
    </row>
    <row r="34621" spans="7:7">
      <c r="G34621" s="406"/>
    </row>
    <row r="34622" spans="7:7">
      <c r="G34622" s="406"/>
    </row>
    <row r="34623" spans="7:7">
      <c r="G34623" s="406"/>
    </row>
    <row r="34624" spans="7:7">
      <c r="G34624" s="406"/>
    </row>
    <row r="34625" spans="7:7">
      <c r="G34625" s="406"/>
    </row>
    <row r="34626" spans="7:7">
      <c r="G34626" s="406"/>
    </row>
    <row r="34627" spans="7:7">
      <c r="G34627" s="406"/>
    </row>
    <row r="34628" spans="7:7">
      <c r="G34628" s="406"/>
    </row>
    <row r="34629" spans="7:7">
      <c r="G34629" s="406"/>
    </row>
    <row r="34630" spans="7:7">
      <c r="G34630" s="406"/>
    </row>
    <row r="34631" spans="7:7">
      <c r="G34631" s="406"/>
    </row>
    <row r="34632" spans="7:7">
      <c r="G34632" s="406"/>
    </row>
    <row r="34633" spans="7:7">
      <c r="G34633" s="406"/>
    </row>
    <row r="34634" spans="7:7">
      <c r="G34634" s="406"/>
    </row>
    <row r="34635" spans="7:7">
      <c r="G34635" s="406"/>
    </row>
    <row r="34636" spans="7:7">
      <c r="G34636" s="406"/>
    </row>
    <row r="34637" spans="7:7">
      <c r="G34637" s="406"/>
    </row>
    <row r="34638" spans="7:7">
      <c r="G34638" s="406"/>
    </row>
    <row r="34639" spans="7:7">
      <c r="G34639" s="406"/>
    </row>
    <row r="34640" spans="7:7">
      <c r="G34640" s="406"/>
    </row>
    <row r="34641" spans="7:7">
      <c r="G34641" s="406"/>
    </row>
    <row r="34642" spans="7:7">
      <c r="G34642" s="406"/>
    </row>
    <row r="34643" spans="7:7">
      <c r="G34643" s="406"/>
    </row>
    <row r="34644" spans="7:7">
      <c r="G34644" s="406"/>
    </row>
    <row r="34645" spans="7:7">
      <c r="G34645" s="406"/>
    </row>
    <row r="34646" spans="7:7">
      <c r="G34646" s="406"/>
    </row>
    <row r="34647" spans="7:7">
      <c r="G34647" s="406"/>
    </row>
    <row r="34648" spans="7:7">
      <c r="G34648" s="406"/>
    </row>
    <row r="34649" spans="7:7">
      <c r="G34649" s="406"/>
    </row>
    <row r="34650" spans="7:7">
      <c r="G34650" s="406"/>
    </row>
    <row r="34651" spans="7:7">
      <c r="G34651" s="406"/>
    </row>
    <row r="34652" spans="7:7">
      <c r="G34652" s="406"/>
    </row>
    <row r="34653" spans="7:7">
      <c r="G34653" s="406"/>
    </row>
    <row r="34654" spans="7:7">
      <c r="G34654" s="406"/>
    </row>
    <row r="34655" spans="7:7">
      <c r="G34655" s="406"/>
    </row>
    <row r="34656" spans="7:7">
      <c r="G34656" s="406"/>
    </row>
    <row r="34657" spans="7:7">
      <c r="G34657" s="406"/>
    </row>
    <row r="34658" spans="7:7">
      <c r="G34658" s="406"/>
    </row>
    <row r="34659" spans="7:7">
      <c r="G34659" s="406"/>
    </row>
    <row r="34660" spans="7:7">
      <c r="G34660" s="406"/>
    </row>
    <row r="34661" spans="7:7">
      <c r="G34661" s="406"/>
    </row>
    <row r="34662" spans="7:7">
      <c r="G34662" s="406"/>
    </row>
    <row r="34663" spans="7:7">
      <c r="G34663" s="406"/>
    </row>
    <row r="34664" spans="7:7">
      <c r="G34664" s="406"/>
    </row>
    <row r="34665" spans="7:7">
      <c r="G34665" s="406"/>
    </row>
    <row r="34666" spans="7:7">
      <c r="G34666" s="406"/>
    </row>
    <row r="34667" spans="7:7">
      <c r="G34667" s="406"/>
    </row>
    <row r="34668" spans="7:7">
      <c r="G34668" s="406"/>
    </row>
    <row r="34669" spans="7:7">
      <c r="G34669" s="406"/>
    </row>
    <row r="34670" spans="7:7">
      <c r="G34670" s="406"/>
    </row>
    <row r="34671" spans="7:7">
      <c r="G34671" s="406"/>
    </row>
    <row r="34672" spans="7:7">
      <c r="G34672" s="406"/>
    </row>
    <row r="34673" spans="7:7">
      <c r="G34673" s="406"/>
    </row>
    <row r="34674" spans="7:7">
      <c r="G34674" s="406"/>
    </row>
    <row r="34675" spans="7:7">
      <c r="G34675" s="406"/>
    </row>
    <row r="34676" spans="7:7">
      <c r="G34676" s="406"/>
    </row>
    <row r="34677" spans="7:7">
      <c r="G34677" s="406"/>
    </row>
    <row r="34678" spans="7:7">
      <c r="G34678" s="406"/>
    </row>
    <row r="34679" spans="7:7">
      <c r="G34679" s="406"/>
    </row>
    <row r="34680" spans="7:7">
      <c r="G34680" s="406"/>
    </row>
    <row r="34681" spans="7:7">
      <c r="G34681" s="406"/>
    </row>
    <row r="34682" spans="7:7">
      <c r="G34682" s="406"/>
    </row>
    <row r="34683" spans="7:7">
      <c r="G34683" s="406"/>
    </row>
    <row r="34684" spans="7:7">
      <c r="G34684" s="406"/>
    </row>
    <row r="34685" spans="7:7">
      <c r="G34685" s="406"/>
    </row>
    <row r="34686" spans="7:7">
      <c r="G34686" s="406"/>
    </row>
    <row r="34687" spans="7:7">
      <c r="G34687" s="406"/>
    </row>
    <row r="34688" spans="7:7">
      <c r="G34688" s="406"/>
    </row>
    <row r="34689" spans="7:7">
      <c r="G34689" s="406"/>
    </row>
    <row r="34690" spans="7:7">
      <c r="G34690" s="406"/>
    </row>
    <row r="34691" spans="7:7">
      <c r="G34691" s="406"/>
    </row>
    <row r="34692" spans="7:7">
      <c r="G34692" s="406"/>
    </row>
    <row r="34693" spans="7:7">
      <c r="G34693" s="406"/>
    </row>
    <row r="34694" spans="7:7">
      <c r="G34694" s="406"/>
    </row>
    <row r="34695" spans="7:7">
      <c r="G34695" s="406"/>
    </row>
    <row r="34696" spans="7:7">
      <c r="G34696" s="406"/>
    </row>
    <row r="34697" spans="7:7">
      <c r="G34697" s="406"/>
    </row>
    <row r="34698" spans="7:7">
      <c r="G34698" s="406"/>
    </row>
    <row r="34699" spans="7:7">
      <c r="G34699" s="406"/>
    </row>
    <row r="34700" spans="7:7">
      <c r="G34700" s="406"/>
    </row>
    <row r="34701" spans="7:7">
      <c r="G34701" s="406"/>
    </row>
    <row r="34702" spans="7:7">
      <c r="G34702" s="406"/>
    </row>
    <row r="34703" spans="7:7">
      <c r="G34703" s="406"/>
    </row>
    <row r="34704" spans="7:7">
      <c r="G34704" s="406"/>
    </row>
    <row r="34705" spans="7:7">
      <c r="G34705" s="406"/>
    </row>
    <row r="34706" spans="7:7">
      <c r="G34706" s="406"/>
    </row>
    <row r="34707" spans="7:7">
      <c r="G34707" s="406"/>
    </row>
    <row r="34708" spans="7:7">
      <c r="G34708" s="406"/>
    </row>
    <row r="34709" spans="7:7">
      <c r="G34709" s="406"/>
    </row>
    <row r="34710" spans="7:7">
      <c r="G34710" s="406"/>
    </row>
    <row r="34711" spans="7:7">
      <c r="G34711" s="406"/>
    </row>
    <row r="34712" spans="7:7">
      <c r="G34712" s="406"/>
    </row>
    <row r="34713" spans="7:7">
      <c r="G34713" s="406"/>
    </row>
    <row r="34714" spans="7:7">
      <c r="G34714" s="406"/>
    </row>
    <row r="34715" spans="7:7">
      <c r="G34715" s="406"/>
    </row>
    <row r="34716" spans="7:7">
      <c r="G34716" s="406"/>
    </row>
    <row r="34717" spans="7:7">
      <c r="G34717" s="406"/>
    </row>
    <row r="34718" spans="7:7">
      <c r="G34718" s="406"/>
    </row>
    <row r="34719" spans="7:7">
      <c r="G34719" s="406"/>
    </row>
    <row r="34720" spans="7:7">
      <c r="G34720" s="406"/>
    </row>
    <row r="34721" spans="7:7">
      <c r="G34721" s="406"/>
    </row>
    <row r="34722" spans="7:7">
      <c r="G34722" s="406"/>
    </row>
    <row r="34723" spans="7:7">
      <c r="G34723" s="406"/>
    </row>
    <row r="34724" spans="7:7">
      <c r="G34724" s="406"/>
    </row>
    <row r="34725" spans="7:7">
      <c r="G34725" s="406"/>
    </row>
    <row r="34726" spans="7:7">
      <c r="G34726" s="406"/>
    </row>
    <row r="34727" spans="7:7">
      <c r="G34727" s="406"/>
    </row>
    <row r="34728" spans="7:7">
      <c r="G34728" s="406"/>
    </row>
    <row r="34729" spans="7:7">
      <c r="G34729" s="406"/>
    </row>
    <row r="34730" spans="7:7">
      <c r="G34730" s="406"/>
    </row>
    <row r="34731" spans="7:7">
      <c r="G34731" s="406"/>
    </row>
    <row r="34732" spans="7:7">
      <c r="G34732" s="406"/>
    </row>
    <row r="34733" spans="7:7">
      <c r="G34733" s="406"/>
    </row>
    <row r="34734" spans="7:7">
      <c r="G34734" s="406"/>
    </row>
    <row r="34735" spans="7:7">
      <c r="G34735" s="406"/>
    </row>
    <row r="34736" spans="7:7">
      <c r="G34736" s="406"/>
    </row>
    <row r="34737" spans="7:7">
      <c r="G34737" s="406"/>
    </row>
    <row r="34738" spans="7:7">
      <c r="G34738" s="406"/>
    </row>
    <row r="34739" spans="7:7">
      <c r="G34739" s="406"/>
    </row>
    <row r="34740" spans="7:7">
      <c r="G34740" s="406"/>
    </row>
    <row r="34741" spans="7:7">
      <c r="G34741" s="406"/>
    </row>
    <row r="34742" spans="7:7">
      <c r="G34742" s="406"/>
    </row>
    <row r="34743" spans="7:7">
      <c r="G34743" s="406"/>
    </row>
    <row r="34744" spans="7:7">
      <c r="G34744" s="406"/>
    </row>
    <row r="34745" spans="7:7">
      <c r="G34745" s="406"/>
    </row>
    <row r="34746" spans="7:7">
      <c r="G34746" s="406"/>
    </row>
    <row r="34747" spans="7:7">
      <c r="G34747" s="406"/>
    </row>
    <row r="34748" spans="7:7">
      <c r="G34748" s="406"/>
    </row>
    <row r="34749" spans="7:7">
      <c r="G34749" s="406"/>
    </row>
    <row r="34750" spans="7:7">
      <c r="G34750" s="406"/>
    </row>
    <row r="34751" spans="7:7">
      <c r="G34751" s="406"/>
    </row>
    <row r="34752" spans="7:7">
      <c r="G34752" s="406"/>
    </row>
    <row r="34753" spans="7:7">
      <c r="G34753" s="406"/>
    </row>
    <row r="34754" spans="7:7">
      <c r="G34754" s="406"/>
    </row>
    <row r="34755" spans="7:7">
      <c r="G34755" s="406"/>
    </row>
    <row r="34756" spans="7:7">
      <c r="G34756" s="406"/>
    </row>
    <row r="34757" spans="7:7">
      <c r="G34757" s="406"/>
    </row>
    <row r="34758" spans="7:7">
      <c r="G34758" s="406"/>
    </row>
    <row r="34759" spans="7:7">
      <c r="G34759" s="406"/>
    </row>
    <row r="34760" spans="7:7">
      <c r="G34760" s="406"/>
    </row>
    <row r="34761" spans="7:7">
      <c r="G34761" s="406"/>
    </row>
    <row r="34762" spans="7:7">
      <c r="G34762" s="406"/>
    </row>
    <row r="34763" spans="7:7">
      <c r="G34763" s="406"/>
    </row>
    <row r="34764" spans="7:7">
      <c r="G34764" s="406"/>
    </row>
    <row r="34765" spans="7:7">
      <c r="G34765" s="406"/>
    </row>
    <row r="34766" spans="7:7">
      <c r="G34766" s="406"/>
    </row>
    <row r="34767" spans="7:7">
      <c r="G34767" s="406"/>
    </row>
    <row r="34768" spans="7:7">
      <c r="G34768" s="406"/>
    </row>
    <row r="34769" spans="7:7">
      <c r="G34769" s="406"/>
    </row>
    <row r="34770" spans="7:7">
      <c r="G34770" s="406"/>
    </row>
    <row r="34771" spans="7:7">
      <c r="G34771" s="406"/>
    </row>
    <row r="34772" spans="7:7">
      <c r="G34772" s="406"/>
    </row>
    <row r="34773" spans="7:7">
      <c r="G34773" s="406"/>
    </row>
    <row r="34774" spans="7:7">
      <c r="G34774" s="406"/>
    </row>
    <row r="34775" spans="7:7">
      <c r="G34775" s="406"/>
    </row>
    <row r="34776" spans="7:7">
      <c r="G34776" s="406"/>
    </row>
    <row r="34777" spans="7:7">
      <c r="G34777" s="406"/>
    </row>
    <row r="34778" spans="7:7">
      <c r="G34778" s="406"/>
    </row>
    <row r="34779" spans="7:7">
      <c r="G34779" s="406"/>
    </row>
    <row r="34780" spans="7:7">
      <c r="G34780" s="406"/>
    </row>
    <row r="34781" spans="7:7">
      <c r="G34781" s="406"/>
    </row>
    <row r="34782" spans="7:7">
      <c r="G34782" s="406"/>
    </row>
    <row r="34783" spans="7:7">
      <c r="G34783" s="406"/>
    </row>
    <row r="34784" spans="7:7">
      <c r="G34784" s="406"/>
    </row>
    <row r="34785" spans="7:7">
      <c r="G34785" s="406"/>
    </row>
    <row r="34786" spans="7:7">
      <c r="G34786" s="406"/>
    </row>
    <row r="34787" spans="7:7">
      <c r="G34787" s="406"/>
    </row>
    <row r="34788" spans="7:7">
      <c r="G34788" s="406"/>
    </row>
    <row r="34789" spans="7:7">
      <c r="G34789" s="406"/>
    </row>
    <row r="34790" spans="7:7">
      <c r="G34790" s="406"/>
    </row>
    <row r="34791" spans="7:7">
      <c r="G34791" s="406"/>
    </row>
    <row r="34792" spans="7:7">
      <c r="G34792" s="406"/>
    </row>
    <row r="34793" spans="7:7">
      <c r="G34793" s="406"/>
    </row>
    <row r="34794" spans="7:7">
      <c r="G34794" s="406"/>
    </row>
    <row r="34795" spans="7:7">
      <c r="G34795" s="406"/>
    </row>
    <row r="34796" spans="7:7">
      <c r="G34796" s="406"/>
    </row>
    <row r="34797" spans="7:7">
      <c r="G34797" s="406"/>
    </row>
    <row r="34798" spans="7:7">
      <c r="G34798" s="406"/>
    </row>
    <row r="34799" spans="7:7">
      <c r="G34799" s="406"/>
    </row>
    <row r="34800" spans="7:7">
      <c r="G34800" s="406"/>
    </row>
    <row r="34801" spans="7:7">
      <c r="G34801" s="406"/>
    </row>
    <row r="34802" spans="7:7">
      <c r="G34802" s="406"/>
    </row>
    <row r="34803" spans="7:7">
      <c r="G34803" s="406"/>
    </row>
    <row r="34804" spans="7:7">
      <c r="G34804" s="406"/>
    </row>
    <row r="34805" spans="7:7">
      <c r="G34805" s="406"/>
    </row>
    <row r="34806" spans="7:7">
      <c r="G34806" s="406"/>
    </row>
    <row r="34807" spans="7:7">
      <c r="G34807" s="406"/>
    </row>
    <row r="34808" spans="7:7">
      <c r="G34808" s="406"/>
    </row>
    <row r="34809" spans="7:7">
      <c r="G34809" s="406"/>
    </row>
    <row r="34810" spans="7:7">
      <c r="G34810" s="406"/>
    </row>
    <row r="34811" spans="7:7">
      <c r="G34811" s="406"/>
    </row>
    <row r="34812" spans="7:7">
      <c r="G34812" s="406"/>
    </row>
    <row r="34813" spans="7:7">
      <c r="G34813" s="406"/>
    </row>
    <row r="34814" spans="7:7">
      <c r="G34814" s="406"/>
    </row>
    <row r="34815" spans="7:7">
      <c r="G34815" s="406"/>
    </row>
    <row r="34816" spans="7:7">
      <c r="G34816" s="406"/>
    </row>
    <row r="34817" spans="7:7">
      <c r="G34817" s="406"/>
    </row>
    <row r="34818" spans="7:7">
      <c r="G34818" s="406"/>
    </row>
    <row r="34819" spans="7:7">
      <c r="G34819" s="406"/>
    </row>
    <row r="34820" spans="7:7">
      <c r="G34820" s="406"/>
    </row>
    <row r="34821" spans="7:7">
      <c r="G34821" s="406"/>
    </row>
    <row r="34822" spans="7:7">
      <c r="G34822" s="406"/>
    </row>
    <row r="34823" spans="7:7">
      <c r="G34823" s="406"/>
    </row>
    <row r="34824" spans="7:7">
      <c r="G34824" s="406"/>
    </row>
    <row r="34825" spans="7:7">
      <c r="G34825" s="406"/>
    </row>
    <row r="34826" spans="7:7">
      <c r="G34826" s="406"/>
    </row>
    <row r="34827" spans="7:7">
      <c r="G34827" s="406"/>
    </row>
    <row r="34828" spans="7:7">
      <c r="G34828" s="406"/>
    </row>
    <row r="34829" spans="7:7">
      <c r="G34829" s="406"/>
    </row>
    <row r="34830" spans="7:7">
      <c r="G34830" s="406"/>
    </row>
    <row r="34831" spans="7:7">
      <c r="G34831" s="406"/>
    </row>
    <row r="34832" spans="7:7">
      <c r="G34832" s="406"/>
    </row>
    <row r="34833" spans="7:7">
      <c r="G34833" s="406"/>
    </row>
    <row r="34834" spans="7:7">
      <c r="G34834" s="406"/>
    </row>
    <row r="34835" spans="7:7">
      <c r="G34835" s="406"/>
    </row>
    <row r="34836" spans="7:7">
      <c r="G34836" s="406"/>
    </row>
    <row r="34837" spans="7:7">
      <c r="G34837" s="406"/>
    </row>
    <row r="34838" spans="7:7">
      <c r="G34838" s="406"/>
    </row>
    <row r="34839" spans="7:7">
      <c r="G34839" s="406"/>
    </row>
    <row r="34840" spans="7:7">
      <c r="G34840" s="406"/>
    </row>
    <row r="34841" spans="7:7">
      <c r="G34841" s="406"/>
    </row>
    <row r="34842" spans="7:7">
      <c r="G34842" s="406"/>
    </row>
    <row r="34843" spans="7:7">
      <c r="G34843" s="406"/>
    </row>
    <row r="34844" spans="7:7">
      <c r="G34844" s="406"/>
    </row>
    <row r="34845" spans="7:7">
      <c r="G34845" s="406"/>
    </row>
    <row r="34846" spans="7:7">
      <c r="G34846" s="406"/>
    </row>
    <row r="34847" spans="7:7">
      <c r="G34847" s="406"/>
    </row>
    <row r="34848" spans="7:7">
      <c r="G34848" s="406"/>
    </row>
    <row r="34849" spans="7:7">
      <c r="G34849" s="406"/>
    </row>
    <row r="34850" spans="7:7">
      <c r="G34850" s="406"/>
    </row>
    <row r="34851" spans="7:7">
      <c r="G34851" s="406"/>
    </row>
    <row r="34852" spans="7:7">
      <c r="G34852" s="406"/>
    </row>
    <row r="34853" spans="7:7">
      <c r="G34853" s="406"/>
    </row>
    <row r="34854" spans="7:7">
      <c r="G34854" s="406"/>
    </row>
    <row r="34855" spans="7:7">
      <c r="G34855" s="406"/>
    </row>
    <row r="34856" spans="7:7">
      <c r="G34856" s="406"/>
    </row>
    <row r="34857" spans="7:7">
      <c r="G34857" s="406"/>
    </row>
    <row r="34858" spans="7:7">
      <c r="G34858" s="406"/>
    </row>
    <row r="34859" spans="7:7">
      <c r="G34859" s="406"/>
    </row>
    <row r="34860" spans="7:7">
      <c r="G34860" s="406"/>
    </row>
    <row r="34861" spans="7:7">
      <c r="G34861" s="406"/>
    </row>
    <row r="34862" spans="7:7">
      <c r="G34862" s="406"/>
    </row>
    <row r="34863" spans="7:7">
      <c r="G34863" s="406"/>
    </row>
    <row r="34864" spans="7:7">
      <c r="G34864" s="406"/>
    </row>
    <row r="34865" spans="7:7">
      <c r="G34865" s="406"/>
    </row>
    <row r="34866" spans="7:7">
      <c r="G34866" s="406"/>
    </row>
    <row r="34867" spans="7:7">
      <c r="G34867" s="406"/>
    </row>
    <row r="34868" spans="7:7">
      <c r="G34868" s="406"/>
    </row>
    <row r="34869" spans="7:7">
      <c r="G34869" s="406"/>
    </row>
    <row r="34870" spans="7:7">
      <c r="G34870" s="406"/>
    </row>
    <row r="34871" spans="7:7">
      <c r="G34871" s="406"/>
    </row>
    <row r="34872" spans="7:7">
      <c r="G34872" s="406"/>
    </row>
    <row r="34873" spans="7:7">
      <c r="G34873" s="406"/>
    </row>
    <row r="34874" spans="7:7">
      <c r="G34874" s="406"/>
    </row>
    <row r="34875" spans="7:7">
      <c r="G34875" s="406"/>
    </row>
    <row r="34876" spans="7:7">
      <c r="G34876" s="406"/>
    </row>
    <row r="34877" spans="7:7">
      <c r="G34877" s="406"/>
    </row>
    <row r="34878" spans="7:7">
      <c r="G34878" s="406"/>
    </row>
    <row r="34879" spans="7:7">
      <c r="G34879" s="406"/>
    </row>
    <row r="34880" spans="7:7">
      <c r="G34880" s="406"/>
    </row>
    <row r="34881" spans="7:7">
      <c r="G34881" s="406"/>
    </row>
    <row r="34882" spans="7:7">
      <c r="G34882" s="406"/>
    </row>
    <row r="34883" spans="7:7">
      <c r="G34883" s="406"/>
    </row>
    <row r="34884" spans="7:7">
      <c r="G34884" s="406"/>
    </row>
    <row r="34885" spans="7:7">
      <c r="G34885" s="406"/>
    </row>
    <row r="34886" spans="7:7">
      <c r="G34886" s="406"/>
    </row>
    <row r="34887" spans="7:7">
      <c r="G34887" s="406"/>
    </row>
    <row r="34888" spans="7:7">
      <c r="G34888" s="406"/>
    </row>
    <row r="34889" spans="7:7">
      <c r="G34889" s="406"/>
    </row>
    <row r="34890" spans="7:7">
      <c r="G34890" s="406"/>
    </row>
    <row r="34891" spans="7:7">
      <c r="G34891" s="406"/>
    </row>
    <row r="34892" spans="7:7">
      <c r="G34892" s="406"/>
    </row>
    <row r="34893" spans="7:7">
      <c r="G34893" s="406"/>
    </row>
    <row r="34894" spans="7:7">
      <c r="G34894" s="406"/>
    </row>
    <row r="34895" spans="7:7">
      <c r="G34895" s="406"/>
    </row>
    <row r="34896" spans="7:7">
      <c r="G34896" s="406"/>
    </row>
    <row r="34897" spans="7:7">
      <c r="G34897" s="406"/>
    </row>
    <row r="34898" spans="7:7">
      <c r="G34898" s="406"/>
    </row>
    <row r="34899" spans="7:7">
      <c r="G34899" s="406"/>
    </row>
    <row r="34900" spans="7:7">
      <c r="G34900" s="406"/>
    </row>
    <row r="34901" spans="7:7">
      <c r="G34901" s="406"/>
    </row>
    <row r="34902" spans="7:7">
      <c r="G34902" s="406"/>
    </row>
    <row r="34903" spans="7:7">
      <c r="G34903" s="406"/>
    </row>
    <row r="34904" spans="7:7">
      <c r="G34904" s="406"/>
    </row>
    <row r="34905" spans="7:7">
      <c r="G34905" s="406"/>
    </row>
    <row r="34906" spans="7:7">
      <c r="G34906" s="406"/>
    </row>
    <row r="34907" spans="7:7">
      <c r="G34907" s="406"/>
    </row>
    <row r="34908" spans="7:7">
      <c r="G34908" s="406"/>
    </row>
    <row r="34909" spans="7:7">
      <c r="G34909" s="406"/>
    </row>
    <row r="34910" spans="7:7">
      <c r="G34910" s="406"/>
    </row>
    <row r="34911" spans="7:7">
      <c r="G34911" s="406"/>
    </row>
    <row r="34912" spans="7:7">
      <c r="G34912" s="406"/>
    </row>
    <row r="34913" spans="7:7">
      <c r="G34913" s="406"/>
    </row>
    <row r="34914" spans="7:7">
      <c r="G34914" s="406"/>
    </row>
    <row r="34915" spans="7:7">
      <c r="G34915" s="406"/>
    </row>
    <row r="34916" spans="7:7">
      <c r="G34916" s="406"/>
    </row>
    <row r="34917" spans="7:7">
      <c r="G34917" s="406"/>
    </row>
    <row r="34918" spans="7:7">
      <c r="G34918" s="406"/>
    </row>
    <row r="34919" spans="7:7">
      <c r="G34919" s="406"/>
    </row>
    <row r="34920" spans="7:7">
      <c r="G34920" s="406"/>
    </row>
    <row r="34921" spans="7:7">
      <c r="G34921" s="406"/>
    </row>
    <row r="34922" spans="7:7">
      <c r="G34922" s="406"/>
    </row>
    <row r="34923" spans="7:7">
      <c r="G34923" s="406"/>
    </row>
    <row r="34924" spans="7:7">
      <c r="G34924" s="406"/>
    </row>
    <row r="34925" spans="7:7">
      <c r="G34925" s="406"/>
    </row>
    <row r="34926" spans="7:7">
      <c r="G34926" s="406"/>
    </row>
    <row r="34927" spans="7:7">
      <c r="G34927" s="406"/>
    </row>
    <row r="34928" spans="7:7">
      <c r="G34928" s="406"/>
    </row>
    <row r="34929" spans="7:7">
      <c r="G34929" s="406"/>
    </row>
    <row r="34930" spans="7:7">
      <c r="G34930" s="406"/>
    </row>
    <row r="34931" spans="7:7">
      <c r="G34931" s="406"/>
    </row>
    <row r="34932" spans="7:7">
      <c r="G34932" s="406"/>
    </row>
    <row r="34933" spans="7:7">
      <c r="G34933" s="406"/>
    </row>
    <row r="34934" spans="7:7">
      <c r="G34934" s="406"/>
    </row>
    <row r="34935" spans="7:7">
      <c r="G34935" s="406"/>
    </row>
    <row r="34936" spans="7:7">
      <c r="G34936" s="406"/>
    </row>
    <row r="34937" spans="7:7">
      <c r="G34937" s="406"/>
    </row>
    <row r="34938" spans="7:7">
      <c r="G34938" s="406"/>
    </row>
    <row r="34939" spans="7:7">
      <c r="G34939" s="406"/>
    </row>
    <row r="34940" spans="7:7">
      <c r="G34940" s="406"/>
    </row>
    <row r="34941" spans="7:7">
      <c r="G34941" s="406"/>
    </row>
    <row r="34942" spans="7:7">
      <c r="G34942" s="406"/>
    </row>
    <row r="34943" spans="7:7">
      <c r="G34943" s="406"/>
    </row>
    <row r="34944" spans="7:7">
      <c r="G34944" s="406"/>
    </row>
    <row r="34945" spans="7:7">
      <c r="G34945" s="406"/>
    </row>
    <row r="34946" spans="7:7">
      <c r="G34946" s="406"/>
    </row>
    <row r="34947" spans="7:7">
      <c r="G34947" s="406"/>
    </row>
    <row r="34948" spans="7:7">
      <c r="G34948" s="406"/>
    </row>
    <row r="34949" spans="7:7">
      <c r="G34949" s="406"/>
    </row>
    <row r="34950" spans="7:7">
      <c r="G34950" s="406"/>
    </row>
    <row r="34951" spans="7:7">
      <c r="G34951" s="406"/>
    </row>
    <row r="34952" spans="7:7">
      <c r="G34952" s="406"/>
    </row>
    <row r="34953" spans="7:7">
      <c r="G34953" s="406"/>
    </row>
    <row r="34954" spans="7:7">
      <c r="G34954" s="406"/>
    </row>
    <row r="34955" spans="7:7">
      <c r="G34955" s="406"/>
    </row>
    <row r="34956" spans="7:7">
      <c r="G34956" s="406"/>
    </row>
    <row r="34957" spans="7:7">
      <c r="G34957" s="406"/>
    </row>
    <row r="34958" spans="7:7">
      <c r="G34958" s="406"/>
    </row>
    <row r="34959" spans="7:7">
      <c r="G34959" s="406"/>
    </row>
    <row r="34960" spans="7:7">
      <c r="G34960" s="406"/>
    </row>
    <row r="34961" spans="7:7">
      <c r="G34961" s="406"/>
    </row>
    <row r="34962" spans="7:7">
      <c r="G34962" s="406"/>
    </row>
    <row r="34963" spans="7:7">
      <c r="G34963" s="406"/>
    </row>
    <row r="34964" spans="7:7">
      <c r="G34964" s="406"/>
    </row>
    <row r="34965" spans="7:7">
      <c r="G34965" s="406"/>
    </row>
    <row r="34966" spans="7:7">
      <c r="G34966" s="406"/>
    </row>
    <row r="34967" spans="7:7">
      <c r="G34967" s="406"/>
    </row>
    <row r="34968" spans="7:7">
      <c r="G34968" s="406"/>
    </row>
    <row r="34969" spans="7:7">
      <c r="G34969" s="406"/>
    </row>
    <row r="34970" spans="7:7">
      <c r="G34970" s="406"/>
    </row>
    <row r="34971" spans="7:7">
      <c r="G34971" s="406"/>
    </row>
    <row r="34972" spans="7:7">
      <c r="G34972" s="406"/>
    </row>
    <row r="34973" spans="7:7">
      <c r="G34973" s="406"/>
    </row>
    <row r="34974" spans="7:7">
      <c r="G34974" s="406"/>
    </row>
    <row r="34975" spans="7:7">
      <c r="G34975" s="406"/>
    </row>
    <row r="34976" spans="7:7">
      <c r="G34976" s="406"/>
    </row>
    <row r="34977" spans="7:7">
      <c r="G34977" s="406"/>
    </row>
    <row r="34978" spans="7:7">
      <c r="G34978" s="406"/>
    </row>
    <row r="34979" spans="7:7">
      <c r="G34979" s="406"/>
    </row>
    <row r="34980" spans="7:7">
      <c r="G34980" s="406"/>
    </row>
    <row r="34981" spans="7:7">
      <c r="G34981" s="406"/>
    </row>
    <row r="34982" spans="7:7">
      <c r="G34982" s="406"/>
    </row>
    <row r="34983" spans="7:7">
      <c r="G34983" s="406"/>
    </row>
    <row r="34984" spans="7:7">
      <c r="G34984" s="406"/>
    </row>
    <row r="34985" spans="7:7">
      <c r="G34985" s="406"/>
    </row>
    <row r="34986" spans="7:7">
      <c r="G34986" s="406"/>
    </row>
    <row r="34987" spans="7:7">
      <c r="G34987" s="406"/>
    </row>
    <row r="34988" spans="7:7">
      <c r="G34988" s="406"/>
    </row>
    <row r="34989" spans="7:7">
      <c r="G34989" s="406"/>
    </row>
    <row r="34990" spans="7:7">
      <c r="G34990" s="406"/>
    </row>
    <row r="34991" spans="7:7">
      <c r="G34991" s="406"/>
    </row>
    <row r="34992" spans="7:7">
      <c r="G34992" s="406"/>
    </row>
    <row r="34993" spans="7:7">
      <c r="G34993" s="406"/>
    </row>
    <row r="34994" spans="7:7">
      <c r="G34994" s="406"/>
    </row>
    <row r="34995" spans="7:7">
      <c r="G34995" s="406"/>
    </row>
    <row r="34996" spans="7:7">
      <c r="G34996" s="406"/>
    </row>
    <row r="34997" spans="7:7">
      <c r="G34997" s="406"/>
    </row>
    <row r="34998" spans="7:7">
      <c r="G34998" s="406"/>
    </row>
    <row r="34999" spans="7:7">
      <c r="G34999" s="406"/>
    </row>
    <row r="35000" spans="7:7">
      <c r="G35000" s="406"/>
    </row>
    <row r="35001" spans="7:7">
      <c r="G35001" s="406"/>
    </row>
    <row r="35002" spans="7:7">
      <c r="G35002" s="406"/>
    </row>
    <row r="35003" spans="7:7">
      <c r="G35003" s="406"/>
    </row>
    <row r="35004" spans="7:7">
      <c r="G35004" s="406"/>
    </row>
    <row r="35005" spans="7:7">
      <c r="G35005" s="406"/>
    </row>
    <row r="35006" spans="7:7">
      <c r="G35006" s="406"/>
    </row>
    <row r="35007" spans="7:7">
      <c r="G35007" s="406"/>
    </row>
    <row r="35008" spans="7:7">
      <c r="G35008" s="406"/>
    </row>
    <row r="35009" spans="7:7">
      <c r="G35009" s="406"/>
    </row>
    <row r="35010" spans="7:7">
      <c r="G35010" s="406"/>
    </row>
    <row r="35011" spans="7:7">
      <c r="G35011" s="406"/>
    </row>
    <row r="35012" spans="7:7">
      <c r="G35012" s="406"/>
    </row>
    <row r="35013" spans="7:7">
      <c r="G35013" s="406"/>
    </row>
    <row r="35014" spans="7:7">
      <c r="G35014" s="406"/>
    </row>
    <row r="35015" spans="7:7">
      <c r="G35015" s="406"/>
    </row>
    <row r="35016" spans="7:7">
      <c r="G35016" s="406"/>
    </row>
    <row r="35017" spans="7:7">
      <c r="G35017" s="406"/>
    </row>
    <row r="35018" spans="7:7">
      <c r="G35018" s="406"/>
    </row>
    <row r="35019" spans="7:7">
      <c r="G35019" s="406"/>
    </row>
    <row r="35020" spans="7:7">
      <c r="G35020" s="406"/>
    </row>
    <row r="35021" spans="7:7">
      <c r="G35021" s="406"/>
    </row>
    <row r="35022" spans="7:7">
      <c r="G35022" s="406"/>
    </row>
    <row r="35023" spans="7:7">
      <c r="G35023" s="406"/>
    </row>
    <row r="35024" spans="7:7">
      <c r="G35024" s="406"/>
    </row>
    <row r="35025" spans="7:7">
      <c r="G35025" s="406"/>
    </row>
    <row r="35026" spans="7:7">
      <c r="G35026" s="406"/>
    </row>
    <row r="35027" spans="7:7">
      <c r="G35027" s="406"/>
    </row>
    <row r="35028" spans="7:7">
      <c r="G35028" s="406"/>
    </row>
    <row r="35029" spans="7:7">
      <c r="G35029" s="406"/>
    </row>
    <row r="35030" spans="7:7">
      <c r="G35030" s="406"/>
    </row>
    <row r="35031" spans="7:7">
      <c r="G35031" s="406"/>
    </row>
    <row r="35032" spans="7:7">
      <c r="G35032" s="406"/>
    </row>
    <row r="35033" spans="7:7">
      <c r="G35033" s="406"/>
    </row>
    <row r="35034" spans="7:7">
      <c r="G35034" s="406"/>
    </row>
    <row r="35035" spans="7:7">
      <c r="G35035" s="406"/>
    </row>
    <row r="35036" spans="7:7">
      <c r="G35036" s="406"/>
    </row>
    <row r="35037" spans="7:7">
      <c r="G35037" s="406"/>
    </row>
    <row r="35038" spans="7:7">
      <c r="G35038" s="406"/>
    </row>
    <row r="35039" spans="7:7">
      <c r="G35039" s="406"/>
    </row>
    <row r="35040" spans="7:7">
      <c r="G35040" s="406"/>
    </row>
    <row r="35041" spans="7:7">
      <c r="G35041" s="406"/>
    </row>
    <row r="35042" spans="7:7">
      <c r="G35042" s="406"/>
    </row>
    <row r="35043" spans="7:7">
      <c r="G35043" s="406"/>
    </row>
    <row r="35044" spans="7:7">
      <c r="G35044" s="406"/>
    </row>
    <row r="35045" spans="7:7">
      <c r="G35045" s="406"/>
    </row>
    <row r="35046" spans="7:7">
      <c r="G35046" s="406"/>
    </row>
    <row r="35047" spans="7:7">
      <c r="G35047" s="406"/>
    </row>
    <row r="35048" spans="7:7">
      <c r="G35048" s="406"/>
    </row>
    <row r="35049" spans="7:7">
      <c r="G35049" s="406"/>
    </row>
    <row r="35050" spans="7:7">
      <c r="G35050" s="406"/>
    </row>
    <row r="35051" spans="7:7">
      <c r="G35051" s="406"/>
    </row>
    <row r="35052" spans="7:7">
      <c r="G35052" s="406"/>
    </row>
    <row r="35053" spans="7:7">
      <c r="G35053" s="406"/>
    </row>
    <row r="35054" spans="7:7">
      <c r="G35054" s="406"/>
    </row>
    <row r="35055" spans="7:7">
      <c r="G35055" s="406"/>
    </row>
    <row r="35056" spans="7:7">
      <c r="G35056" s="406"/>
    </row>
    <row r="35057" spans="7:7">
      <c r="G35057" s="406"/>
    </row>
    <row r="35058" spans="7:7">
      <c r="G35058" s="406"/>
    </row>
    <row r="35059" spans="7:7">
      <c r="G35059" s="406"/>
    </row>
    <row r="35060" spans="7:7">
      <c r="G35060" s="406"/>
    </row>
    <row r="35061" spans="7:7">
      <c r="G35061" s="406"/>
    </row>
    <row r="35062" spans="7:7">
      <c r="G35062" s="406"/>
    </row>
    <row r="35063" spans="7:7">
      <c r="G35063" s="406"/>
    </row>
    <row r="35064" spans="7:7">
      <c r="G35064" s="406"/>
    </row>
    <row r="35065" spans="7:7">
      <c r="G35065" s="406"/>
    </row>
    <row r="35066" spans="7:7">
      <c r="G35066" s="406"/>
    </row>
    <row r="35067" spans="7:7">
      <c r="G35067" s="406"/>
    </row>
    <row r="35068" spans="7:7">
      <c r="G35068" s="406"/>
    </row>
    <row r="35069" spans="7:7">
      <c r="G35069" s="406"/>
    </row>
    <row r="35070" spans="7:7">
      <c r="G35070" s="406"/>
    </row>
    <row r="35071" spans="7:7">
      <c r="G35071" s="406"/>
    </row>
    <row r="35072" spans="7:7">
      <c r="G35072" s="406"/>
    </row>
    <row r="35073" spans="7:7">
      <c r="G35073" s="406"/>
    </row>
    <row r="35074" spans="7:7">
      <c r="G35074" s="406"/>
    </row>
    <row r="35075" spans="7:7">
      <c r="G35075" s="406"/>
    </row>
    <row r="35076" spans="7:7">
      <c r="G35076" s="406"/>
    </row>
    <row r="35077" spans="7:7">
      <c r="G35077" s="406"/>
    </row>
    <row r="35078" spans="7:7">
      <c r="G35078" s="406"/>
    </row>
    <row r="35079" spans="7:7">
      <c r="G35079" s="406"/>
    </row>
    <row r="35080" spans="7:7">
      <c r="G35080" s="406"/>
    </row>
    <row r="35081" spans="7:7">
      <c r="G35081" s="406"/>
    </row>
    <row r="35082" spans="7:7">
      <c r="G35082" s="406"/>
    </row>
    <row r="35083" spans="7:7">
      <c r="G35083" s="406"/>
    </row>
    <row r="35084" spans="7:7">
      <c r="G35084" s="406"/>
    </row>
    <row r="35085" spans="7:7">
      <c r="G35085" s="406"/>
    </row>
    <row r="35086" spans="7:7">
      <c r="G35086" s="406"/>
    </row>
    <row r="35087" spans="7:7">
      <c r="G35087" s="406"/>
    </row>
    <row r="35088" spans="7:7">
      <c r="G35088" s="406"/>
    </row>
    <row r="35089" spans="7:7">
      <c r="G35089" s="406"/>
    </row>
    <row r="35090" spans="7:7">
      <c r="G35090" s="406"/>
    </row>
    <row r="35091" spans="7:7">
      <c r="G35091" s="406"/>
    </row>
    <row r="35092" spans="7:7">
      <c r="G35092" s="406"/>
    </row>
    <row r="35093" spans="7:7">
      <c r="G35093" s="406"/>
    </row>
    <row r="35094" spans="7:7">
      <c r="G35094" s="406"/>
    </row>
    <row r="35095" spans="7:7">
      <c r="G35095" s="406"/>
    </row>
    <row r="35096" spans="7:7">
      <c r="G35096" s="406"/>
    </row>
    <row r="35097" spans="7:7">
      <c r="G35097" s="406"/>
    </row>
    <row r="35098" spans="7:7">
      <c r="G35098" s="406"/>
    </row>
    <row r="35099" spans="7:7">
      <c r="G35099" s="406"/>
    </row>
    <row r="35100" spans="7:7">
      <c r="G35100" s="406"/>
    </row>
    <row r="35101" spans="7:7">
      <c r="G35101" s="406"/>
    </row>
    <row r="35102" spans="7:7">
      <c r="G35102" s="406"/>
    </row>
    <row r="35103" spans="7:7">
      <c r="G35103" s="406"/>
    </row>
    <row r="35104" spans="7:7">
      <c r="G35104" s="406"/>
    </row>
    <row r="35105" spans="7:7">
      <c r="G35105" s="406"/>
    </row>
    <row r="35106" spans="7:7">
      <c r="G35106" s="406"/>
    </row>
    <row r="35107" spans="7:7">
      <c r="G35107" s="406"/>
    </row>
    <row r="35108" spans="7:7">
      <c r="G35108" s="406"/>
    </row>
    <row r="35109" spans="7:7">
      <c r="G35109" s="406"/>
    </row>
    <row r="35110" spans="7:7">
      <c r="G35110" s="406"/>
    </row>
    <row r="35111" spans="7:7">
      <c r="G35111" s="406"/>
    </row>
    <row r="35112" spans="7:7">
      <c r="G35112" s="406"/>
    </row>
    <row r="35113" spans="7:7">
      <c r="G35113" s="406"/>
    </row>
    <row r="35114" spans="7:7">
      <c r="G35114" s="406"/>
    </row>
    <row r="35115" spans="7:7">
      <c r="G35115" s="406"/>
    </row>
    <row r="35116" spans="7:7">
      <c r="G35116" s="406"/>
    </row>
    <row r="35117" spans="7:7">
      <c r="G35117" s="406"/>
    </row>
    <row r="35118" spans="7:7">
      <c r="G35118" s="406"/>
    </row>
    <row r="35119" spans="7:7">
      <c r="G35119" s="406"/>
    </row>
    <row r="35120" spans="7:7">
      <c r="G35120" s="406"/>
    </row>
    <row r="35121" spans="7:7">
      <c r="G35121" s="406"/>
    </row>
    <row r="35122" spans="7:7">
      <c r="G35122" s="406"/>
    </row>
    <row r="35123" spans="7:7">
      <c r="G35123" s="406"/>
    </row>
    <row r="35124" spans="7:7">
      <c r="G35124" s="406"/>
    </row>
    <row r="35125" spans="7:7">
      <c r="G35125" s="406"/>
    </row>
    <row r="35126" spans="7:7">
      <c r="G35126" s="406"/>
    </row>
    <row r="35127" spans="7:7">
      <c r="G35127" s="406"/>
    </row>
    <row r="35128" spans="7:7">
      <c r="G35128" s="406"/>
    </row>
    <row r="35129" spans="7:7">
      <c r="G35129" s="406"/>
    </row>
    <row r="35130" spans="7:7">
      <c r="G35130" s="406"/>
    </row>
    <row r="35131" spans="7:7">
      <c r="G35131" s="406"/>
    </row>
    <row r="35132" spans="7:7">
      <c r="G35132" s="406"/>
    </row>
    <row r="35133" spans="7:7">
      <c r="G35133" s="406"/>
    </row>
    <row r="35134" spans="7:7">
      <c r="G35134" s="406"/>
    </row>
    <row r="35135" spans="7:7">
      <c r="G35135" s="406"/>
    </row>
    <row r="35136" spans="7:7">
      <c r="G35136" s="406"/>
    </row>
    <row r="35137" spans="7:7">
      <c r="G35137" s="406"/>
    </row>
    <row r="35138" spans="7:7">
      <c r="G35138" s="406"/>
    </row>
    <row r="35139" spans="7:7">
      <c r="G35139" s="406"/>
    </row>
    <row r="35140" spans="7:7">
      <c r="G35140" s="406"/>
    </row>
    <row r="35141" spans="7:7">
      <c r="G35141" s="406"/>
    </row>
    <row r="35142" spans="7:7">
      <c r="G35142" s="406"/>
    </row>
    <row r="35143" spans="7:7">
      <c r="G35143" s="406"/>
    </row>
    <row r="35144" spans="7:7">
      <c r="G35144" s="406"/>
    </row>
    <row r="35145" spans="7:7">
      <c r="G35145" s="406"/>
    </row>
    <row r="35146" spans="7:7">
      <c r="G35146" s="406"/>
    </row>
    <row r="35147" spans="7:7">
      <c r="G35147" s="406"/>
    </row>
    <row r="35148" spans="7:7">
      <c r="G35148" s="406"/>
    </row>
    <row r="35149" spans="7:7">
      <c r="G35149" s="406"/>
    </row>
    <row r="35150" spans="7:7">
      <c r="G35150" s="406"/>
    </row>
    <row r="35151" spans="7:7">
      <c r="G35151" s="406"/>
    </row>
    <row r="35152" spans="7:7">
      <c r="G35152" s="406"/>
    </row>
    <row r="35153" spans="7:7">
      <c r="G35153" s="406"/>
    </row>
    <row r="35154" spans="7:7">
      <c r="G35154" s="406"/>
    </row>
    <row r="35155" spans="7:7">
      <c r="G35155" s="406"/>
    </row>
    <row r="35156" spans="7:7">
      <c r="G35156" s="406"/>
    </row>
    <row r="35157" spans="7:7">
      <c r="G35157" s="406"/>
    </row>
    <row r="35158" spans="7:7">
      <c r="G35158" s="406"/>
    </row>
    <row r="35159" spans="7:7">
      <c r="G35159" s="406"/>
    </row>
    <row r="35160" spans="7:7">
      <c r="G35160" s="406"/>
    </row>
    <row r="35161" spans="7:7">
      <c r="G35161" s="406"/>
    </row>
    <row r="35162" spans="7:7">
      <c r="G35162" s="406"/>
    </row>
    <row r="35163" spans="7:7">
      <c r="G35163" s="406"/>
    </row>
    <row r="35164" spans="7:7">
      <c r="G35164" s="406"/>
    </row>
    <row r="35165" spans="7:7">
      <c r="G35165" s="406"/>
    </row>
    <row r="35166" spans="7:7">
      <c r="G35166" s="406"/>
    </row>
    <row r="35167" spans="7:7">
      <c r="G35167" s="406"/>
    </row>
    <row r="35168" spans="7:7">
      <c r="G35168" s="406"/>
    </row>
    <row r="35169" spans="7:7">
      <c r="G35169" s="406"/>
    </row>
    <row r="35170" spans="7:7">
      <c r="G35170" s="406"/>
    </row>
    <row r="35171" spans="7:7">
      <c r="G35171" s="406"/>
    </row>
    <row r="35172" spans="7:7">
      <c r="G35172" s="406"/>
    </row>
    <row r="35173" spans="7:7">
      <c r="G35173" s="406"/>
    </row>
    <row r="35174" spans="7:7">
      <c r="G35174" s="406"/>
    </row>
    <row r="35175" spans="7:7">
      <c r="G35175" s="406"/>
    </row>
    <row r="35176" spans="7:7">
      <c r="G35176" s="406"/>
    </row>
    <row r="35177" spans="7:7">
      <c r="G35177" s="406"/>
    </row>
    <row r="35178" spans="7:7">
      <c r="G35178" s="406"/>
    </row>
    <row r="35179" spans="7:7">
      <c r="G35179" s="406"/>
    </row>
    <row r="35180" spans="7:7">
      <c r="G35180" s="406"/>
    </row>
    <row r="35181" spans="7:7">
      <c r="G35181" s="406"/>
    </row>
    <row r="35182" spans="7:7">
      <c r="G35182" s="406"/>
    </row>
    <row r="35183" spans="7:7">
      <c r="G35183" s="406"/>
    </row>
    <row r="35184" spans="7:7">
      <c r="G35184" s="406"/>
    </row>
    <row r="35185" spans="7:7">
      <c r="G35185" s="406"/>
    </row>
    <row r="35186" spans="7:7">
      <c r="G35186" s="406"/>
    </row>
    <row r="35187" spans="7:7">
      <c r="G35187" s="406"/>
    </row>
    <row r="35188" spans="7:7">
      <c r="G35188" s="406"/>
    </row>
    <row r="35189" spans="7:7">
      <c r="G35189" s="406"/>
    </row>
    <row r="35190" spans="7:7">
      <c r="G35190" s="406"/>
    </row>
    <row r="35191" spans="7:7">
      <c r="G35191" s="406"/>
    </row>
    <row r="35192" spans="7:7">
      <c r="G35192" s="406"/>
    </row>
    <row r="35193" spans="7:7">
      <c r="G35193" s="406"/>
    </row>
    <row r="35194" spans="7:7">
      <c r="G35194" s="406"/>
    </row>
    <row r="35195" spans="7:7">
      <c r="G35195" s="406"/>
    </row>
    <row r="35196" spans="7:7">
      <c r="G35196" s="406"/>
    </row>
    <row r="35197" spans="7:7">
      <c r="G35197" s="406"/>
    </row>
    <row r="35198" spans="7:7">
      <c r="G35198" s="406"/>
    </row>
    <row r="35199" spans="7:7">
      <c r="G35199" s="406"/>
    </row>
    <row r="35200" spans="7:7">
      <c r="G35200" s="406"/>
    </row>
    <row r="35201" spans="7:7">
      <c r="G35201" s="406"/>
    </row>
    <row r="35202" spans="7:7">
      <c r="G35202" s="406"/>
    </row>
    <row r="35203" spans="7:7">
      <c r="G35203" s="406"/>
    </row>
    <row r="35204" spans="7:7">
      <c r="G35204" s="406"/>
    </row>
    <row r="35205" spans="7:7">
      <c r="G35205" s="406"/>
    </row>
    <row r="35206" spans="7:7">
      <c r="G35206" s="406"/>
    </row>
    <row r="35207" spans="7:7">
      <c r="G35207" s="406"/>
    </row>
    <row r="35208" spans="7:7">
      <c r="G35208" s="406"/>
    </row>
    <row r="35209" spans="7:7">
      <c r="G35209" s="406"/>
    </row>
    <row r="35210" spans="7:7">
      <c r="G35210" s="406"/>
    </row>
    <row r="35211" spans="7:7">
      <c r="G35211" s="406"/>
    </row>
    <row r="35212" spans="7:7">
      <c r="G35212" s="406"/>
    </row>
    <row r="35213" spans="7:7">
      <c r="G35213" s="406"/>
    </row>
    <row r="35214" spans="7:7">
      <c r="G35214" s="406"/>
    </row>
    <row r="35215" spans="7:7">
      <c r="G35215" s="406"/>
    </row>
    <row r="35216" spans="7:7">
      <c r="G35216" s="406"/>
    </row>
    <row r="35217" spans="7:7">
      <c r="G35217" s="406"/>
    </row>
    <row r="35218" spans="7:7">
      <c r="G35218" s="406"/>
    </row>
    <row r="35219" spans="7:7">
      <c r="G35219" s="406"/>
    </row>
    <row r="35220" spans="7:7">
      <c r="G35220" s="406"/>
    </row>
    <row r="35221" spans="7:7">
      <c r="G35221" s="406"/>
    </row>
    <row r="35222" spans="7:7">
      <c r="G35222" s="406"/>
    </row>
    <row r="35223" spans="7:7">
      <c r="G35223" s="406"/>
    </row>
    <row r="35224" spans="7:7">
      <c r="G35224" s="406"/>
    </row>
    <row r="35225" spans="7:7">
      <c r="G35225" s="406"/>
    </row>
    <row r="35226" spans="7:7">
      <c r="G35226" s="406"/>
    </row>
    <row r="35227" spans="7:7">
      <c r="G35227" s="406"/>
    </row>
    <row r="35228" spans="7:7">
      <c r="G35228" s="406"/>
    </row>
    <row r="35229" spans="7:7">
      <c r="G35229" s="406"/>
    </row>
    <row r="35230" spans="7:7">
      <c r="G35230" s="406"/>
    </row>
    <row r="35231" spans="7:7">
      <c r="G35231" s="406"/>
    </row>
    <row r="35232" spans="7:7">
      <c r="G35232" s="406"/>
    </row>
    <row r="35233" spans="7:7">
      <c r="G35233" s="406"/>
    </row>
    <row r="35234" spans="7:7">
      <c r="G35234" s="406"/>
    </row>
    <row r="35235" spans="7:7">
      <c r="G35235" s="406"/>
    </row>
    <row r="35236" spans="7:7">
      <c r="G35236" s="406"/>
    </row>
    <row r="35237" spans="7:7">
      <c r="G35237" s="406"/>
    </row>
    <row r="35238" spans="7:7">
      <c r="G35238" s="406"/>
    </row>
    <row r="35239" spans="7:7">
      <c r="G35239" s="406"/>
    </row>
    <row r="35240" spans="7:7">
      <c r="G35240" s="406"/>
    </row>
    <row r="35241" spans="7:7">
      <c r="G35241" s="406"/>
    </row>
    <row r="35242" spans="7:7">
      <c r="G35242" s="406"/>
    </row>
    <row r="35243" spans="7:7">
      <c r="G35243" s="406"/>
    </row>
    <row r="35244" spans="7:7">
      <c r="G35244" s="406"/>
    </row>
    <row r="35245" spans="7:7">
      <c r="G35245" s="406"/>
    </row>
    <row r="35246" spans="7:7">
      <c r="G35246" s="406"/>
    </row>
    <row r="35247" spans="7:7">
      <c r="G35247" s="406"/>
    </row>
    <row r="35248" spans="7:7">
      <c r="G35248" s="406"/>
    </row>
    <row r="35249" spans="7:7">
      <c r="G35249" s="406"/>
    </row>
    <row r="35250" spans="7:7">
      <c r="G35250" s="406"/>
    </row>
    <row r="35251" spans="7:7">
      <c r="G35251" s="406"/>
    </row>
    <row r="35252" spans="7:7">
      <c r="G35252" s="406"/>
    </row>
    <row r="35253" spans="7:7">
      <c r="G35253" s="406"/>
    </row>
    <row r="35254" spans="7:7">
      <c r="G35254" s="406"/>
    </row>
    <row r="35255" spans="7:7">
      <c r="G35255" s="406"/>
    </row>
    <row r="35256" spans="7:7">
      <c r="G35256" s="406"/>
    </row>
    <row r="35257" spans="7:7">
      <c r="G35257" s="406"/>
    </row>
    <row r="35258" spans="7:7">
      <c r="G35258" s="406"/>
    </row>
    <row r="35259" spans="7:7">
      <c r="G35259" s="406"/>
    </row>
    <row r="35260" spans="7:7">
      <c r="G35260" s="406"/>
    </row>
    <row r="35261" spans="7:7">
      <c r="G35261" s="406"/>
    </row>
    <row r="35262" spans="7:7">
      <c r="G35262" s="406"/>
    </row>
    <row r="35263" spans="7:7">
      <c r="G35263" s="406"/>
    </row>
    <row r="35264" spans="7:7">
      <c r="G35264" s="406"/>
    </row>
    <row r="35265" spans="7:7">
      <c r="G35265" s="406"/>
    </row>
    <row r="35266" spans="7:7">
      <c r="G35266" s="406"/>
    </row>
    <row r="35267" spans="7:7">
      <c r="G35267" s="406"/>
    </row>
    <row r="35268" spans="7:7">
      <c r="G35268" s="406"/>
    </row>
    <row r="35269" spans="7:7">
      <c r="G35269" s="406"/>
    </row>
    <row r="35270" spans="7:7">
      <c r="G35270" s="406"/>
    </row>
    <row r="35271" spans="7:7">
      <c r="G35271" s="406"/>
    </row>
    <row r="35272" spans="7:7">
      <c r="G35272" s="406"/>
    </row>
    <row r="35273" spans="7:7">
      <c r="G35273" s="406"/>
    </row>
    <row r="35274" spans="7:7">
      <c r="G35274" s="406"/>
    </row>
    <row r="35275" spans="7:7">
      <c r="G35275" s="406"/>
    </row>
    <row r="35276" spans="7:7">
      <c r="G35276" s="406"/>
    </row>
    <row r="35277" spans="7:7">
      <c r="G35277" s="406"/>
    </row>
    <row r="35278" spans="7:7">
      <c r="G35278" s="406"/>
    </row>
    <row r="35279" spans="7:7">
      <c r="G35279" s="406"/>
    </row>
    <row r="35280" spans="7:7">
      <c r="G35280" s="406"/>
    </row>
    <row r="35281" spans="7:7">
      <c r="G35281" s="406"/>
    </row>
    <row r="35282" spans="7:7">
      <c r="G35282" s="406"/>
    </row>
    <row r="35283" spans="7:7">
      <c r="G35283" s="406"/>
    </row>
    <row r="35284" spans="7:7">
      <c r="G35284" s="406"/>
    </row>
    <row r="35285" spans="7:7">
      <c r="G35285" s="406"/>
    </row>
    <row r="35286" spans="7:7">
      <c r="G35286" s="406"/>
    </row>
    <row r="35287" spans="7:7">
      <c r="G35287" s="406"/>
    </row>
    <row r="35288" spans="7:7">
      <c r="G35288" s="406"/>
    </row>
    <row r="35289" spans="7:7">
      <c r="G35289" s="406"/>
    </row>
    <row r="35290" spans="7:7">
      <c r="G35290" s="406"/>
    </row>
    <row r="35291" spans="7:7">
      <c r="G35291" s="406"/>
    </row>
    <row r="35292" spans="7:7">
      <c r="G35292" s="406"/>
    </row>
    <row r="35293" spans="7:7">
      <c r="G35293" s="406"/>
    </row>
    <row r="35294" spans="7:7">
      <c r="G35294" s="406"/>
    </row>
    <row r="35295" spans="7:7">
      <c r="G35295" s="406"/>
    </row>
    <row r="35296" spans="7:7">
      <c r="G35296" s="406"/>
    </row>
    <row r="35297" spans="7:7">
      <c r="G35297" s="406"/>
    </row>
    <row r="35298" spans="7:7">
      <c r="G35298" s="406"/>
    </row>
    <row r="35299" spans="7:7">
      <c r="G35299" s="406"/>
    </row>
    <row r="35300" spans="7:7">
      <c r="G35300" s="406"/>
    </row>
    <row r="35301" spans="7:7">
      <c r="G35301" s="406"/>
    </row>
    <row r="35302" spans="7:7">
      <c r="G35302" s="406"/>
    </row>
    <row r="35303" spans="7:7">
      <c r="G35303" s="406"/>
    </row>
    <row r="35304" spans="7:7">
      <c r="G35304" s="406"/>
    </row>
    <row r="35305" spans="7:7">
      <c r="G35305" s="406"/>
    </row>
    <row r="35306" spans="7:7">
      <c r="G35306" s="406"/>
    </row>
    <row r="35307" spans="7:7">
      <c r="G35307" s="406"/>
    </row>
    <row r="35308" spans="7:7">
      <c r="G35308" s="406"/>
    </row>
    <row r="35309" spans="7:7">
      <c r="G35309" s="406"/>
    </row>
    <row r="35310" spans="7:7">
      <c r="G35310" s="406"/>
    </row>
    <row r="35311" spans="7:7">
      <c r="G35311" s="406"/>
    </row>
    <row r="35312" spans="7:7">
      <c r="G35312" s="406"/>
    </row>
    <row r="35313" spans="7:7">
      <c r="G35313" s="406"/>
    </row>
    <row r="35314" spans="7:7">
      <c r="G35314" s="406"/>
    </row>
    <row r="35315" spans="7:7">
      <c r="G35315" s="406"/>
    </row>
    <row r="35316" spans="7:7">
      <c r="G35316" s="406"/>
    </row>
    <row r="35317" spans="7:7">
      <c r="G35317" s="406"/>
    </row>
    <row r="35318" spans="7:7">
      <c r="G35318" s="406"/>
    </row>
    <row r="35319" spans="7:7">
      <c r="G35319" s="406"/>
    </row>
    <row r="35320" spans="7:7">
      <c r="G35320" s="406"/>
    </row>
    <row r="35321" spans="7:7">
      <c r="G35321" s="406"/>
    </row>
    <row r="35322" spans="7:7">
      <c r="G35322" s="406"/>
    </row>
    <row r="35323" spans="7:7">
      <c r="G35323" s="406"/>
    </row>
    <row r="35324" spans="7:7">
      <c r="G35324" s="406"/>
    </row>
    <row r="35325" spans="7:7">
      <c r="G35325" s="406"/>
    </row>
    <row r="35326" spans="7:7">
      <c r="G35326" s="406"/>
    </row>
    <row r="35327" spans="7:7">
      <c r="G35327" s="406"/>
    </row>
    <row r="35328" spans="7:7">
      <c r="G35328" s="406"/>
    </row>
    <row r="35329" spans="7:7">
      <c r="G35329" s="406"/>
    </row>
    <row r="35330" spans="7:7">
      <c r="G35330" s="406"/>
    </row>
    <row r="35331" spans="7:7">
      <c r="G35331" s="406"/>
    </row>
    <row r="35332" spans="7:7">
      <c r="G35332" s="406"/>
    </row>
    <row r="35333" spans="7:7">
      <c r="G35333" s="406"/>
    </row>
    <row r="35334" spans="7:7">
      <c r="G35334" s="406"/>
    </row>
    <row r="35335" spans="7:7">
      <c r="G35335" s="406"/>
    </row>
    <row r="35336" spans="7:7">
      <c r="G35336" s="406"/>
    </row>
    <row r="35337" spans="7:7">
      <c r="G35337" s="406"/>
    </row>
    <row r="35338" spans="7:7">
      <c r="G35338" s="406"/>
    </row>
    <row r="35339" spans="7:7">
      <c r="G35339" s="406"/>
    </row>
    <row r="35340" spans="7:7">
      <c r="G35340" s="406"/>
    </row>
    <row r="35341" spans="7:7">
      <c r="G35341" s="406"/>
    </row>
    <row r="35342" spans="7:7">
      <c r="G35342" s="406"/>
    </row>
    <row r="35343" spans="7:7">
      <c r="G35343" s="406"/>
    </row>
    <row r="35344" spans="7:7">
      <c r="G35344" s="406"/>
    </row>
    <row r="35345" spans="7:7">
      <c r="G35345" s="406"/>
    </row>
    <row r="35346" spans="7:7">
      <c r="G35346" s="406"/>
    </row>
    <row r="35347" spans="7:7">
      <c r="G35347" s="406"/>
    </row>
    <row r="35348" spans="7:7">
      <c r="G35348" s="406"/>
    </row>
    <row r="35349" spans="7:7">
      <c r="G35349" s="406"/>
    </row>
    <row r="35350" spans="7:7">
      <c r="G35350" s="406"/>
    </row>
    <row r="35351" spans="7:7">
      <c r="G35351" s="406"/>
    </row>
    <row r="35352" spans="7:7">
      <c r="G35352" s="406"/>
    </row>
    <row r="35353" spans="7:7">
      <c r="G35353" s="406"/>
    </row>
    <row r="35354" spans="7:7">
      <c r="G35354" s="406"/>
    </row>
    <row r="35355" spans="7:7">
      <c r="G35355" s="406"/>
    </row>
    <row r="35356" spans="7:7">
      <c r="G35356" s="406"/>
    </row>
    <row r="35357" spans="7:7">
      <c r="G35357" s="406"/>
    </row>
    <row r="35358" spans="7:7">
      <c r="G35358" s="406"/>
    </row>
    <row r="35359" spans="7:7">
      <c r="G35359" s="406"/>
    </row>
    <row r="35360" spans="7:7">
      <c r="G35360" s="406"/>
    </row>
    <row r="35361" spans="7:7">
      <c r="G35361" s="406"/>
    </row>
    <row r="35362" spans="7:7">
      <c r="G35362" s="406"/>
    </row>
    <row r="35363" spans="7:7">
      <c r="G35363" s="406"/>
    </row>
    <row r="35364" spans="7:7">
      <c r="G35364" s="406"/>
    </row>
    <row r="35365" spans="7:7">
      <c r="G35365" s="406"/>
    </row>
    <row r="35366" spans="7:7">
      <c r="G35366" s="406"/>
    </row>
    <row r="35367" spans="7:7">
      <c r="G35367" s="406"/>
    </row>
    <row r="35368" spans="7:7">
      <c r="G35368" s="406"/>
    </row>
    <row r="35369" spans="7:7">
      <c r="G35369" s="406"/>
    </row>
    <row r="35370" spans="7:7">
      <c r="G35370" s="406"/>
    </row>
    <row r="35371" spans="7:7">
      <c r="G35371" s="406"/>
    </row>
    <row r="35372" spans="7:7">
      <c r="G35372" s="406"/>
    </row>
    <row r="35373" spans="7:7">
      <c r="G35373" s="406"/>
    </row>
    <row r="35374" spans="7:7">
      <c r="G35374" s="406"/>
    </row>
    <row r="35375" spans="7:7">
      <c r="G35375" s="406"/>
    </row>
    <row r="35376" spans="7:7">
      <c r="G35376" s="406"/>
    </row>
    <row r="35377" spans="7:7">
      <c r="G35377" s="406"/>
    </row>
    <row r="35378" spans="7:7">
      <c r="G35378" s="406"/>
    </row>
    <row r="35379" spans="7:7">
      <c r="G35379" s="406"/>
    </row>
    <row r="35380" spans="7:7">
      <c r="G35380" s="406"/>
    </row>
    <row r="35381" spans="7:7">
      <c r="G35381" s="406"/>
    </row>
    <row r="35382" spans="7:7">
      <c r="G35382" s="406"/>
    </row>
    <row r="35383" spans="7:7">
      <c r="G35383" s="406"/>
    </row>
    <row r="35384" spans="7:7">
      <c r="G35384" s="406"/>
    </row>
    <row r="35385" spans="7:7">
      <c r="G35385" s="406"/>
    </row>
    <row r="35386" spans="7:7">
      <c r="G35386" s="406"/>
    </row>
    <row r="35387" spans="7:7">
      <c r="G35387" s="406"/>
    </row>
    <row r="35388" spans="7:7">
      <c r="G35388" s="406"/>
    </row>
    <row r="35389" spans="7:7">
      <c r="G35389" s="406"/>
    </row>
    <row r="35390" spans="7:7">
      <c r="G35390" s="406"/>
    </row>
    <row r="35391" spans="7:7">
      <c r="G35391" s="406"/>
    </row>
    <row r="35392" spans="7:7">
      <c r="G35392" s="406"/>
    </row>
    <row r="35393" spans="7:7">
      <c r="G35393" s="406"/>
    </row>
    <row r="35394" spans="7:7">
      <c r="G35394" s="406"/>
    </row>
    <row r="35395" spans="7:7">
      <c r="G35395" s="406"/>
    </row>
    <row r="35396" spans="7:7">
      <c r="G35396" s="406"/>
    </row>
    <row r="35397" spans="7:7">
      <c r="G35397" s="406"/>
    </row>
    <row r="35398" spans="7:7">
      <c r="G35398" s="406"/>
    </row>
    <row r="35399" spans="7:7">
      <c r="G35399" s="406"/>
    </row>
    <row r="35400" spans="7:7">
      <c r="G35400" s="406"/>
    </row>
    <row r="35401" spans="7:7">
      <c r="G35401" s="406"/>
    </row>
    <row r="35402" spans="7:7">
      <c r="G35402" s="406"/>
    </row>
    <row r="35403" spans="7:7">
      <c r="G35403" s="406"/>
    </row>
    <row r="35404" spans="7:7">
      <c r="G35404" s="406"/>
    </row>
    <row r="35405" spans="7:7">
      <c r="G35405" s="406"/>
    </row>
    <row r="35406" spans="7:7">
      <c r="G35406" s="406"/>
    </row>
    <row r="35407" spans="7:7">
      <c r="G35407" s="406"/>
    </row>
    <row r="35408" spans="7:7">
      <c r="G35408" s="406"/>
    </row>
    <row r="35409" spans="7:7">
      <c r="G35409" s="406"/>
    </row>
    <row r="35410" spans="7:7">
      <c r="G35410" s="406"/>
    </row>
    <row r="35411" spans="7:7">
      <c r="G35411" s="406"/>
    </row>
    <row r="35412" spans="7:7">
      <c r="G35412" s="406"/>
    </row>
    <row r="35413" spans="7:7">
      <c r="G35413" s="406"/>
    </row>
    <row r="35414" spans="7:7">
      <c r="G35414" s="406"/>
    </row>
    <row r="35415" spans="7:7">
      <c r="G35415" s="406"/>
    </row>
    <row r="35416" spans="7:7">
      <c r="G35416" s="406"/>
    </row>
    <row r="35417" spans="7:7">
      <c r="G35417" s="406"/>
    </row>
    <row r="35418" spans="7:7">
      <c r="G35418" s="406"/>
    </row>
    <row r="35419" spans="7:7">
      <c r="G35419" s="406"/>
    </row>
    <row r="35420" spans="7:7">
      <c r="G35420" s="406"/>
    </row>
    <row r="35421" spans="7:7">
      <c r="G35421" s="406"/>
    </row>
    <row r="35422" spans="7:7">
      <c r="G35422" s="406"/>
    </row>
    <row r="35423" spans="7:7">
      <c r="G35423" s="406"/>
    </row>
    <row r="35424" spans="7:7">
      <c r="G35424" s="406"/>
    </row>
    <row r="35425" spans="7:7">
      <c r="G35425" s="406"/>
    </row>
    <row r="35426" spans="7:7">
      <c r="G35426" s="406"/>
    </row>
    <row r="35427" spans="7:7">
      <c r="G35427" s="406"/>
    </row>
    <row r="35428" spans="7:7">
      <c r="G35428" s="406"/>
    </row>
    <row r="35429" spans="7:7">
      <c r="G35429" s="406"/>
    </row>
    <row r="35430" spans="7:7">
      <c r="G35430" s="406"/>
    </row>
    <row r="35431" spans="7:7">
      <c r="G35431" s="406"/>
    </row>
    <row r="35432" spans="7:7">
      <c r="G35432" s="406"/>
    </row>
    <row r="35433" spans="7:7">
      <c r="G35433" s="406"/>
    </row>
    <row r="35434" spans="7:7">
      <c r="G35434" s="406"/>
    </row>
    <row r="35435" spans="7:7">
      <c r="G35435" s="406"/>
    </row>
    <row r="35436" spans="7:7">
      <c r="G35436" s="406"/>
    </row>
    <row r="35437" spans="7:7">
      <c r="G35437" s="406"/>
    </row>
    <row r="35438" spans="7:7">
      <c r="G35438" s="406"/>
    </row>
    <row r="35439" spans="7:7">
      <c r="G35439" s="406"/>
    </row>
    <row r="35440" spans="7:7">
      <c r="G35440" s="406"/>
    </row>
    <row r="35441" spans="7:7">
      <c r="G35441" s="406"/>
    </row>
    <row r="35442" spans="7:7">
      <c r="G35442" s="406"/>
    </row>
    <row r="35443" spans="7:7">
      <c r="G35443" s="406"/>
    </row>
    <row r="35444" spans="7:7">
      <c r="G35444" s="406"/>
    </row>
    <row r="35445" spans="7:7">
      <c r="G35445" s="406"/>
    </row>
    <row r="35446" spans="7:7">
      <c r="G35446" s="406"/>
    </row>
    <row r="35447" spans="7:7">
      <c r="G35447" s="406"/>
    </row>
    <row r="35448" spans="7:7">
      <c r="G35448" s="406"/>
    </row>
    <row r="35449" spans="7:7">
      <c r="G35449" s="406"/>
    </row>
    <row r="35450" spans="7:7">
      <c r="G35450" s="406"/>
    </row>
    <row r="35451" spans="7:7">
      <c r="G35451" s="406"/>
    </row>
    <row r="35452" spans="7:7">
      <c r="G35452" s="406"/>
    </row>
    <row r="35453" spans="7:7">
      <c r="G35453" s="406"/>
    </row>
    <row r="35454" spans="7:7">
      <c r="G35454" s="406"/>
    </row>
    <row r="35455" spans="7:7">
      <c r="G35455" s="406"/>
    </row>
    <row r="35456" spans="7:7">
      <c r="G35456" s="406"/>
    </row>
    <row r="35457" spans="7:7">
      <c r="G35457" s="406"/>
    </row>
    <row r="35458" spans="7:7">
      <c r="G35458" s="406"/>
    </row>
    <row r="35459" spans="7:7">
      <c r="G35459" s="406"/>
    </row>
    <row r="35460" spans="7:7">
      <c r="G35460" s="406"/>
    </row>
    <row r="35461" spans="7:7">
      <c r="G35461" s="406"/>
    </row>
    <row r="35462" spans="7:7">
      <c r="G35462" s="406"/>
    </row>
    <row r="35463" spans="7:7">
      <c r="G35463" s="406"/>
    </row>
    <row r="35464" spans="7:7">
      <c r="G35464" s="406"/>
    </row>
    <row r="35465" spans="7:7">
      <c r="G35465" s="406"/>
    </row>
    <row r="35466" spans="7:7">
      <c r="G35466" s="406"/>
    </row>
    <row r="35467" spans="7:7">
      <c r="G35467" s="406"/>
    </row>
    <row r="35468" spans="7:7">
      <c r="G35468" s="406"/>
    </row>
    <row r="35469" spans="7:7">
      <c r="G35469" s="406"/>
    </row>
    <row r="35470" spans="7:7">
      <c r="G35470" s="406"/>
    </row>
    <row r="35471" spans="7:7">
      <c r="G35471" s="406"/>
    </row>
    <row r="35472" spans="7:7">
      <c r="G35472" s="406"/>
    </row>
    <row r="35473" spans="7:7">
      <c r="G35473" s="406"/>
    </row>
    <row r="35474" spans="7:7">
      <c r="G35474" s="406"/>
    </row>
    <row r="35475" spans="7:7">
      <c r="G35475" s="406"/>
    </row>
    <row r="35476" spans="7:7">
      <c r="G35476" s="406"/>
    </row>
    <row r="35477" spans="7:7">
      <c r="G35477" s="406"/>
    </row>
    <row r="35478" spans="7:7">
      <c r="G35478" s="406"/>
    </row>
    <row r="35479" spans="7:7">
      <c r="G35479" s="406"/>
    </row>
    <row r="35480" spans="7:7">
      <c r="G35480" s="406"/>
    </row>
    <row r="35481" spans="7:7">
      <c r="G35481" s="406"/>
    </row>
    <row r="35482" spans="7:7">
      <c r="G35482" s="406"/>
    </row>
    <row r="35483" spans="7:7">
      <c r="G35483" s="406"/>
    </row>
    <row r="35484" spans="7:7">
      <c r="G35484" s="406"/>
    </row>
    <row r="35485" spans="7:7">
      <c r="G35485" s="406"/>
    </row>
    <row r="35486" spans="7:7">
      <c r="G35486" s="406"/>
    </row>
    <row r="35487" spans="7:7">
      <c r="G35487" s="406"/>
    </row>
    <row r="35488" spans="7:7">
      <c r="G35488" s="406"/>
    </row>
    <row r="35489" spans="7:7">
      <c r="G35489" s="406"/>
    </row>
    <row r="35490" spans="7:7">
      <c r="G35490" s="406"/>
    </row>
    <row r="35491" spans="7:7">
      <c r="G35491" s="406"/>
    </row>
    <row r="35492" spans="7:7">
      <c r="G35492" s="406"/>
    </row>
    <row r="35493" spans="7:7">
      <c r="G35493" s="406"/>
    </row>
    <row r="35494" spans="7:7">
      <c r="G35494" s="406"/>
    </row>
    <row r="35495" spans="7:7">
      <c r="G35495" s="406"/>
    </row>
    <row r="35496" spans="7:7">
      <c r="G35496" s="406"/>
    </row>
    <row r="35497" spans="7:7">
      <c r="G35497" s="406"/>
    </row>
    <row r="35498" spans="7:7">
      <c r="G35498" s="406"/>
    </row>
    <row r="35499" spans="7:7">
      <c r="G35499" s="406"/>
    </row>
    <row r="35500" spans="7:7">
      <c r="G35500" s="406"/>
    </row>
    <row r="35501" spans="7:7">
      <c r="G35501" s="406"/>
    </row>
    <row r="35502" spans="7:7">
      <c r="G35502" s="406"/>
    </row>
    <row r="35503" spans="7:7">
      <c r="G35503" s="406"/>
    </row>
    <row r="35504" spans="7:7">
      <c r="G35504" s="406"/>
    </row>
    <row r="35505" spans="7:7">
      <c r="G35505" s="406"/>
    </row>
    <row r="35506" spans="7:7">
      <c r="G35506" s="406"/>
    </row>
    <row r="35507" spans="7:7">
      <c r="G35507" s="406"/>
    </row>
    <row r="35508" spans="7:7">
      <c r="G35508" s="406"/>
    </row>
    <row r="35509" spans="7:7">
      <c r="G35509" s="406"/>
    </row>
    <row r="35510" spans="7:7">
      <c r="G35510" s="406"/>
    </row>
    <row r="35511" spans="7:7">
      <c r="G35511" s="406"/>
    </row>
    <row r="35512" spans="7:7">
      <c r="G35512" s="406"/>
    </row>
    <row r="35513" spans="7:7">
      <c r="G35513" s="406"/>
    </row>
    <row r="35514" spans="7:7">
      <c r="G35514" s="406"/>
    </row>
    <row r="35515" spans="7:7">
      <c r="G35515" s="406"/>
    </row>
    <row r="35516" spans="7:7">
      <c r="G35516" s="406"/>
    </row>
    <row r="35517" spans="7:7">
      <c r="G35517" s="406"/>
    </row>
    <row r="35518" spans="7:7">
      <c r="G35518" s="406"/>
    </row>
    <row r="35519" spans="7:7">
      <c r="G35519" s="406"/>
    </row>
    <row r="35520" spans="7:7">
      <c r="G35520" s="406"/>
    </row>
    <row r="35521" spans="7:7">
      <c r="G35521" s="406"/>
    </row>
    <row r="35522" spans="7:7">
      <c r="G35522" s="406"/>
    </row>
    <row r="35523" spans="7:7">
      <c r="G35523" s="406"/>
    </row>
    <row r="35524" spans="7:7">
      <c r="G35524" s="406"/>
    </row>
    <row r="35525" spans="7:7">
      <c r="G35525" s="406"/>
    </row>
    <row r="35526" spans="7:7">
      <c r="G35526" s="406"/>
    </row>
    <row r="35527" spans="7:7">
      <c r="G35527" s="406"/>
    </row>
    <row r="35528" spans="7:7">
      <c r="G35528" s="406"/>
    </row>
    <row r="35529" spans="7:7">
      <c r="G35529" s="406"/>
    </row>
    <row r="35530" spans="7:7">
      <c r="G35530" s="406"/>
    </row>
    <row r="35531" spans="7:7">
      <c r="G35531" s="406"/>
    </row>
    <row r="35532" spans="7:7">
      <c r="G35532" s="406"/>
    </row>
    <row r="35533" spans="7:7">
      <c r="G35533" s="406"/>
    </row>
    <row r="35534" spans="7:7">
      <c r="G35534" s="406"/>
    </row>
    <row r="35535" spans="7:7">
      <c r="G35535" s="406"/>
    </row>
    <row r="35536" spans="7:7">
      <c r="G35536" s="406"/>
    </row>
    <row r="35537" spans="7:7">
      <c r="G35537" s="406"/>
    </row>
    <row r="35538" spans="7:7">
      <c r="G35538" s="406"/>
    </row>
    <row r="35539" spans="7:7">
      <c r="G35539" s="406"/>
    </row>
    <row r="35540" spans="7:7">
      <c r="G35540" s="406"/>
    </row>
    <row r="35541" spans="7:7">
      <c r="G35541" s="406"/>
    </row>
    <row r="35542" spans="7:7">
      <c r="G35542" s="406"/>
    </row>
    <row r="35543" spans="7:7">
      <c r="G35543" s="406"/>
    </row>
    <row r="35544" spans="7:7">
      <c r="G35544" s="406"/>
    </row>
    <row r="35545" spans="7:7">
      <c r="G35545" s="406"/>
    </row>
    <row r="35546" spans="7:7">
      <c r="G35546" s="406"/>
    </row>
    <row r="35547" spans="7:7">
      <c r="G35547" s="406"/>
    </row>
    <row r="35548" spans="7:7">
      <c r="G35548" s="406"/>
    </row>
    <row r="35549" spans="7:7">
      <c r="G35549" s="406"/>
    </row>
    <row r="35550" spans="7:7">
      <c r="G35550" s="406"/>
    </row>
    <row r="35551" spans="7:7">
      <c r="G35551" s="406"/>
    </row>
    <row r="35552" spans="7:7">
      <c r="G35552" s="406"/>
    </row>
    <row r="35553" spans="7:7">
      <c r="G35553" s="406"/>
    </row>
    <row r="35554" spans="7:7">
      <c r="G35554" s="406"/>
    </row>
    <row r="35555" spans="7:7">
      <c r="G35555" s="406"/>
    </row>
    <row r="35556" spans="7:7">
      <c r="G35556" s="406"/>
    </row>
    <row r="35557" spans="7:7">
      <c r="G35557" s="406"/>
    </row>
    <row r="35558" spans="7:7">
      <c r="G35558" s="406"/>
    </row>
    <row r="35559" spans="7:7">
      <c r="G35559" s="406"/>
    </row>
    <row r="35560" spans="7:7">
      <c r="G35560" s="406"/>
    </row>
    <row r="35561" spans="7:7">
      <c r="G35561" s="406"/>
    </row>
    <row r="35562" spans="7:7">
      <c r="G35562" s="406"/>
    </row>
    <row r="35563" spans="7:7">
      <c r="G35563" s="406"/>
    </row>
    <row r="35564" spans="7:7">
      <c r="G35564" s="406"/>
    </row>
    <row r="35565" spans="7:7">
      <c r="G35565" s="406"/>
    </row>
    <row r="35566" spans="7:7">
      <c r="G35566" s="406"/>
    </row>
    <row r="35567" spans="7:7">
      <c r="G35567" s="406"/>
    </row>
    <row r="35568" spans="7:7">
      <c r="G35568" s="406"/>
    </row>
    <row r="35569" spans="7:7">
      <c r="G35569" s="406"/>
    </row>
    <row r="35570" spans="7:7">
      <c r="G35570" s="406"/>
    </row>
    <row r="35571" spans="7:7">
      <c r="G35571" s="406"/>
    </row>
    <row r="35572" spans="7:7">
      <c r="G35572" s="406"/>
    </row>
    <row r="35573" spans="7:7">
      <c r="G35573" s="406"/>
    </row>
    <row r="35574" spans="7:7">
      <c r="G35574" s="406"/>
    </row>
    <row r="35575" spans="7:7">
      <c r="G35575" s="406"/>
    </row>
    <row r="35576" spans="7:7">
      <c r="G35576" s="406"/>
    </row>
    <row r="35577" spans="7:7">
      <c r="G35577" s="406"/>
    </row>
    <row r="35578" spans="7:7">
      <c r="G35578" s="406"/>
    </row>
    <row r="35579" spans="7:7">
      <c r="G35579" s="406"/>
    </row>
    <row r="35580" spans="7:7">
      <c r="G35580" s="406"/>
    </row>
    <row r="35581" spans="7:7">
      <c r="G35581" s="406"/>
    </row>
    <row r="35582" spans="7:7">
      <c r="G35582" s="406"/>
    </row>
    <row r="35583" spans="7:7">
      <c r="G35583" s="406"/>
    </row>
    <row r="35584" spans="7:7">
      <c r="G35584" s="406"/>
    </row>
    <row r="35585" spans="7:7">
      <c r="G35585" s="406"/>
    </row>
    <row r="35586" spans="7:7">
      <c r="G35586" s="406"/>
    </row>
    <row r="35587" spans="7:7">
      <c r="G35587" s="406"/>
    </row>
    <row r="35588" spans="7:7">
      <c r="G35588" s="406"/>
    </row>
    <row r="35589" spans="7:7">
      <c r="G35589" s="406"/>
    </row>
    <row r="35590" spans="7:7">
      <c r="G35590" s="406"/>
    </row>
    <row r="35591" spans="7:7">
      <c r="G35591" s="406"/>
    </row>
    <row r="35592" spans="7:7">
      <c r="G35592" s="406"/>
    </row>
    <row r="35593" spans="7:7">
      <c r="G35593" s="406"/>
    </row>
    <row r="35594" spans="7:7">
      <c r="G35594" s="406"/>
    </row>
    <row r="35595" spans="7:7">
      <c r="G35595" s="406"/>
    </row>
    <row r="35596" spans="7:7">
      <c r="G35596" s="406"/>
    </row>
    <row r="35597" spans="7:7">
      <c r="G35597" s="406"/>
    </row>
    <row r="35598" spans="7:7">
      <c r="G35598" s="406"/>
    </row>
    <row r="35599" spans="7:7">
      <c r="G35599" s="406"/>
    </row>
    <row r="35600" spans="7:7">
      <c r="G35600" s="406"/>
    </row>
    <row r="35601" spans="7:7">
      <c r="G35601" s="406"/>
    </row>
    <row r="35602" spans="7:7">
      <c r="G35602" s="406"/>
    </row>
    <row r="35603" spans="7:7">
      <c r="G35603" s="406"/>
    </row>
    <row r="35604" spans="7:7">
      <c r="G35604" s="406"/>
    </row>
    <row r="35605" spans="7:7">
      <c r="G35605" s="406"/>
    </row>
    <row r="35606" spans="7:7">
      <c r="G35606" s="406"/>
    </row>
    <row r="35607" spans="7:7">
      <c r="G35607" s="406"/>
    </row>
    <row r="35608" spans="7:7">
      <c r="G35608" s="406"/>
    </row>
    <row r="35609" spans="7:7">
      <c r="G35609" s="406"/>
    </row>
    <row r="35610" spans="7:7">
      <c r="G35610" s="406"/>
    </row>
    <row r="35611" spans="7:7">
      <c r="G35611" s="406"/>
    </row>
    <row r="35612" spans="7:7">
      <c r="G35612" s="406"/>
    </row>
    <row r="35613" spans="7:7">
      <c r="G35613" s="406"/>
    </row>
    <row r="35614" spans="7:7">
      <c r="G35614" s="406"/>
    </row>
    <row r="35615" spans="7:7">
      <c r="G35615" s="406"/>
    </row>
    <row r="35616" spans="7:7">
      <c r="G35616" s="406"/>
    </row>
    <row r="35617" spans="7:7">
      <c r="G35617" s="406"/>
    </row>
    <row r="35618" spans="7:7">
      <c r="G35618" s="406"/>
    </row>
    <row r="35619" spans="7:7">
      <c r="G35619" s="406"/>
    </row>
    <row r="35620" spans="7:7">
      <c r="G35620" s="406"/>
    </row>
    <row r="35621" spans="7:7">
      <c r="G35621" s="406"/>
    </row>
    <row r="35622" spans="7:7">
      <c r="G35622" s="406"/>
    </row>
    <row r="35623" spans="7:7">
      <c r="G35623" s="406"/>
    </row>
    <row r="35624" spans="7:7">
      <c r="G35624" s="406"/>
    </row>
    <row r="35625" spans="7:7">
      <c r="G35625" s="406"/>
    </row>
    <row r="35626" spans="7:7">
      <c r="G35626" s="406"/>
    </row>
    <row r="35627" spans="7:7">
      <c r="G35627" s="406"/>
    </row>
    <row r="35628" spans="7:7">
      <c r="G35628" s="406"/>
    </row>
    <row r="35629" spans="7:7">
      <c r="G35629" s="406"/>
    </row>
    <row r="35630" spans="7:7">
      <c r="G35630" s="406"/>
    </row>
    <row r="35631" spans="7:7">
      <c r="G35631" s="406"/>
    </row>
    <row r="35632" spans="7:7">
      <c r="G35632" s="406"/>
    </row>
    <row r="35633" spans="7:7">
      <c r="G35633" s="406"/>
    </row>
    <row r="35634" spans="7:7">
      <c r="G35634" s="406"/>
    </row>
    <row r="35635" spans="7:7">
      <c r="G35635" s="406"/>
    </row>
    <row r="35636" spans="7:7">
      <c r="G35636" s="406"/>
    </row>
    <row r="35637" spans="7:7">
      <c r="G35637" s="406"/>
    </row>
    <row r="35638" spans="7:7">
      <c r="G35638" s="406"/>
    </row>
    <row r="35639" spans="7:7">
      <c r="G35639" s="406"/>
    </row>
    <row r="35640" spans="7:7">
      <c r="G35640" s="406"/>
    </row>
    <row r="35641" spans="7:7">
      <c r="G35641" s="406"/>
    </row>
    <row r="35642" spans="7:7">
      <c r="G35642" s="406"/>
    </row>
    <row r="35643" spans="7:7">
      <c r="G35643" s="406"/>
    </row>
    <row r="35644" spans="7:7">
      <c r="G35644" s="406"/>
    </row>
    <row r="35645" spans="7:7">
      <c r="G35645" s="406"/>
    </row>
    <row r="35646" spans="7:7">
      <c r="G35646" s="406"/>
    </row>
    <row r="35647" spans="7:7">
      <c r="G35647" s="406"/>
    </row>
    <row r="35648" spans="7:7">
      <c r="G35648" s="406"/>
    </row>
    <row r="35649" spans="7:7">
      <c r="G35649" s="406"/>
    </row>
    <row r="35650" spans="7:7">
      <c r="G35650" s="406"/>
    </row>
    <row r="35651" spans="7:7">
      <c r="G35651" s="406"/>
    </row>
    <row r="35652" spans="7:7">
      <c r="G35652" s="406"/>
    </row>
    <row r="35653" spans="7:7">
      <c r="G35653" s="406"/>
    </row>
    <row r="35654" spans="7:7">
      <c r="G35654" s="406"/>
    </row>
    <row r="35655" spans="7:7">
      <c r="G35655" s="406"/>
    </row>
    <row r="35656" spans="7:7">
      <c r="G35656" s="406"/>
    </row>
    <row r="35657" spans="7:7">
      <c r="G35657" s="406"/>
    </row>
    <row r="35658" spans="7:7">
      <c r="G35658" s="406"/>
    </row>
    <row r="35659" spans="7:7">
      <c r="G35659" s="406"/>
    </row>
    <row r="35660" spans="7:7">
      <c r="G35660" s="406"/>
    </row>
    <row r="35661" spans="7:7">
      <c r="G35661" s="406"/>
    </row>
    <row r="35662" spans="7:7">
      <c r="G35662" s="406"/>
    </row>
    <row r="35663" spans="7:7">
      <c r="G35663" s="406"/>
    </row>
    <row r="35664" spans="7:7">
      <c r="G35664" s="406"/>
    </row>
    <row r="35665" spans="7:7">
      <c r="G35665" s="406"/>
    </row>
    <row r="35666" spans="7:7">
      <c r="G35666" s="406"/>
    </row>
    <row r="35667" spans="7:7">
      <c r="G35667" s="406"/>
    </row>
    <row r="35668" spans="7:7">
      <c r="G35668" s="406"/>
    </row>
    <row r="35669" spans="7:7">
      <c r="G35669" s="406"/>
    </row>
    <row r="35670" spans="7:7">
      <c r="G35670" s="406"/>
    </row>
    <row r="35671" spans="7:7">
      <c r="G35671" s="406"/>
    </row>
    <row r="35672" spans="7:7">
      <c r="G35672" s="406"/>
    </row>
    <row r="35673" spans="7:7">
      <c r="G35673" s="406"/>
    </row>
    <row r="35674" spans="7:7">
      <c r="G35674" s="406"/>
    </row>
    <row r="35675" spans="7:7">
      <c r="G35675" s="406"/>
    </row>
    <row r="35676" spans="7:7">
      <c r="G35676" s="406"/>
    </row>
    <row r="35677" spans="7:7">
      <c r="G35677" s="406"/>
    </row>
    <row r="35678" spans="7:7">
      <c r="G35678" s="406"/>
    </row>
    <row r="35679" spans="7:7">
      <c r="G35679" s="406"/>
    </row>
    <row r="35680" spans="7:7">
      <c r="G35680" s="406"/>
    </row>
    <row r="35681" spans="7:7">
      <c r="G35681" s="406"/>
    </row>
    <row r="35682" spans="7:7">
      <c r="G35682" s="406"/>
    </row>
    <row r="35683" spans="7:7">
      <c r="G35683" s="406"/>
    </row>
    <row r="35684" spans="7:7">
      <c r="G35684" s="406"/>
    </row>
    <row r="35685" spans="7:7">
      <c r="G35685" s="406"/>
    </row>
    <row r="35686" spans="7:7">
      <c r="G35686" s="406"/>
    </row>
    <row r="35687" spans="7:7">
      <c r="G35687" s="406"/>
    </row>
    <row r="35688" spans="7:7">
      <c r="G35688" s="406"/>
    </row>
    <row r="35689" spans="7:7">
      <c r="G35689" s="406"/>
    </row>
    <row r="35690" spans="7:7">
      <c r="G35690" s="406"/>
    </row>
    <row r="35691" spans="7:7">
      <c r="G35691" s="406"/>
    </row>
    <row r="35692" spans="7:7">
      <c r="G35692" s="406"/>
    </row>
    <row r="35693" spans="7:7">
      <c r="G35693" s="406"/>
    </row>
    <row r="35694" spans="7:7">
      <c r="G35694" s="406"/>
    </row>
    <row r="35695" spans="7:7">
      <c r="G35695" s="406"/>
    </row>
    <row r="35696" spans="7:7">
      <c r="G35696" s="406"/>
    </row>
    <row r="35697" spans="7:7">
      <c r="G35697" s="406"/>
    </row>
    <row r="35698" spans="7:7">
      <c r="G35698" s="406"/>
    </row>
    <row r="35699" spans="7:7">
      <c r="G35699" s="406"/>
    </row>
    <row r="35700" spans="7:7">
      <c r="G35700" s="406"/>
    </row>
    <row r="35701" spans="7:7">
      <c r="G35701" s="406"/>
    </row>
    <row r="35702" spans="7:7">
      <c r="G35702" s="406"/>
    </row>
    <row r="35703" spans="7:7">
      <c r="G35703" s="406"/>
    </row>
    <row r="35704" spans="7:7">
      <c r="G35704" s="406"/>
    </row>
    <row r="35705" spans="7:7">
      <c r="G35705" s="406"/>
    </row>
    <row r="35706" spans="7:7">
      <c r="G35706" s="406"/>
    </row>
    <row r="35707" spans="7:7">
      <c r="G35707" s="406"/>
    </row>
    <row r="35708" spans="7:7">
      <c r="G35708" s="406"/>
    </row>
    <row r="35709" spans="7:7">
      <c r="G35709" s="406"/>
    </row>
    <row r="35710" spans="7:7">
      <c r="G35710" s="406"/>
    </row>
    <row r="35711" spans="7:7">
      <c r="G35711" s="406"/>
    </row>
    <row r="35712" spans="7:7">
      <c r="G35712" s="406"/>
    </row>
    <row r="35713" spans="7:7">
      <c r="G35713" s="406"/>
    </row>
    <row r="35714" spans="7:7">
      <c r="G35714" s="406"/>
    </row>
    <row r="35715" spans="7:7">
      <c r="G35715" s="406"/>
    </row>
    <row r="35716" spans="7:7">
      <c r="G35716" s="406"/>
    </row>
    <row r="35717" spans="7:7">
      <c r="G35717" s="406"/>
    </row>
    <row r="35718" spans="7:7">
      <c r="G35718" s="406"/>
    </row>
    <row r="35719" spans="7:7">
      <c r="G35719" s="406"/>
    </row>
    <row r="35720" spans="7:7">
      <c r="G35720" s="406"/>
    </row>
    <row r="35721" spans="7:7">
      <c r="G35721" s="406"/>
    </row>
    <row r="35722" spans="7:7">
      <c r="G35722" s="406"/>
    </row>
    <row r="35723" spans="7:7">
      <c r="G35723" s="406"/>
    </row>
    <row r="35724" spans="7:7">
      <c r="G35724" s="406"/>
    </row>
    <row r="35725" spans="7:7">
      <c r="G35725" s="406"/>
    </row>
    <row r="35726" spans="7:7">
      <c r="G35726" s="406"/>
    </row>
    <row r="35727" spans="7:7">
      <c r="G35727" s="406"/>
    </row>
    <row r="35728" spans="7:7">
      <c r="G35728" s="406"/>
    </row>
    <row r="35729" spans="7:7">
      <c r="G35729" s="406"/>
    </row>
    <row r="35730" spans="7:7">
      <c r="G35730" s="406"/>
    </row>
    <row r="35731" spans="7:7">
      <c r="G35731" s="406"/>
    </row>
    <row r="35732" spans="7:7">
      <c r="G35732" s="406"/>
    </row>
    <row r="35733" spans="7:7">
      <c r="G35733" s="406"/>
    </row>
    <row r="35734" spans="7:7">
      <c r="G35734" s="406"/>
    </row>
    <row r="35735" spans="7:7">
      <c r="G35735" s="406"/>
    </row>
    <row r="35736" spans="7:7">
      <c r="G35736" s="406"/>
    </row>
    <row r="35737" spans="7:7">
      <c r="G35737" s="406"/>
    </row>
    <row r="35738" spans="7:7">
      <c r="G35738" s="406"/>
    </row>
    <row r="35739" spans="7:7">
      <c r="G35739" s="406"/>
    </row>
    <row r="35740" spans="7:7">
      <c r="G35740" s="406"/>
    </row>
    <row r="35741" spans="7:7">
      <c r="G35741" s="406"/>
    </row>
    <row r="35742" spans="7:7">
      <c r="G35742" s="406"/>
    </row>
    <row r="35743" spans="7:7">
      <c r="G35743" s="406"/>
    </row>
    <row r="35744" spans="7:7">
      <c r="G35744" s="406"/>
    </row>
    <row r="35745" spans="7:7">
      <c r="G35745" s="406"/>
    </row>
    <row r="35746" spans="7:7">
      <c r="G35746" s="406"/>
    </row>
    <row r="35747" spans="7:7">
      <c r="G35747" s="406"/>
    </row>
    <row r="35748" spans="7:7">
      <c r="G35748" s="406"/>
    </row>
    <row r="35749" spans="7:7">
      <c r="G35749" s="406"/>
    </row>
    <row r="35750" spans="7:7">
      <c r="G35750" s="406"/>
    </row>
    <row r="35751" spans="7:7">
      <c r="G35751" s="406"/>
    </row>
    <row r="35752" spans="7:7">
      <c r="G35752" s="406"/>
    </row>
    <row r="35753" spans="7:7">
      <c r="G35753" s="406"/>
    </row>
    <row r="35754" spans="7:7">
      <c r="G35754" s="406"/>
    </row>
    <row r="35755" spans="7:7">
      <c r="G35755" s="406"/>
    </row>
    <row r="35756" spans="7:7">
      <c r="G35756" s="406"/>
    </row>
    <row r="35757" spans="7:7">
      <c r="G35757" s="406"/>
    </row>
    <row r="35758" spans="7:7">
      <c r="G35758" s="406"/>
    </row>
    <row r="35759" spans="7:7">
      <c r="G35759" s="406"/>
    </row>
    <row r="35760" spans="7:7">
      <c r="G35760" s="406"/>
    </row>
    <row r="35761" spans="7:7">
      <c r="G35761" s="406"/>
    </row>
    <row r="35762" spans="7:7">
      <c r="G35762" s="406"/>
    </row>
    <row r="35763" spans="7:7">
      <c r="G35763" s="406"/>
    </row>
    <row r="35764" spans="7:7">
      <c r="G35764" s="406"/>
    </row>
    <row r="35765" spans="7:7">
      <c r="G35765" s="406"/>
    </row>
    <row r="35766" spans="7:7">
      <c r="G35766" s="406"/>
    </row>
    <row r="35767" spans="7:7">
      <c r="G35767" s="406"/>
    </row>
    <row r="35768" spans="7:7">
      <c r="G35768" s="406"/>
    </row>
    <row r="35769" spans="7:7">
      <c r="G35769" s="406"/>
    </row>
    <row r="35770" spans="7:7">
      <c r="G35770" s="406"/>
    </row>
    <row r="35771" spans="7:7">
      <c r="G35771" s="406"/>
    </row>
    <row r="35772" spans="7:7">
      <c r="G35772" s="406"/>
    </row>
    <row r="35773" spans="7:7">
      <c r="G35773" s="406"/>
    </row>
    <row r="35774" spans="7:7">
      <c r="G35774" s="406"/>
    </row>
    <row r="35775" spans="7:7">
      <c r="G35775" s="406"/>
    </row>
    <row r="35776" spans="7:7">
      <c r="G35776" s="406"/>
    </row>
    <row r="35777" spans="7:7">
      <c r="G35777" s="406"/>
    </row>
    <row r="35778" spans="7:7">
      <c r="G35778" s="406"/>
    </row>
    <row r="35779" spans="7:7">
      <c r="G35779" s="406"/>
    </row>
    <row r="35780" spans="7:7">
      <c r="G35780" s="406"/>
    </row>
    <row r="35781" spans="7:7">
      <c r="G35781" s="406"/>
    </row>
    <row r="35782" spans="7:7">
      <c r="G35782" s="406"/>
    </row>
    <row r="35783" spans="7:7">
      <c r="G35783" s="406"/>
    </row>
    <row r="35784" spans="7:7">
      <c r="G35784" s="406"/>
    </row>
    <row r="35785" spans="7:7">
      <c r="G35785" s="406"/>
    </row>
    <row r="35786" spans="7:7">
      <c r="G35786" s="406"/>
    </row>
    <row r="35787" spans="7:7">
      <c r="G35787" s="406"/>
    </row>
    <row r="35788" spans="7:7">
      <c r="G35788" s="406"/>
    </row>
    <row r="35789" spans="7:7">
      <c r="G35789" s="406"/>
    </row>
    <row r="35790" spans="7:7">
      <c r="G35790" s="406"/>
    </row>
    <row r="35791" spans="7:7">
      <c r="G35791" s="406"/>
    </row>
    <row r="35792" spans="7:7">
      <c r="G35792" s="406"/>
    </row>
    <row r="35793" spans="7:7">
      <c r="G35793" s="406"/>
    </row>
    <row r="35794" spans="7:7">
      <c r="G35794" s="406"/>
    </row>
    <row r="35795" spans="7:7">
      <c r="G35795" s="406"/>
    </row>
    <row r="35796" spans="7:7">
      <c r="G35796" s="406"/>
    </row>
    <row r="35797" spans="7:7">
      <c r="G35797" s="406"/>
    </row>
    <row r="35798" spans="7:7">
      <c r="G35798" s="406"/>
    </row>
    <row r="35799" spans="7:7">
      <c r="G35799" s="406"/>
    </row>
    <row r="35800" spans="7:7">
      <c r="G35800" s="406"/>
    </row>
    <row r="35801" spans="7:7">
      <c r="G35801" s="406"/>
    </row>
    <row r="35802" spans="7:7">
      <c r="G35802" s="406"/>
    </row>
    <row r="35803" spans="7:7">
      <c r="G35803" s="406"/>
    </row>
    <row r="35804" spans="7:7">
      <c r="G35804" s="406"/>
    </row>
    <row r="35805" spans="7:7">
      <c r="G35805" s="406"/>
    </row>
    <row r="35806" spans="7:7">
      <c r="G35806" s="406"/>
    </row>
    <row r="35807" spans="7:7">
      <c r="G35807" s="406"/>
    </row>
    <row r="35808" spans="7:7">
      <c r="G35808" s="406"/>
    </row>
    <row r="35809" spans="7:7">
      <c r="G35809" s="406"/>
    </row>
    <row r="35810" spans="7:7">
      <c r="G35810" s="406"/>
    </row>
    <row r="35811" spans="7:7">
      <c r="G35811" s="406"/>
    </row>
    <row r="35812" spans="7:7">
      <c r="G35812" s="406"/>
    </row>
    <row r="35813" spans="7:7">
      <c r="G35813" s="406"/>
    </row>
    <row r="35814" spans="7:7">
      <c r="G35814" s="406"/>
    </row>
    <row r="35815" spans="7:7">
      <c r="G35815" s="406"/>
    </row>
    <row r="35816" spans="7:7">
      <c r="G35816" s="406"/>
    </row>
    <row r="35817" spans="7:7">
      <c r="G35817" s="406"/>
    </row>
    <row r="35818" spans="7:7">
      <c r="G35818" s="406"/>
    </row>
    <row r="35819" spans="7:7">
      <c r="G35819" s="406"/>
    </row>
    <row r="35820" spans="7:7">
      <c r="G35820" s="406"/>
    </row>
    <row r="35821" spans="7:7">
      <c r="G35821" s="406"/>
    </row>
    <row r="35822" spans="7:7">
      <c r="G35822" s="406"/>
    </row>
    <row r="35823" spans="7:7">
      <c r="G35823" s="406"/>
    </row>
    <row r="35824" spans="7:7">
      <c r="G35824" s="406"/>
    </row>
    <row r="35825" spans="7:7">
      <c r="G35825" s="406"/>
    </row>
    <row r="35826" spans="7:7">
      <c r="G35826" s="406"/>
    </row>
    <row r="35827" spans="7:7">
      <c r="G35827" s="406"/>
    </row>
    <row r="35828" spans="7:7">
      <c r="G35828" s="406"/>
    </row>
    <row r="35829" spans="7:7">
      <c r="G35829" s="406"/>
    </row>
    <row r="35830" spans="7:7">
      <c r="G35830" s="406"/>
    </row>
    <row r="35831" spans="7:7">
      <c r="G35831" s="406"/>
    </row>
    <row r="35832" spans="7:7">
      <c r="G35832" s="406"/>
    </row>
    <row r="35833" spans="7:7">
      <c r="G35833" s="406"/>
    </row>
    <row r="35834" spans="7:7">
      <c r="G35834" s="406"/>
    </row>
    <row r="35835" spans="7:7">
      <c r="G35835" s="406"/>
    </row>
    <row r="35836" spans="7:7">
      <c r="G35836" s="406"/>
    </row>
    <row r="35837" spans="7:7">
      <c r="G35837" s="406"/>
    </row>
    <row r="35838" spans="7:7">
      <c r="G35838" s="406"/>
    </row>
    <row r="35839" spans="7:7">
      <c r="G35839" s="406"/>
    </row>
    <row r="35840" spans="7:7">
      <c r="G35840" s="406"/>
    </row>
    <row r="35841" spans="7:7">
      <c r="G35841" s="406"/>
    </row>
    <row r="35842" spans="7:7">
      <c r="G35842" s="406"/>
    </row>
    <row r="35843" spans="7:7">
      <c r="G35843" s="406"/>
    </row>
    <row r="35844" spans="7:7">
      <c r="G35844" s="406"/>
    </row>
    <row r="35845" spans="7:7">
      <c r="G35845" s="406"/>
    </row>
    <row r="35846" spans="7:7">
      <c r="G35846" s="406"/>
    </row>
    <row r="35847" spans="7:7">
      <c r="G35847" s="406"/>
    </row>
    <row r="35848" spans="7:7">
      <c r="G35848" s="406"/>
    </row>
    <row r="35849" spans="7:7">
      <c r="G35849" s="406"/>
    </row>
    <row r="35850" spans="7:7">
      <c r="G35850" s="406"/>
    </row>
    <row r="35851" spans="7:7">
      <c r="G35851" s="406"/>
    </row>
    <row r="35852" spans="7:7">
      <c r="G35852" s="406"/>
    </row>
    <row r="35853" spans="7:7">
      <c r="G35853" s="406"/>
    </row>
    <row r="35854" spans="7:7">
      <c r="G35854" s="406"/>
    </row>
    <row r="35855" spans="7:7">
      <c r="G35855" s="406"/>
    </row>
    <row r="35856" spans="7:7">
      <c r="G35856" s="406"/>
    </row>
    <row r="35857" spans="7:7">
      <c r="G35857" s="406"/>
    </row>
    <row r="35858" spans="7:7">
      <c r="G35858" s="406"/>
    </row>
    <row r="35859" spans="7:7">
      <c r="G35859" s="406"/>
    </row>
    <row r="35860" spans="7:7">
      <c r="G35860" s="406"/>
    </row>
    <row r="35861" spans="7:7">
      <c r="G35861" s="406"/>
    </row>
    <row r="35862" spans="7:7">
      <c r="G35862" s="406"/>
    </row>
    <row r="35863" spans="7:7">
      <c r="G35863" s="406"/>
    </row>
    <row r="35864" spans="7:7">
      <c r="G35864" s="406"/>
    </row>
    <row r="35865" spans="7:7">
      <c r="G35865" s="406"/>
    </row>
    <row r="35866" spans="7:7">
      <c r="G35866" s="406"/>
    </row>
    <row r="35867" spans="7:7">
      <c r="G35867" s="406"/>
    </row>
    <row r="35868" spans="7:7">
      <c r="G35868" s="406"/>
    </row>
    <row r="35869" spans="7:7">
      <c r="G35869" s="406"/>
    </row>
    <row r="35870" spans="7:7">
      <c r="G35870" s="406"/>
    </row>
    <row r="35871" spans="7:7">
      <c r="G35871" s="406"/>
    </row>
    <row r="35872" spans="7:7">
      <c r="G35872" s="406"/>
    </row>
    <row r="35873" spans="7:7">
      <c r="G35873" s="406"/>
    </row>
    <row r="35874" spans="7:7">
      <c r="G35874" s="406"/>
    </row>
    <row r="35875" spans="7:7">
      <c r="G35875" s="406"/>
    </row>
    <row r="35876" spans="7:7">
      <c r="G35876" s="406"/>
    </row>
    <row r="35877" spans="7:7">
      <c r="G35877" s="406"/>
    </row>
    <row r="35878" spans="7:7">
      <c r="G35878" s="406"/>
    </row>
    <row r="35879" spans="7:7">
      <c r="G35879" s="406"/>
    </row>
    <row r="35880" spans="7:7">
      <c r="G35880" s="406"/>
    </row>
    <row r="35881" spans="7:7">
      <c r="G35881" s="406"/>
    </row>
    <row r="35882" spans="7:7">
      <c r="G35882" s="406"/>
    </row>
    <row r="35883" spans="7:7">
      <c r="G35883" s="406"/>
    </row>
    <row r="35884" spans="7:7">
      <c r="G35884" s="406"/>
    </row>
    <row r="35885" spans="7:7">
      <c r="G35885" s="406"/>
    </row>
    <row r="35886" spans="7:7">
      <c r="G35886" s="406"/>
    </row>
    <row r="35887" spans="7:7">
      <c r="G35887" s="406"/>
    </row>
    <row r="35888" spans="7:7">
      <c r="G35888" s="406"/>
    </row>
    <row r="35889" spans="7:7">
      <c r="G35889" s="406"/>
    </row>
    <row r="35890" spans="7:7">
      <c r="G35890" s="406"/>
    </row>
    <row r="35891" spans="7:7">
      <c r="G35891" s="406"/>
    </row>
    <row r="35892" spans="7:7">
      <c r="G35892" s="406"/>
    </row>
    <row r="35893" spans="7:7">
      <c r="G35893" s="406"/>
    </row>
    <row r="35894" spans="7:7">
      <c r="G35894" s="406"/>
    </row>
    <row r="35895" spans="7:7">
      <c r="G35895" s="406"/>
    </row>
    <row r="35896" spans="7:7">
      <c r="G35896" s="406"/>
    </row>
    <row r="35897" spans="7:7">
      <c r="G35897" s="406"/>
    </row>
    <row r="35898" spans="7:7">
      <c r="G35898" s="406"/>
    </row>
    <row r="35899" spans="7:7">
      <c r="G35899" s="406"/>
    </row>
    <row r="35900" spans="7:7">
      <c r="G35900" s="406"/>
    </row>
    <row r="35901" spans="7:7">
      <c r="G35901" s="406"/>
    </row>
    <row r="35902" spans="7:7">
      <c r="G35902" s="406"/>
    </row>
    <row r="35903" spans="7:7">
      <c r="G35903" s="406"/>
    </row>
    <row r="35904" spans="7:7">
      <c r="G35904" s="406"/>
    </row>
    <row r="35905" spans="7:7">
      <c r="G35905" s="406"/>
    </row>
    <row r="35906" spans="7:7">
      <c r="G35906" s="406"/>
    </row>
    <row r="35907" spans="7:7">
      <c r="G35907" s="406"/>
    </row>
    <row r="35908" spans="7:7">
      <c r="G35908" s="406"/>
    </row>
    <row r="35909" spans="7:7">
      <c r="G35909" s="406"/>
    </row>
    <row r="35910" spans="7:7">
      <c r="G35910" s="406"/>
    </row>
    <row r="35911" spans="7:7">
      <c r="G35911" s="406"/>
    </row>
    <row r="35912" spans="7:7">
      <c r="G35912" s="406"/>
    </row>
    <row r="35913" spans="7:7">
      <c r="G35913" s="406"/>
    </row>
    <row r="35914" spans="7:7">
      <c r="G35914" s="406"/>
    </row>
    <row r="35915" spans="7:7">
      <c r="G35915" s="406"/>
    </row>
    <row r="35916" spans="7:7">
      <c r="G35916" s="406"/>
    </row>
    <row r="35917" spans="7:7">
      <c r="G35917" s="406"/>
    </row>
    <row r="35918" spans="7:7">
      <c r="G35918" s="406"/>
    </row>
    <row r="35919" spans="7:7">
      <c r="G35919" s="406"/>
    </row>
    <row r="35920" spans="7:7">
      <c r="G35920" s="406"/>
    </row>
    <row r="35921" spans="7:7">
      <c r="G35921" s="406"/>
    </row>
    <row r="35922" spans="7:7">
      <c r="G35922" s="406"/>
    </row>
    <row r="35923" spans="7:7">
      <c r="G35923" s="406"/>
    </row>
    <row r="35924" spans="7:7">
      <c r="G35924" s="406"/>
    </row>
    <row r="35925" spans="7:7">
      <c r="G35925" s="406"/>
    </row>
    <row r="35926" spans="7:7">
      <c r="G35926" s="406"/>
    </row>
    <row r="35927" spans="7:7">
      <c r="G35927" s="406"/>
    </row>
    <row r="35928" spans="7:7">
      <c r="G35928" s="406"/>
    </row>
    <row r="35929" spans="7:7">
      <c r="G35929" s="406"/>
    </row>
    <row r="35930" spans="7:7">
      <c r="G35930" s="406"/>
    </row>
    <row r="35931" spans="7:7">
      <c r="G35931" s="406"/>
    </row>
    <row r="35932" spans="7:7">
      <c r="G35932" s="406"/>
    </row>
    <row r="35933" spans="7:7">
      <c r="G35933" s="406"/>
    </row>
    <row r="35934" spans="7:7">
      <c r="G35934" s="406"/>
    </row>
    <row r="35935" spans="7:7">
      <c r="G35935" s="406"/>
    </row>
    <row r="35936" spans="7:7">
      <c r="G35936" s="406"/>
    </row>
    <row r="35937" spans="7:7">
      <c r="G35937" s="406"/>
    </row>
    <row r="35938" spans="7:7">
      <c r="G35938" s="406"/>
    </row>
    <row r="35939" spans="7:7">
      <c r="G35939" s="406"/>
    </row>
    <row r="35940" spans="7:7">
      <c r="G35940" s="406"/>
    </row>
    <row r="35941" spans="7:7">
      <c r="G35941" s="406"/>
    </row>
    <row r="35942" spans="7:7">
      <c r="G35942" s="406"/>
    </row>
    <row r="35943" spans="7:7">
      <c r="G35943" s="406"/>
    </row>
    <row r="35944" spans="7:7">
      <c r="G35944" s="406"/>
    </row>
    <row r="35945" spans="7:7">
      <c r="G35945" s="406"/>
    </row>
    <row r="35946" spans="7:7">
      <c r="G35946" s="406"/>
    </row>
    <row r="35947" spans="7:7">
      <c r="G35947" s="406"/>
    </row>
    <row r="35948" spans="7:7">
      <c r="G35948" s="406"/>
    </row>
    <row r="35949" spans="7:7">
      <c r="G35949" s="406"/>
    </row>
    <row r="35950" spans="7:7">
      <c r="G35950" s="406"/>
    </row>
    <row r="35951" spans="7:7">
      <c r="G35951" s="406"/>
    </row>
    <row r="35952" spans="7:7">
      <c r="G35952" s="406"/>
    </row>
    <row r="35953" spans="7:7">
      <c r="G35953" s="406"/>
    </row>
    <row r="35954" spans="7:7">
      <c r="G35954" s="406"/>
    </row>
    <row r="35955" spans="7:7">
      <c r="G35955" s="406"/>
    </row>
    <row r="35956" spans="7:7">
      <c r="G35956" s="406"/>
    </row>
    <row r="35957" spans="7:7">
      <c r="G35957" s="406"/>
    </row>
    <row r="35958" spans="7:7">
      <c r="G35958" s="406"/>
    </row>
    <row r="35959" spans="7:7">
      <c r="G35959" s="406"/>
    </row>
    <row r="35960" spans="7:7">
      <c r="G35960" s="406"/>
    </row>
    <row r="35961" spans="7:7">
      <c r="G35961" s="406"/>
    </row>
    <row r="35962" spans="7:7">
      <c r="G35962" s="406"/>
    </row>
    <row r="35963" spans="7:7">
      <c r="G35963" s="406"/>
    </row>
    <row r="35964" spans="7:7">
      <c r="G35964" s="406"/>
    </row>
    <row r="35965" spans="7:7">
      <c r="G35965" s="406"/>
    </row>
    <row r="35966" spans="7:7">
      <c r="G35966" s="406"/>
    </row>
    <row r="35967" spans="7:7">
      <c r="G35967" s="406"/>
    </row>
    <row r="35968" spans="7:7">
      <c r="G35968" s="406"/>
    </row>
    <row r="35969" spans="7:7">
      <c r="G35969" s="406"/>
    </row>
    <row r="35970" spans="7:7">
      <c r="G35970" s="406"/>
    </row>
    <row r="35971" spans="7:7">
      <c r="G35971" s="406"/>
    </row>
    <row r="35972" spans="7:7">
      <c r="G35972" s="406"/>
    </row>
    <row r="35973" spans="7:7">
      <c r="G35973" s="406"/>
    </row>
    <row r="35974" spans="7:7">
      <c r="G35974" s="406"/>
    </row>
    <row r="35975" spans="7:7">
      <c r="G35975" s="406"/>
    </row>
    <row r="35976" spans="7:7">
      <c r="G35976" s="406"/>
    </row>
    <row r="35977" spans="7:7">
      <c r="G35977" s="406"/>
    </row>
    <row r="35978" spans="7:7">
      <c r="G35978" s="406"/>
    </row>
    <row r="35979" spans="7:7">
      <c r="G35979" s="406"/>
    </row>
    <row r="35980" spans="7:7">
      <c r="G35980" s="406"/>
    </row>
    <row r="35981" spans="7:7">
      <c r="G35981" s="406"/>
    </row>
    <row r="35982" spans="7:7">
      <c r="G35982" s="406"/>
    </row>
    <row r="35983" spans="7:7">
      <c r="G35983" s="406"/>
    </row>
    <row r="35984" spans="7:7">
      <c r="G35984" s="406"/>
    </row>
    <row r="35985" spans="7:7">
      <c r="G35985" s="406"/>
    </row>
    <row r="35986" spans="7:7">
      <c r="G35986" s="406"/>
    </row>
    <row r="35987" spans="7:7">
      <c r="G35987" s="406"/>
    </row>
    <row r="35988" spans="7:7">
      <c r="G35988" s="406"/>
    </row>
    <row r="35989" spans="7:7">
      <c r="G35989" s="406"/>
    </row>
    <row r="35990" spans="7:7">
      <c r="G35990" s="406"/>
    </row>
    <row r="35991" spans="7:7">
      <c r="G35991" s="406"/>
    </row>
    <row r="35992" spans="7:7">
      <c r="G35992" s="406"/>
    </row>
    <row r="35993" spans="7:7">
      <c r="G35993" s="406"/>
    </row>
    <row r="35994" spans="7:7">
      <c r="G35994" s="406"/>
    </row>
    <row r="35995" spans="7:7">
      <c r="G35995" s="406"/>
    </row>
    <row r="35996" spans="7:7">
      <c r="G35996" s="406"/>
    </row>
    <row r="35997" spans="7:7">
      <c r="G35997" s="406"/>
    </row>
    <row r="35998" spans="7:7">
      <c r="G35998" s="406"/>
    </row>
    <row r="35999" spans="7:7">
      <c r="G35999" s="406"/>
    </row>
    <row r="36000" spans="7:7">
      <c r="G36000" s="406"/>
    </row>
    <row r="36001" spans="7:7">
      <c r="G36001" s="406"/>
    </row>
    <row r="36002" spans="7:7">
      <c r="G36002" s="406"/>
    </row>
    <row r="36003" spans="7:7">
      <c r="G36003" s="406"/>
    </row>
    <row r="36004" spans="7:7">
      <c r="G36004" s="406"/>
    </row>
    <row r="36005" spans="7:7">
      <c r="G36005" s="406"/>
    </row>
    <row r="36006" spans="7:7">
      <c r="G36006" s="406"/>
    </row>
    <row r="36007" spans="7:7">
      <c r="G36007" s="406"/>
    </row>
    <row r="36008" spans="7:7">
      <c r="G36008" s="406"/>
    </row>
    <row r="36009" spans="7:7">
      <c r="G36009" s="406"/>
    </row>
    <row r="36010" spans="7:7">
      <c r="G36010" s="406"/>
    </row>
    <row r="36011" spans="7:7">
      <c r="G36011" s="406"/>
    </row>
    <row r="36012" spans="7:7">
      <c r="G36012" s="406"/>
    </row>
    <row r="36013" spans="7:7">
      <c r="G36013" s="406"/>
    </row>
    <row r="36014" spans="7:7">
      <c r="G36014" s="406"/>
    </row>
    <row r="36015" spans="7:7">
      <c r="G36015" s="406"/>
    </row>
    <row r="36016" spans="7:7">
      <c r="G36016" s="406"/>
    </row>
    <row r="36017" spans="7:7">
      <c r="G36017" s="406"/>
    </row>
    <row r="36018" spans="7:7">
      <c r="G36018" s="406"/>
    </row>
    <row r="36019" spans="7:7">
      <c r="G36019" s="406"/>
    </row>
    <row r="36020" spans="7:7">
      <c r="G36020" s="406"/>
    </row>
    <row r="36021" spans="7:7">
      <c r="G36021" s="406"/>
    </row>
    <row r="36022" spans="7:7">
      <c r="G36022" s="406"/>
    </row>
    <row r="36023" spans="7:7">
      <c r="G36023" s="406"/>
    </row>
    <row r="36024" spans="7:7">
      <c r="G36024" s="406"/>
    </row>
    <row r="36025" spans="7:7">
      <c r="G36025" s="406"/>
    </row>
    <row r="36026" spans="7:7">
      <c r="G36026" s="406"/>
    </row>
    <row r="36027" spans="7:7">
      <c r="G36027" s="406"/>
    </row>
    <row r="36028" spans="7:7">
      <c r="G36028" s="406"/>
    </row>
    <row r="36029" spans="7:7">
      <c r="G36029" s="406"/>
    </row>
    <row r="36030" spans="7:7">
      <c r="G36030" s="406"/>
    </row>
    <row r="36031" spans="7:7">
      <c r="G36031" s="406"/>
    </row>
    <row r="36032" spans="7:7">
      <c r="G36032" s="406"/>
    </row>
    <row r="36033" spans="7:7">
      <c r="G36033" s="406"/>
    </row>
    <row r="36034" spans="7:7">
      <c r="G36034" s="406"/>
    </row>
    <row r="36035" spans="7:7">
      <c r="G36035" s="406"/>
    </row>
    <row r="36036" spans="7:7">
      <c r="G36036" s="406"/>
    </row>
    <row r="36037" spans="7:7">
      <c r="G36037" s="406"/>
    </row>
    <row r="36038" spans="7:7">
      <c r="G36038" s="406"/>
    </row>
    <row r="36039" spans="7:7">
      <c r="G36039" s="406"/>
    </row>
    <row r="36040" spans="7:7">
      <c r="G36040" s="406"/>
    </row>
    <row r="36041" spans="7:7">
      <c r="G36041" s="406"/>
    </row>
    <row r="36042" spans="7:7">
      <c r="G36042" s="406"/>
    </row>
    <row r="36043" spans="7:7">
      <c r="G36043" s="406"/>
    </row>
    <row r="36044" spans="7:7">
      <c r="G36044" s="406"/>
    </row>
    <row r="36045" spans="7:7">
      <c r="G36045" s="406"/>
    </row>
    <row r="36046" spans="7:7">
      <c r="G36046" s="406"/>
    </row>
    <row r="36047" spans="7:7">
      <c r="G36047" s="406"/>
    </row>
    <row r="36048" spans="7:7">
      <c r="G36048" s="406"/>
    </row>
    <row r="36049" spans="7:7">
      <c r="G36049" s="406"/>
    </row>
    <row r="36050" spans="7:7">
      <c r="G36050" s="406"/>
    </row>
    <row r="36051" spans="7:7">
      <c r="G36051" s="406"/>
    </row>
    <row r="36052" spans="7:7">
      <c r="G36052" s="406"/>
    </row>
    <row r="36053" spans="7:7">
      <c r="G36053" s="406"/>
    </row>
    <row r="36054" spans="7:7">
      <c r="G36054" s="406"/>
    </row>
    <row r="36055" spans="7:7">
      <c r="G36055" s="406"/>
    </row>
    <row r="36056" spans="7:7">
      <c r="G36056" s="406"/>
    </row>
    <row r="36057" spans="7:7">
      <c r="G36057" s="406"/>
    </row>
    <row r="36058" spans="7:7">
      <c r="G36058" s="406"/>
    </row>
    <row r="36059" spans="7:7">
      <c r="G36059" s="406"/>
    </row>
    <row r="36060" spans="7:7">
      <c r="G36060" s="406"/>
    </row>
    <row r="36061" spans="7:7">
      <c r="G36061" s="406"/>
    </row>
    <row r="36062" spans="7:7">
      <c r="G36062" s="406"/>
    </row>
    <row r="36063" spans="7:7">
      <c r="G36063" s="406"/>
    </row>
    <row r="36064" spans="7:7">
      <c r="G36064" s="406"/>
    </row>
    <row r="36065" spans="7:7">
      <c r="G36065" s="406"/>
    </row>
    <row r="36066" spans="7:7">
      <c r="G36066" s="406"/>
    </row>
    <row r="36067" spans="7:7">
      <c r="G36067" s="406"/>
    </row>
    <row r="36068" spans="7:7">
      <c r="G36068" s="406"/>
    </row>
    <row r="36069" spans="7:7">
      <c r="G36069" s="406"/>
    </row>
    <row r="36070" spans="7:7">
      <c r="G36070" s="406"/>
    </row>
    <row r="36071" spans="7:7">
      <c r="G36071" s="406"/>
    </row>
    <row r="36072" spans="7:7">
      <c r="G36072" s="406"/>
    </row>
    <row r="36073" spans="7:7">
      <c r="G36073" s="406"/>
    </row>
    <row r="36074" spans="7:7">
      <c r="G36074" s="406"/>
    </row>
    <row r="36075" spans="7:7">
      <c r="G36075" s="406"/>
    </row>
    <row r="36076" spans="7:7">
      <c r="G36076" s="406"/>
    </row>
    <row r="36077" spans="7:7">
      <c r="G36077" s="406"/>
    </row>
    <row r="36078" spans="7:7">
      <c r="G36078" s="406"/>
    </row>
    <row r="36079" spans="7:7">
      <c r="G36079" s="406"/>
    </row>
    <row r="36080" spans="7:7">
      <c r="G36080" s="406"/>
    </row>
    <row r="36081" spans="7:7">
      <c r="G36081" s="406"/>
    </row>
    <row r="36082" spans="7:7">
      <c r="G36082" s="406"/>
    </row>
    <row r="36083" spans="7:7">
      <c r="G36083" s="406"/>
    </row>
    <row r="36084" spans="7:7">
      <c r="G36084" s="406"/>
    </row>
    <row r="36085" spans="7:7">
      <c r="G36085" s="406"/>
    </row>
    <row r="36086" spans="7:7">
      <c r="G36086" s="406"/>
    </row>
    <row r="36087" spans="7:7">
      <c r="G36087" s="406"/>
    </row>
    <row r="36088" spans="7:7">
      <c r="G36088" s="406"/>
    </row>
    <row r="36089" spans="7:7">
      <c r="G36089" s="406"/>
    </row>
    <row r="36090" spans="7:7">
      <c r="G36090" s="406"/>
    </row>
    <row r="36091" spans="7:7">
      <c r="G36091" s="406"/>
    </row>
    <row r="36092" spans="7:7">
      <c r="G36092" s="406"/>
    </row>
    <row r="36093" spans="7:7">
      <c r="G36093" s="406"/>
    </row>
    <row r="36094" spans="7:7">
      <c r="G36094" s="406"/>
    </row>
    <row r="36095" spans="7:7">
      <c r="G36095" s="406"/>
    </row>
    <row r="36096" spans="7:7">
      <c r="G36096" s="406"/>
    </row>
    <row r="36097" spans="7:7">
      <c r="G36097" s="406"/>
    </row>
    <row r="36098" spans="7:7">
      <c r="G36098" s="406"/>
    </row>
    <row r="36099" spans="7:7">
      <c r="G36099" s="406"/>
    </row>
    <row r="36100" spans="7:7">
      <c r="G36100" s="406"/>
    </row>
    <row r="36101" spans="7:7">
      <c r="G36101" s="406"/>
    </row>
    <row r="36102" spans="7:7">
      <c r="G36102" s="406"/>
    </row>
    <row r="36103" spans="7:7">
      <c r="G36103" s="406"/>
    </row>
    <row r="36104" spans="7:7">
      <c r="G36104" s="406"/>
    </row>
    <row r="36105" spans="7:7">
      <c r="G36105" s="406"/>
    </row>
    <row r="36106" spans="7:7">
      <c r="G36106" s="406"/>
    </row>
    <row r="36107" spans="7:7">
      <c r="G36107" s="406"/>
    </row>
    <row r="36108" spans="7:7">
      <c r="G36108" s="406"/>
    </row>
    <row r="36109" spans="7:7">
      <c r="G36109" s="406"/>
    </row>
    <row r="36110" spans="7:7">
      <c r="G36110" s="406"/>
    </row>
    <row r="36111" spans="7:7">
      <c r="G36111" s="406"/>
    </row>
    <row r="36112" spans="7:7">
      <c r="G36112" s="406"/>
    </row>
    <row r="36113" spans="7:7">
      <c r="G36113" s="406"/>
    </row>
    <row r="36114" spans="7:7">
      <c r="G36114" s="406"/>
    </row>
    <row r="36115" spans="7:7">
      <c r="G36115" s="406"/>
    </row>
    <row r="36116" spans="7:7">
      <c r="G36116" s="406"/>
    </row>
    <row r="36117" spans="7:7">
      <c r="G36117" s="406"/>
    </row>
    <row r="36118" spans="7:7">
      <c r="G36118" s="406"/>
    </row>
    <row r="36119" spans="7:7">
      <c r="G36119" s="406"/>
    </row>
    <row r="36120" spans="7:7">
      <c r="G36120" s="406"/>
    </row>
    <row r="36121" spans="7:7">
      <c r="G36121" s="406"/>
    </row>
    <row r="36122" spans="7:7">
      <c r="G36122" s="406"/>
    </row>
    <row r="36123" spans="7:7">
      <c r="G36123" s="406"/>
    </row>
    <row r="36124" spans="7:7">
      <c r="G36124" s="406"/>
    </row>
    <row r="36125" spans="7:7">
      <c r="G36125" s="406"/>
    </row>
    <row r="36126" spans="7:7">
      <c r="G36126" s="406"/>
    </row>
    <row r="36127" spans="7:7">
      <c r="G36127" s="406"/>
    </row>
    <row r="36128" spans="7:7">
      <c r="G36128" s="406"/>
    </row>
    <row r="36129" spans="7:7">
      <c r="G36129" s="406"/>
    </row>
    <row r="36130" spans="7:7">
      <c r="G36130" s="406"/>
    </row>
    <row r="36131" spans="7:7">
      <c r="G36131" s="406"/>
    </row>
    <row r="36132" spans="7:7">
      <c r="G36132" s="406"/>
    </row>
    <row r="36133" spans="7:7">
      <c r="G36133" s="406"/>
    </row>
    <row r="36134" spans="7:7">
      <c r="G36134" s="406"/>
    </row>
    <row r="36135" spans="7:7">
      <c r="G36135" s="406"/>
    </row>
    <row r="36136" spans="7:7">
      <c r="G36136" s="406"/>
    </row>
    <row r="36137" spans="7:7">
      <c r="G36137" s="406"/>
    </row>
    <row r="36138" spans="7:7">
      <c r="G36138" s="406"/>
    </row>
    <row r="36139" spans="7:7">
      <c r="G36139" s="406"/>
    </row>
    <row r="36140" spans="7:7">
      <c r="G36140" s="406"/>
    </row>
    <row r="36141" spans="7:7">
      <c r="G36141" s="406"/>
    </row>
    <row r="36142" spans="7:7">
      <c r="G36142" s="406"/>
    </row>
    <row r="36143" spans="7:7">
      <c r="G36143" s="406"/>
    </row>
    <row r="36144" spans="7:7">
      <c r="G36144" s="406"/>
    </row>
    <row r="36145" spans="7:7">
      <c r="G36145" s="406"/>
    </row>
    <row r="36146" spans="7:7">
      <c r="G36146" s="406"/>
    </row>
    <row r="36147" spans="7:7">
      <c r="G36147" s="406"/>
    </row>
    <row r="36148" spans="7:7">
      <c r="G36148" s="406"/>
    </row>
    <row r="36149" spans="7:7">
      <c r="G36149" s="406"/>
    </row>
    <row r="36150" spans="7:7">
      <c r="G36150" s="406"/>
    </row>
    <row r="36151" spans="7:7">
      <c r="G36151" s="406"/>
    </row>
    <row r="36152" spans="7:7">
      <c r="G36152" s="406"/>
    </row>
    <row r="36153" spans="7:7">
      <c r="G36153" s="406"/>
    </row>
    <row r="36154" spans="7:7">
      <c r="G36154" s="406"/>
    </row>
    <row r="36155" spans="7:7">
      <c r="G36155" s="406"/>
    </row>
    <row r="36156" spans="7:7">
      <c r="G36156" s="406"/>
    </row>
    <row r="36157" spans="7:7">
      <c r="G36157" s="406"/>
    </row>
    <row r="36158" spans="7:7">
      <c r="G36158" s="406"/>
    </row>
    <row r="36159" spans="7:7">
      <c r="G36159" s="406"/>
    </row>
    <row r="36160" spans="7:7">
      <c r="G36160" s="406"/>
    </row>
    <row r="36161" spans="7:7">
      <c r="G36161" s="406"/>
    </row>
    <row r="36162" spans="7:7">
      <c r="G36162" s="406"/>
    </row>
    <row r="36163" spans="7:7">
      <c r="G36163" s="406"/>
    </row>
    <row r="36164" spans="7:7">
      <c r="G36164" s="406"/>
    </row>
    <row r="36165" spans="7:7">
      <c r="G36165" s="406"/>
    </row>
    <row r="36166" spans="7:7">
      <c r="G36166" s="406"/>
    </row>
    <row r="36167" spans="7:7">
      <c r="G36167" s="406"/>
    </row>
    <row r="36168" spans="7:7">
      <c r="G36168" s="406"/>
    </row>
    <row r="36169" spans="7:7">
      <c r="G36169" s="406"/>
    </row>
    <row r="36170" spans="7:7">
      <c r="G36170" s="406"/>
    </row>
    <row r="36171" spans="7:7">
      <c r="G36171" s="406"/>
    </row>
    <row r="36172" spans="7:7">
      <c r="G36172" s="406"/>
    </row>
    <row r="36173" spans="7:7">
      <c r="G36173" s="406"/>
    </row>
    <row r="36174" spans="7:7">
      <c r="G36174" s="406"/>
    </row>
    <row r="36175" spans="7:7">
      <c r="G36175" s="406"/>
    </row>
    <row r="36176" spans="7:7">
      <c r="G36176" s="406"/>
    </row>
    <row r="36177" spans="7:7">
      <c r="G36177" s="406"/>
    </row>
    <row r="36178" spans="7:7">
      <c r="G36178" s="406"/>
    </row>
    <row r="36179" spans="7:7">
      <c r="G36179" s="406"/>
    </row>
    <row r="36180" spans="7:7">
      <c r="G36180" s="406"/>
    </row>
    <row r="36181" spans="7:7">
      <c r="G36181" s="406"/>
    </row>
    <row r="36182" spans="7:7">
      <c r="G36182" s="406"/>
    </row>
    <row r="36183" spans="7:7">
      <c r="G36183" s="406"/>
    </row>
    <row r="36184" spans="7:7">
      <c r="G36184" s="406"/>
    </row>
    <row r="36185" spans="7:7">
      <c r="G36185" s="406"/>
    </row>
    <row r="36186" spans="7:7">
      <c r="G36186" s="406"/>
    </row>
    <row r="36187" spans="7:7">
      <c r="G36187" s="406"/>
    </row>
    <row r="36188" spans="7:7">
      <c r="G36188" s="406"/>
    </row>
    <row r="36189" spans="7:7">
      <c r="G36189" s="406"/>
    </row>
    <row r="36190" spans="7:7">
      <c r="G36190" s="406"/>
    </row>
    <row r="36191" spans="7:7">
      <c r="G36191" s="406"/>
    </row>
    <row r="36192" spans="7:7">
      <c r="G36192" s="406"/>
    </row>
    <row r="36193" spans="7:7">
      <c r="G36193" s="406"/>
    </row>
    <row r="36194" spans="7:7">
      <c r="G36194" s="406"/>
    </row>
    <row r="36195" spans="7:7">
      <c r="G36195" s="406"/>
    </row>
    <row r="36196" spans="7:7">
      <c r="G36196" s="406"/>
    </row>
    <row r="36197" spans="7:7">
      <c r="G36197" s="406"/>
    </row>
    <row r="36198" spans="7:7">
      <c r="G36198" s="406"/>
    </row>
    <row r="36199" spans="7:7">
      <c r="G36199" s="406"/>
    </row>
    <row r="36200" spans="7:7">
      <c r="G36200" s="406"/>
    </row>
    <row r="36201" spans="7:7">
      <c r="G36201" s="406"/>
    </row>
    <row r="36202" spans="7:7">
      <c r="G36202" s="406"/>
    </row>
    <row r="36203" spans="7:7">
      <c r="G36203" s="406"/>
    </row>
    <row r="36204" spans="7:7">
      <c r="G36204" s="406"/>
    </row>
    <row r="36205" spans="7:7">
      <c r="G36205" s="406"/>
    </row>
    <row r="36206" spans="7:7">
      <c r="G36206" s="406"/>
    </row>
    <row r="36207" spans="7:7">
      <c r="G36207" s="406"/>
    </row>
    <row r="36208" spans="7:7">
      <c r="G36208" s="406"/>
    </row>
    <row r="36209" spans="7:7">
      <c r="G36209" s="406"/>
    </row>
    <row r="36210" spans="7:7">
      <c r="G36210" s="406"/>
    </row>
    <row r="36211" spans="7:7">
      <c r="G36211" s="406"/>
    </row>
    <row r="36212" spans="7:7">
      <c r="G36212" s="406"/>
    </row>
    <row r="36213" spans="7:7">
      <c r="G36213" s="406"/>
    </row>
    <row r="36214" spans="7:7">
      <c r="G36214" s="406"/>
    </row>
    <row r="36215" spans="7:7">
      <c r="G36215" s="406"/>
    </row>
    <row r="36216" spans="7:7">
      <c r="G36216" s="406"/>
    </row>
    <row r="36217" spans="7:7">
      <c r="G36217" s="406"/>
    </row>
    <row r="36218" spans="7:7">
      <c r="G36218" s="406"/>
    </row>
    <row r="36219" spans="7:7">
      <c r="G36219" s="406"/>
    </row>
    <row r="36220" spans="7:7">
      <c r="G36220" s="406"/>
    </row>
    <row r="36221" spans="7:7">
      <c r="G36221" s="406"/>
    </row>
    <row r="36222" spans="7:7">
      <c r="G36222" s="406"/>
    </row>
    <row r="36223" spans="7:7">
      <c r="G36223" s="406"/>
    </row>
    <row r="36224" spans="7:7">
      <c r="G36224" s="406"/>
    </row>
    <row r="36225" spans="7:7">
      <c r="G36225" s="406"/>
    </row>
    <row r="36226" spans="7:7">
      <c r="G36226" s="406"/>
    </row>
    <row r="36227" spans="7:7">
      <c r="G36227" s="406"/>
    </row>
    <row r="36228" spans="7:7">
      <c r="G36228" s="406"/>
    </row>
    <row r="36229" spans="7:7">
      <c r="G36229" s="406"/>
    </row>
    <row r="36230" spans="7:7">
      <c r="G36230" s="406"/>
    </row>
    <row r="36231" spans="7:7">
      <c r="G36231" s="406"/>
    </row>
    <row r="36232" spans="7:7">
      <c r="G36232" s="406"/>
    </row>
    <row r="36233" spans="7:7">
      <c r="G36233" s="406"/>
    </row>
    <row r="36234" spans="7:7">
      <c r="G36234" s="406"/>
    </row>
    <row r="36235" spans="7:7">
      <c r="G36235" s="406"/>
    </row>
    <row r="36236" spans="7:7">
      <c r="G36236" s="406"/>
    </row>
    <row r="36237" spans="7:7">
      <c r="G36237" s="406"/>
    </row>
    <row r="36238" spans="7:7">
      <c r="G36238" s="406"/>
    </row>
    <row r="36239" spans="7:7">
      <c r="G36239" s="406"/>
    </row>
    <row r="36240" spans="7:7">
      <c r="G36240" s="406"/>
    </row>
    <row r="36241" spans="7:7">
      <c r="G36241" s="406"/>
    </row>
    <row r="36242" spans="7:7">
      <c r="G36242" s="406"/>
    </row>
    <row r="36243" spans="7:7">
      <c r="G36243" s="406"/>
    </row>
    <row r="36244" spans="7:7">
      <c r="G36244" s="406"/>
    </row>
    <row r="36245" spans="7:7">
      <c r="G36245" s="406"/>
    </row>
    <row r="36246" spans="7:7">
      <c r="G36246" s="406"/>
    </row>
    <row r="36247" spans="7:7">
      <c r="G36247" s="406"/>
    </row>
    <row r="36248" spans="7:7">
      <c r="G36248" s="406"/>
    </row>
    <row r="36249" spans="7:7">
      <c r="G36249" s="406"/>
    </row>
    <row r="36250" spans="7:7">
      <c r="G36250" s="406"/>
    </row>
    <row r="36251" spans="7:7">
      <c r="G36251" s="406"/>
    </row>
    <row r="36252" spans="7:7">
      <c r="G36252" s="406"/>
    </row>
    <row r="36253" spans="7:7">
      <c r="G36253" s="406"/>
    </row>
    <row r="36254" spans="7:7">
      <c r="G36254" s="406"/>
    </row>
    <row r="36255" spans="7:7">
      <c r="G36255" s="406"/>
    </row>
    <row r="36256" spans="7:7">
      <c r="G36256" s="406"/>
    </row>
    <row r="36257" spans="7:7">
      <c r="G36257" s="406"/>
    </row>
    <row r="36258" spans="7:7">
      <c r="G36258" s="406"/>
    </row>
    <row r="36259" spans="7:7">
      <c r="G36259" s="406"/>
    </row>
    <row r="36260" spans="7:7">
      <c r="G36260" s="406"/>
    </row>
    <row r="36261" spans="7:7">
      <c r="G36261" s="406"/>
    </row>
    <row r="36262" spans="7:7">
      <c r="G36262" s="406"/>
    </row>
    <row r="36263" spans="7:7">
      <c r="G36263" s="406"/>
    </row>
    <row r="36264" spans="7:7">
      <c r="G36264" s="406"/>
    </row>
    <row r="36265" spans="7:7">
      <c r="G36265" s="406"/>
    </row>
    <row r="36266" spans="7:7">
      <c r="G36266" s="406"/>
    </row>
    <row r="36267" spans="7:7">
      <c r="G36267" s="406"/>
    </row>
    <row r="36268" spans="7:7">
      <c r="G36268" s="406"/>
    </row>
    <row r="36269" spans="7:7">
      <c r="G36269" s="406"/>
    </row>
    <row r="36270" spans="7:7">
      <c r="G36270" s="406"/>
    </row>
    <row r="36271" spans="7:7">
      <c r="G36271" s="406"/>
    </row>
    <row r="36272" spans="7:7">
      <c r="G36272" s="406"/>
    </row>
    <row r="36273" spans="7:7">
      <c r="G36273" s="406"/>
    </row>
    <row r="36274" spans="7:7">
      <c r="G36274" s="406"/>
    </row>
    <row r="36275" spans="7:7">
      <c r="G36275" s="406"/>
    </row>
    <row r="36276" spans="7:7">
      <c r="G36276" s="406"/>
    </row>
    <row r="36277" spans="7:7">
      <c r="G36277" s="406"/>
    </row>
    <row r="36278" spans="7:7">
      <c r="G36278" s="406"/>
    </row>
    <row r="36279" spans="7:7">
      <c r="G36279" s="406"/>
    </row>
    <row r="36280" spans="7:7">
      <c r="G36280" s="406"/>
    </row>
    <row r="36281" spans="7:7">
      <c r="G36281" s="406"/>
    </row>
    <row r="36282" spans="7:7">
      <c r="G36282" s="406"/>
    </row>
    <row r="36283" spans="7:7">
      <c r="G36283" s="406"/>
    </row>
    <row r="36284" spans="7:7">
      <c r="G36284" s="406"/>
    </row>
    <row r="36285" spans="7:7">
      <c r="G36285" s="406"/>
    </row>
    <row r="36286" spans="7:7">
      <c r="G36286" s="406"/>
    </row>
    <row r="36287" spans="7:7">
      <c r="G36287" s="406"/>
    </row>
    <row r="36288" spans="7:7">
      <c r="G36288" s="406"/>
    </row>
    <row r="36289" spans="7:7">
      <c r="G36289" s="406"/>
    </row>
    <row r="36290" spans="7:7">
      <c r="G36290" s="406"/>
    </row>
    <row r="36291" spans="7:7">
      <c r="G36291" s="406"/>
    </row>
    <row r="36292" spans="7:7">
      <c r="G36292" s="406"/>
    </row>
    <row r="36293" spans="7:7">
      <c r="G36293" s="406"/>
    </row>
    <row r="36294" spans="7:7">
      <c r="G36294" s="406"/>
    </row>
    <row r="36295" spans="7:7">
      <c r="G36295" s="406"/>
    </row>
    <row r="36296" spans="7:7">
      <c r="G36296" s="406"/>
    </row>
    <row r="36297" spans="7:7">
      <c r="G36297" s="406"/>
    </row>
    <row r="36298" spans="7:7">
      <c r="G36298" s="406"/>
    </row>
    <row r="36299" spans="7:7">
      <c r="G36299" s="406"/>
    </row>
    <row r="36300" spans="7:7">
      <c r="G36300" s="406"/>
    </row>
    <row r="36301" spans="7:7">
      <c r="G36301" s="406"/>
    </row>
    <row r="36302" spans="7:7">
      <c r="G36302" s="406"/>
    </row>
    <row r="36303" spans="7:7">
      <c r="G36303" s="406"/>
    </row>
    <row r="36304" spans="7:7">
      <c r="G36304" s="406"/>
    </row>
    <row r="36305" spans="7:7">
      <c r="G36305" s="406"/>
    </row>
    <row r="36306" spans="7:7">
      <c r="G36306" s="406"/>
    </row>
    <row r="36307" spans="7:7">
      <c r="G36307" s="406"/>
    </row>
    <row r="36308" spans="7:7">
      <c r="G36308" s="406"/>
    </row>
    <row r="36309" spans="7:7">
      <c r="G36309" s="406"/>
    </row>
    <row r="36310" spans="7:7">
      <c r="G36310" s="406"/>
    </row>
    <row r="36311" spans="7:7">
      <c r="G36311" s="406"/>
    </row>
    <row r="36312" spans="7:7">
      <c r="G36312" s="406"/>
    </row>
    <row r="36313" spans="7:7">
      <c r="G36313" s="406"/>
    </row>
    <row r="36314" spans="7:7">
      <c r="G36314" s="406"/>
    </row>
    <row r="36315" spans="7:7">
      <c r="G36315" s="406"/>
    </row>
    <row r="36316" spans="7:7">
      <c r="G36316" s="406"/>
    </row>
    <row r="36317" spans="7:7">
      <c r="G36317" s="406"/>
    </row>
    <row r="36318" spans="7:7">
      <c r="G36318" s="406"/>
    </row>
    <row r="36319" spans="7:7">
      <c r="G36319" s="406"/>
    </row>
    <row r="36320" spans="7:7">
      <c r="G36320" s="406"/>
    </row>
    <row r="36321" spans="7:7">
      <c r="G36321" s="406"/>
    </row>
    <row r="36322" spans="7:7">
      <c r="G36322" s="406"/>
    </row>
    <row r="36323" spans="7:7">
      <c r="G36323" s="406"/>
    </row>
    <row r="36324" spans="7:7">
      <c r="G36324" s="406"/>
    </row>
    <row r="36325" spans="7:7">
      <c r="G36325" s="406"/>
    </row>
    <row r="36326" spans="7:7">
      <c r="G36326" s="406"/>
    </row>
    <row r="36327" spans="7:7">
      <c r="G36327" s="406"/>
    </row>
    <row r="36328" spans="7:7">
      <c r="G36328" s="406"/>
    </row>
    <row r="36329" spans="7:7">
      <c r="G36329" s="406"/>
    </row>
    <row r="36330" spans="7:7">
      <c r="G36330" s="406"/>
    </row>
    <row r="36331" spans="7:7">
      <c r="G36331" s="406"/>
    </row>
    <row r="36332" spans="7:7">
      <c r="G36332" s="406"/>
    </row>
    <row r="36333" spans="7:7">
      <c r="G36333" s="406"/>
    </row>
    <row r="36334" spans="7:7">
      <c r="G36334" s="406"/>
    </row>
    <row r="36335" spans="7:7">
      <c r="G36335" s="406"/>
    </row>
    <row r="36336" spans="7:7">
      <c r="G36336" s="406"/>
    </row>
    <row r="36337" spans="7:7">
      <c r="G36337" s="406"/>
    </row>
    <row r="36338" spans="7:7">
      <c r="G36338" s="406"/>
    </row>
    <row r="36339" spans="7:7">
      <c r="G36339" s="406"/>
    </row>
    <row r="36340" spans="7:7">
      <c r="G36340" s="406"/>
    </row>
    <row r="36341" spans="7:7">
      <c r="G36341" s="406"/>
    </row>
    <row r="36342" spans="7:7">
      <c r="G36342" s="406"/>
    </row>
    <row r="36343" spans="7:7">
      <c r="G36343" s="406"/>
    </row>
    <row r="36344" spans="7:7">
      <c r="G36344" s="406"/>
    </row>
    <row r="36345" spans="7:7">
      <c r="G36345" s="406"/>
    </row>
    <row r="36346" spans="7:7">
      <c r="G36346" s="406"/>
    </row>
    <row r="36347" spans="7:7">
      <c r="G36347" s="406"/>
    </row>
    <row r="36348" spans="7:7">
      <c r="G36348" s="406"/>
    </row>
    <row r="36349" spans="7:7">
      <c r="G36349" s="406"/>
    </row>
    <row r="36350" spans="7:7">
      <c r="G36350" s="406"/>
    </row>
    <row r="36351" spans="7:7">
      <c r="G36351" s="406"/>
    </row>
    <row r="36352" spans="7:7">
      <c r="G36352" s="406"/>
    </row>
    <row r="36353" spans="7:7">
      <c r="G36353" s="406"/>
    </row>
    <row r="36354" spans="7:7">
      <c r="G36354" s="406"/>
    </row>
    <row r="36355" spans="7:7">
      <c r="G36355" s="406"/>
    </row>
    <row r="36356" spans="7:7">
      <c r="G36356" s="406"/>
    </row>
    <row r="36357" spans="7:7">
      <c r="G36357" s="406"/>
    </row>
    <row r="36358" spans="7:7">
      <c r="G36358" s="406"/>
    </row>
    <row r="36359" spans="7:7">
      <c r="G36359" s="406"/>
    </row>
    <row r="36360" spans="7:7">
      <c r="G36360" s="406"/>
    </row>
    <row r="36361" spans="7:7">
      <c r="G36361" s="406"/>
    </row>
    <row r="36362" spans="7:7">
      <c r="G36362" s="406"/>
    </row>
    <row r="36363" spans="7:7">
      <c r="G36363" s="406"/>
    </row>
    <row r="36364" spans="7:7">
      <c r="G36364" s="406"/>
    </row>
    <row r="36365" spans="7:7">
      <c r="G36365" s="406"/>
    </row>
    <row r="36366" spans="7:7">
      <c r="G36366" s="406"/>
    </row>
    <row r="36367" spans="7:7">
      <c r="G36367" s="406"/>
    </row>
    <row r="36368" spans="7:7">
      <c r="G36368" s="406"/>
    </row>
    <row r="36369" spans="7:7">
      <c r="G36369" s="406"/>
    </row>
    <row r="36370" spans="7:7">
      <c r="G36370" s="406"/>
    </row>
    <row r="36371" spans="7:7">
      <c r="G36371" s="406"/>
    </row>
    <row r="36372" spans="7:7">
      <c r="G36372" s="406"/>
    </row>
    <row r="36373" spans="7:7">
      <c r="G36373" s="406"/>
    </row>
    <row r="36374" spans="7:7">
      <c r="G36374" s="406"/>
    </row>
    <row r="36375" spans="7:7">
      <c r="G36375" s="406"/>
    </row>
    <row r="36376" spans="7:7">
      <c r="G36376" s="406"/>
    </row>
    <row r="36377" spans="7:7">
      <c r="G36377" s="406"/>
    </row>
    <row r="36378" spans="7:7">
      <c r="G36378" s="406"/>
    </row>
    <row r="36379" spans="7:7">
      <c r="G36379" s="406"/>
    </row>
    <row r="36380" spans="7:7">
      <c r="G36380" s="406"/>
    </row>
    <row r="36381" spans="7:7">
      <c r="G36381" s="406"/>
    </row>
    <row r="36382" spans="7:7">
      <c r="G36382" s="406"/>
    </row>
    <row r="36383" spans="7:7">
      <c r="G36383" s="406"/>
    </row>
    <row r="36384" spans="7:7">
      <c r="G36384" s="406"/>
    </row>
    <row r="36385" spans="7:7">
      <c r="G36385" s="406"/>
    </row>
    <row r="36386" spans="7:7">
      <c r="G36386" s="406"/>
    </row>
    <row r="36387" spans="7:7">
      <c r="G36387" s="406"/>
    </row>
    <row r="36388" spans="7:7">
      <c r="G36388" s="406"/>
    </row>
    <row r="36389" spans="7:7">
      <c r="G36389" s="406"/>
    </row>
    <row r="36390" spans="7:7">
      <c r="G36390" s="406"/>
    </row>
    <row r="36391" spans="7:7">
      <c r="G36391" s="406"/>
    </row>
    <row r="36392" spans="7:7">
      <c r="G36392" s="406"/>
    </row>
    <row r="36393" spans="7:7">
      <c r="G36393" s="406"/>
    </row>
    <row r="36394" spans="7:7">
      <c r="G36394" s="406"/>
    </row>
    <row r="36395" spans="7:7">
      <c r="G36395" s="406"/>
    </row>
    <row r="36396" spans="7:7">
      <c r="G36396" s="406"/>
    </row>
    <row r="36397" spans="7:7">
      <c r="G36397" s="406"/>
    </row>
    <row r="36398" spans="7:7">
      <c r="G36398" s="406"/>
    </row>
    <row r="36399" spans="7:7">
      <c r="G36399" s="406"/>
    </row>
    <row r="36400" spans="7:7">
      <c r="G36400" s="406"/>
    </row>
    <row r="36401" spans="7:7">
      <c r="G36401" s="406"/>
    </row>
    <row r="36402" spans="7:7">
      <c r="G36402" s="406"/>
    </row>
    <row r="36403" spans="7:7">
      <c r="G36403" s="406"/>
    </row>
    <row r="36404" spans="7:7">
      <c r="G36404" s="406"/>
    </row>
    <row r="36405" spans="7:7">
      <c r="G36405" s="406"/>
    </row>
    <row r="36406" spans="7:7">
      <c r="G36406" s="406"/>
    </row>
    <row r="36407" spans="7:7">
      <c r="G36407" s="406"/>
    </row>
    <row r="36408" spans="7:7">
      <c r="G36408" s="406"/>
    </row>
    <row r="36409" spans="7:7">
      <c r="G36409" s="406"/>
    </row>
    <row r="36410" spans="7:7">
      <c r="G36410" s="406"/>
    </row>
    <row r="36411" spans="7:7">
      <c r="G36411" s="406"/>
    </row>
    <row r="36412" spans="7:7">
      <c r="G36412" s="406"/>
    </row>
    <row r="36413" spans="7:7">
      <c r="G36413" s="406"/>
    </row>
    <row r="36414" spans="7:7">
      <c r="G36414" s="406"/>
    </row>
    <row r="36415" spans="7:7">
      <c r="G36415" s="406"/>
    </row>
    <row r="36416" spans="7:7">
      <c r="G36416" s="406"/>
    </row>
    <row r="36417" spans="7:7">
      <c r="G36417" s="406"/>
    </row>
    <row r="36418" spans="7:7">
      <c r="G36418" s="406"/>
    </row>
    <row r="36419" spans="7:7">
      <c r="G36419" s="406"/>
    </row>
    <row r="36420" spans="7:7">
      <c r="G36420" s="406"/>
    </row>
    <row r="36421" spans="7:7">
      <c r="G36421" s="406"/>
    </row>
    <row r="36422" spans="7:7">
      <c r="G36422" s="406"/>
    </row>
    <row r="36423" spans="7:7">
      <c r="G36423" s="406"/>
    </row>
    <row r="36424" spans="7:7">
      <c r="G36424" s="406"/>
    </row>
    <row r="36425" spans="7:7">
      <c r="G36425" s="406"/>
    </row>
    <row r="36426" spans="7:7">
      <c r="G36426" s="406"/>
    </row>
    <row r="36427" spans="7:7">
      <c r="G36427" s="406"/>
    </row>
    <row r="36428" spans="7:7">
      <c r="G36428" s="406"/>
    </row>
    <row r="36429" spans="7:7">
      <c r="G36429" s="406"/>
    </row>
    <row r="36430" spans="7:7">
      <c r="G36430" s="406"/>
    </row>
    <row r="36431" spans="7:7">
      <c r="G36431" s="406"/>
    </row>
    <row r="36432" spans="7:7">
      <c r="G36432" s="406"/>
    </row>
    <row r="36433" spans="7:7">
      <c r="G36433" s="406"/>
    </row>
    <row r="36434" spans="7:7">
      <c r="G36434" s="406"/>
    </row>
    <row r="36435" spans="7:7">
      <c r="G36435" s="406"/>
    </row>
    <row r="36436" spans="7:7">
      <c r="G36436" s="406"/>
    </row>
    <row r="36437" spans="7:7">
      <c r="G36437" s="406"/>
    </row>
    <row r="36438" spans="7:7">
      <c r="G36438" s="406"/>
    </row>
    <row r="36439" spans="7:7">
      <c r="G36439" s="406"/>
    </row>
    <row r="36440" spans="7:7">
      <c r="G36440" s="406"/>
    </row>
    <row r="36441" spans="7:7">
      <c r="G36441" s="406"/>
    </row>
    <row r="36442" spans="7:7">
      <c r="G36442" s="406"/>
    </row>
    <row r="36443" spans="7:7">
      <c r="G36443" s="406"/>
    </row>
    <row r="36444" spans="7:7">
      <c r="G36444" s="406"/>
    </row>
    <row r="36445" spans="7:7">
      <c r="G36445" s="406"/>
    </row>
    <row r="36446" spans="7:7">
      <c r="G36446" s="406"/>
    </row>
    <row r="36447" spans="7:7">
      <c r="G36447" s="406"/>
    </row>
    <row r="36448" spans="7:7">
      <c r="G36448" s="406"/>
    </row>
    <row r="36449" spans="7:7">
      <c r="G36449" s="406"/>
    </row>
    <row r="36450" spans="7:7">
      <c r="G36450" s="406"/>
    </row>
    <row r="36451" spans="7:7">
      <c r="G36451" s="406"/>
    </row>
    <row r="36452" spans="7:7">
      <c r="G36452" s="406"/>
    </row>
    <row r="36453" spans="7:7">
      <c r="G36453" s="406"/>
    </row>
    <row r="36454" spans="7:7">
      <c r="G36454" s="406"/>
    </row>
    <row r="36455" spans="7:7">
      <c r="G36455" s="406"/>
    </row>
    <row r="36456" spans="7:7">
      <c r="G36456" s="406"/>
    </row>
    <row r="36457" spans="7:7">
      <c r="G36457" s="406"/>
    </row>
    <row r="36458" spans="7:7">
      <c r="G36458" s="406"/>
    </row>
    <row r="36459" spans="7:7">
      <c r="G36459" s="406"/>
    </row>
    <row r="36460" spans="7:7">
      <c r="G36460" s="406"/>
    </row>
    <row r="36461" spans="7:7">
      <c r="G36461" s="406"/>
    </row>
    <row r="36462" spans="7:7">
      <c r="G36462" s="406"/>
    </row>
    <row r="36463" spans="7:7">
      <c r="G36463" s="406"/>
    </row>
    <row r="36464" spans="7:7">
      <c r="G36464" s="406"/>
    </row>
    <row r="36465" spans="7:7">
      <c r="G36465" s="406"/>
    </row>
    <row r="36466" spans="7:7">
      <c r="G36466" s="406"/>
    </row>
    <row r="36467" spans="7:7">
      <c r="G36467" s="406"/>
    </row>
    <row r="36468" spans="7:7">
      <c r="G36468" s="406"/>
    </row>
    <row r="36469" spans="7:7">
      <c r="G36469" s="406"/>
    </row>
    <row r="36470" spans="7:7">
      <c r="G36470" s="406"/>
    </row>
    <row r="36471" spans="7:7">
      <c r="G36471" s="406"/>
    </row>
    <row r="36472" spans="7:7">
      <c r="G36472" s="406"/>
    </row>
    <row r="36473" spans="7:7">
      <c r="G36473" s="406"/>
    </row>
    <row r="36474" spans="7:7">
      <c r="G36474" s="406"/>
    </row>
    <row r="36475" spans="7:7">
      <c r="G36475" s="406"/>
    </row>
    <row r="36476" spans="7:7">
      <c r="G36476" s="406"/>
    </row>
    <row r="36477" spans="7:7">
      <c r="G36477" s="406"/>
    </row>
    <row r="36478" spans="7:7">
      <c r="G36478" s="406"/>
    </row>
    <row r="36479" spans="7:7">
      <c r="G36479" s="406"/>
    </row>
    <row r="36480" spans="7:7">
      <c r="G36480" s="406"/>
    </row>
    <row r="36481" spans="7:7">
      <c r="G36481" s="406"/>
    </row>
    <row r="36482" spans="7:7">
      <c r="G36482" s="406"/>
    </row>
    <row r="36483" spans="7:7">
      <c r="G36483" s="406"/>
    </row>
    <row r="36484" spans="7:7">
      <c r="G36484" s="406"/>
    </row>
    <row r="36485" spans="7:7">
      <c r="G36485" s="406"/>
    </row>
    <row r="36486" spans="7:7">
      <c r="G36486" s="406"/>
    </row>
    <row r="36487" spans="7:7">
      <c r="G36487" s="406"/>
    </row>
    <row r="36488" spans="7:7">
      <c r="G36488" s="406"/>
    </row>
    <row r="36489" spans="7:7">
      <c r="G36489" s="406"/>
    </row>
    <row r="36490" spans="7:7">
      <c r="G36490" s="406"/>
    </row>
    <row r="36491" spans="7:7">
      <c r="G36491" s="406"/>
    </row>
    <row r="36492" spans="7:7">
      <c r="G36492" s="406"/>
    </row>
    <row r="36493" spans="7:7">
      <c r="G36493" s="406"/>
    </row>
    <row r="36494" spans="7:7">
      <c r="G36494" s="406"/>
    </row>
    <row r="36495" spans="7:7">
      <c r="G36495" s="406"/>
    </row>
    <row r="36496" spans="7:7">
      <c r="G36496" s="406"/>
    </row>
    <row r="36497" spans="7:7">
      <c r="G36497" s="406"/>
    </row>
    <row r="36498" spans="7:7">
      <c r="G36498" s="406"/>
    </row>
    <row r="36499" spans="7:7">
      <c r="G36499" s="406"/>
    </row>
    <row r="36500" spans="7:7">
      <c r="G36500" s="406"/>
    </row>
    <row r="36501" spans="7:7">
      <c r="G36501" s="406"/>
    </row>
    <row r="36502" spans="7:7">
      <c r="G36502" s="406"/>
    </row>
    <row r="36503" spans="7:7">
      <c r="G36503" s="406"/>
    </row>
    <row r="36504" spans="7:7">
      <c r="G36504" s="406"/>
    </row>
    <row r="36505" spans="7:7">
      <c r="G36505" s="406"/>
    </row>
    <row r="36506" spans="7:7">
      <c r="G36506" s="406"/>
    </row>
    <row r="36507" spans="7:7">
      <c r="G36507" s="406"/>
    </row>
    <row r="36508" spans="7:7">
      <c r="G36508" s="406"/>
    </row>
    <row r="36509" spans="7:7">
      <c r="G36509" s="406"/>
    </row>
    <row r="36510" spans="7:7">
      <c r="G36510" s="406"/>
    </row>
    <row r="36511" spans="7:7">
      <c r="G36511" s="406"/>
    </row>
    <row r="36512" spans="7:7">
      <c r="G36512" s="406"/>
    </row>
    <row r="36513" spans="7:7">
      <c r="G36513" s="406"/>
    </row>
    <row r="36514" spans="7:7">
      <c r="G36514" s="406"/>
    </row>
    <row r="36515" spans="7:7">
      <c r="G36515" s="406"/>
    </row>
    <row r="36516" spans="7:7">
      <c r="G36516" s="406"/>
    </row>
    <row r="36517" spans="7:7">
      <c r="G36517" s="406"/>
    </row>
    <row r="36518" spans="7:7">
      <c r="G36518" s="406"/>
    </row>
    <row r="36519" spans="7:7">
      <c r="G36519" s="406"/>
    </row>
    <row r="36520" spans="7:7">
      <c r="G36520" s="406"/>
    </row>
    <row r="36521" spans="7:7">
      <c r="G36521" s="406"/>
    </row>
    <row r="36522" spans="7:7">
      <c r="G36522" s="406"/>
    </row>
    <row r="36523" spans="7:7">
      <c r="G36523" s="406"/>
    </row>
    <row r="36524" spans="7:7">
      <c r="G36524" s="406"/>
    </row>
    <row r="36525" spans="7:7">
      <c r="G36525" s="406"/>
    </row>
    <row r="36526" spans="7:7">
      <c r="G36526" s="406"/>
    </row>
    <row r="36527" spans="7:7">
      <c r="G36527" s="406"/>
    </row>
    <row r="36528" spans="7:7">
      <c r="G36528" s="406"/>
    </row>
    <row r="36529" spans="7:7">
      <c r="G36529" s="406"/>
    </row>
    <row r="36530" spans="7:7">
      <c r="G36530" s="406"/>
    </row>
    <row r="36531" spans="7:7">
      <c r="G36531" s="406"/>
    </row>
    <row r="36532" spans="7:7">
      <c r="G36532" s="406"/>
    </row>
    <row r="36533" spans="7:7">
      <c r="G36533" s="406"/>
    </row>
    <row r="36534" spans="7:7">
      <c r="G36534" s="406"/>
    </row>
    <row r="36535" spans="7:7">
      <c r="G36535" s="406"/>
    </row>
    <row r="36536" spans="7:7">
      <c r="G36536" s="406"/>
    </row>
    <row r="36537" spans="7:7">
      <c r="G36537" s="406"/>
    </row>
    <row r="36538" spans="7:7">
      <c r="G36538" s="406"/>
    </row>
    <row r="36539" spans="7:7">
      <c r="G36539" s="406"/>
    </row>
    <row r="36540" spans="7:7">
      <c r="G36540" s="406"/>
    </row>
    <row r="36541" spans="7:7">
      <c r="G36541" s="406"/>
    </row>
    <row r="36542" spans="7:7">
      <c r="G36542" s="406"/>
    </row>
    <row r="36543" spans="7:7">
      <c r="G36543" s="406"/>
    </row>
    <row r="36544" spans="7:7">
      <c r="G36544" s="406"/>
    </row>
    <row r="36545" spans="7:7">
      <c r="G36545" s="406"/>
    </row>
    <row r="36546" spans="7:7">
      <c r="G36546" s="406"/>
    </row>
    <row r="36547" spans="7:7">
      <c r="G36547" s="406"/>
    </row>
    <row r="36548" spans="7:7">
      <c r="G36548" s="406"/>
    </row>
    <row r="36549" spans="7:7">
      <c r="G36549" s="406"/>
    </row>
    <row r="36550" spans="7:7">
      <c r="G36550" s="406"/>
    </row>
    <row r="36551" spans="7:7">
      <c r="G36551" s="406"/>
    </row>
    <row r="36552" spans="7:7">
      <c r="G36552" s="406"/>
    </row>
    <row r="36553" spans="7:7">
      <c r="G36553" s="406"/>
    </row>
    <row r="36554" spans="7:7">
      <c r="G36554" s="406"/>
    </row>
    <row r="36555" spans="7:7">
      <c r="G36555" s="406"/>
    </row>
    <row r="36556" spans="7:7">
      <c r="G36556" s="406"/>
    </row>
    <row r="36557" spans="7:7">
      <c r="G36557" s="406"/>
    </row>
    <row r="36558" spans="7:7">
      <c r="G36558" s="406"/>
    </row>
    <row r="36559" spans="7:7">
      <c r="G36559" s="406"/>
    </row>
    <row r="36560" spans="7:7">
      <c r="G36560" s="406"/>
    </row>
    <row r="36561" spans="7:7">
      <c r="G36561" s="406"/>
    </row>
    <row r="36562" spans="7:7">
      <c r="G36562" s="406"/>
    </row>
    <row r="36563" spans="7:7">
      <c r="G36563" s="406"/>
    </row>
    <row r="36564" spans="7:7">
      <c r="G36564" s="406"/>
    </row>
    <row r="36565" spans="7:7">
      <c r="G36565" s="406"/>
    </row>
    <row r="36566" spans="7:7">
      <c r="G36566" s="406"/>
    </row>
    <row r="36567" spans="7:7">
      <c r="G36567" s="406"/>
    </row>
    <row r="36568" spans="7:7">
      <c r="G36568" s="406"/>
    </row>
    <row r="36569" spans="7:7">
      <c r="G36569" s="406"/>
    </row>
    <row r="36570" spans="7:7">
      <c r="G36570" s="406"/>
    </row>
    <row r="36571" spans="7:7">
      <c r="G36571" s="406"/>
    </row>
    <row r="36572" spans="7:7">
      <c r="G36572" s="406"/>
    </row>
    <row r="36573" spans="7:7">
      <c r="G36573" s="406"/>
    </row>
    <row r="36574" spans="7:7">
      <c r="G36574" s="406"/>
    </row>
    <row r="36575" spans="7:7">
      <c r="G36575" s="406"/>
    </row>
    <row r="36576" spans="7:7">
      <c r="G36576" s="406"/>
    </row>
    <row r="36577" spans="7:7">
      <c r="G36577" s="406"/>
    </row>
    <row r="36578" spans="7:7">
      <c r="G36578" s="406"/>
    </row>
    <row r="36579" spans="7:7">
      <c r="G36579" s="406"/>
    </row>
    <row r="36580" spans="7:7">
      <c r="G36580" s="406"/>
    </row>
    <row r="36581" spans="7:7">
      <c r="G36581" s="406"/>
    </row>
    <row r="36582" spans="7:7">
      <c r="G36582" s="406"/>
    </row>
    <row r="36583" spans="7:7">
      <c r="G36583" s="406"/>
    </row>
    <row r="36584" spans="7:7">
      <c r="G36584" s="406"/>
    </row>
    <row r="36585" spans="7:7">
      <c r="G36585" s="406"/>
    </row>
    <row r="36586" spans="7:7">
      <c r="G36586" s="406"/>
    </row>
    <row r="36587" spans="7:7">
      <c r="G36587" s="406"/>
    </row>
    <row r="36588" spans="7:7">
      <c r="G36588" s="406"/>
    </row>
    <row r="36589" spans="7:7">
      <c r="G36589" s="406"/>
    </row>
    <row r="36590" spans="7:7">
      <c r="G36590" s="406"/>
    </row>
    <row r="36591" spans="7:7">
      <c r="G36591" s="406"/>
    </row>
    <row r="36592" spans="7:7">
      <c r="G36592" s="406"/>
    </row>
    <row r="36593" spans="7:7">
      <c r="G36593" s="406"/>
    </row>
    <row r="36594" spans="7:7">
      <c r="G36594" s="406"/>
    </row>
    <row r="36595" spans="7:7">
      <c r="G36595" s="406"/>
    </row>
    <row r="36596" spans="7:7">
      <c r="G36596" s="406"/>
    </row>
    <row r="36597" spans="7:7">
      <c r="G36597" s="406"/>
    </row>
    <row r="36598" spans="7:7">
      <c r="G36598" s="406"/>
    </row>
    <row r="36599" spans="7:7">
      <c r="G36599" s="406"/>
    </row>
    <row r="36600" spans="7:7">
      <c r="G36600" s="406"/>
    </row>
    <row r="36601" spans="7:7">
      <c r="G36601" s="406"/>
    </row>
    <row r="36602" spans="7:7">
      <c r="G36602" s="406"/>
    </row>
    <row r="36603" spans="7:7">
      <c r="G36603" s="406"/>
    </row>
    <row r="36604" spans="7:7">
      <c r="G36604" s="406"/>
    </row>
    <row r="36605" spans="7:7">
      <c r="G36605" s="406"/>
    </row>
    <row r="36606" spans="7:7">
      <c r="G36606" s="406"/>
    </row>
    <row r="36607" spans="7:7">
      <c r="G36607" s="406"/>
    </row>
    <row r="36608" spans="7:7">
      <c r="G36608" s="406"/>
    </row>
    <row r="36609" spans="7:7">
      <c r="G36609" s="406"/>
    </row>
    <row r="36610" spans="7:7">
      <c r="G36610" s="406"/>
    </row>
    <row r="36611" spans="7:7">
      <c r="G36611" s="406"/>
    </row>
    <row r="36612" spans="7:7">
      <c r="G36612" s="406"/>
    </row>
    <row r="36613" spans="7:7">
      <c r="G36613" s="406"/>
    </row>
    <row r="36614" spans="7:7">
      <c r="G36614" s="406"/>
    </row>
    <row r="36615" spans="7:7">
      <c r="G36615" s="406"/>
    </row>
    <row r="36616" spans="7:7">
      <c r="G36616" s="406"/>
    </row>
    <row r="36617" spans="7:7">
      <c r="G36617" s="406"/>
    </row>
    <row r="36618" spans="7:7">
      <c r="G36618" s="406"/>
    </row>
    <row r="36619" spans="7:7">
      <c r="G36619" s="406"/>
    </row>
    <row r="36620" spans="7:7">
      <c r="G36620" s="406"/>
    </row>
    <row r="36621" spans="7:7">
      <c r="G36621" s="406"/>
    </row>
    <row r="36622" spans="7:7">
      <c r="G36622" s="406"/>
    </row>
    <row r="36623" spans="7:7">
      <c r="G36623" s="406"/>
    </row>
    <row r="36624" spans="7:7">
      <c r="G36624" s="406"/>
    </row>
    <row r="36625" spans="7:7">
      <c r="G36625" s="406"/>
    </row>
    <row r="36626" spans="7:7">
      <c r="G36626" s="406"/>
    </row>
    <row r="36627" spans="7:7">
      <c r="G36627" s="406"/>
    </row>
    <row r="36628" spans="7:7">
      <c r="G36628" s="406"/>
    </row>
    <row r="36629" spans="7:7">
      <c r="G36629" s="406"/>
    </row>
    <row r="36630" spans="7:7">
      <c r="G36630" s="406"/>
    </row>
    <row r="36631" spans="7:7">
      <c r="G36631" s="406"/>
    </row>
    <row r="36632" spans="7:7">
      <c r="G36632" s="406"/>
    </row>
    <row r="36633" spans="7:7">
      <c r="G36633" s="406"/>
    </row>
    <row r="36634" spans="7:7">
      <c r="G36634" s="406"/>
    </row>
    <row r="36635" spans="7:7">
      <c r="G36635" s="406"/>
    </row>
    <row r="36636" spans="7:7">
      <c r="G36636" s="406"/>
    </row>
    <row r="36637" spans="7:7">
      <c r="G36637" s="406"/>
    </row>
    <row r="36638" spans="7:7">
      <c r="G36638" s="406"/>
    </row>
    <row r="36639" spans="7:7">
      <c r="G36639" s="406"/>
    </row>
    <row r="36640" spans="7:7">
      <c r="G36640" s="406"/>
    </row>
    <row r="36641" spans="7:7">
      <c r="G36641" s="406"/>
    </row>
    <row r="36642" spans="7:7">
      <c r="G36642" s="406"/>
    </row>
    <row r="36643" spans="7:7">
      <c r="G36643" s="406"/>
    </row>
    <row r="36644" spans="7:7">
      <c r="G36644" s="406"/>
    </row>
    <row r="36645" spans="7:7">
      <c r="G36645" s="406"/>
    </row>
    <row r="36646" spans="7:7">
      <c r="G36646" s="406"/>
    </row>
    <row r="36647" spans="7:7">
      <c r="G36647" s="406"/>
    </row>
    <row r="36648" spans="7:7">
      <c r="G36648" s="406"/>
    </row>
    <row r="36649" spans="7:7">
      <c r="G36649" s="406"/>
    </row>
    <row r="36650" spans="7:7">
      <c r="G36650" s="406"/>
    </row>
    <row r="36651" spans="7:7">
      <c r="G36651" s="406"/>
    </row>
    <row r="36652" spans="7:7">
      <c r="G36652" s="406"/>
    </row>
    <row r="36653" spans="7:7">
      <c r="G36653" s="406"/>
    </row>
    <row r="36654" spans="7:7">
      <c r="G36654" s="406"/>
    </row>
    <row r="36655" spans="7:7">
      <c r="G36655" s="406"/>
    </row>
    <row r="36656" spans="7:7">
      <c r="G36656" s="406"/>
    </row>
    <row r="36657" spans="7:7">
      <c r="G36657" s="406"/>
    </row>
    <row r="36658" spans="7:7">
      <c r="G36658" s="406"/>
    </row>
    <row r="36659" spans="7:7">
      <c r="G36659" s="406"/>
    </row>
    <row r="36660" spans="7:7">
      <c r="G36660" s="406"/>
    </row>
    <row r="36661" spans="7:7">
      <c r="G36661" s="406"/>
    </row>
    <row r="36662" spans="7:7">
      <c r="G36662" s="406"/>
    </row>
    <row r="36663" spans="7:7">
      <c r="G36663" s="406"/>
    </row>
    <row r="36664" spans="7:7">
      <c r="G36664" s="406"/>
    </row>
    <row r="36665" spans="7:7">
      <c r="G36665" s="406"/>
    </row>
    <row r="36666" spans="7:7">
      <c r="G36666" s="406"/>
    </row>
    <row r="36667" spans="7:7">
      <c r="G36667" s="406"/>
    </row>
    <row r="36668" spans="7:7">
      <c r="G36668" s="406"/>
    </row>
    <row r="36669" spans="7:7">
      <c r="G36669" s="406"/>
    </row>
    <row r="36670" spans="7:7">
      <c r="G36670" s="406"/>
    </row>
    <row r="36671" spans="7:7">
      <c r="G36671" s="406"/>
    </row>
    <row r="36672" spans="7:7">
      <c r="G36672" s="406"/>
    </row>
    <row r="36673" spans="7:7">
      <c r="G36673" s="406"/>
    </row>
    <row r="36674" spans="7:7">
      <c r="G36674" s="406"/>
    </row>
    <row r="36675" spans="7:7">
      <c r="G36675" s="406"/>
    </row>
    <row r="36676" spans="7:7">
      <c r="G36676" s="406"/>
    </row>
    <row r="36677" spans="7:7">
      <c r="G36677" s="406"/>
    </row>
    <row r="36678" spans="7:7">
      <c r="G36678" s="406"/>
    </row>
    <row r="36679" spans="7:7">
      <c r="G36679" s="406"/>
    </row>
    <row r="36680" spans="7:7">
      <c r="G36680" s="406"/>
    </row>
    <row r="36681" spans="7:7">
      <c r="G36681" s="406"/>
    </row>
    <row r="36682" spans="7:7">
      <c r="G36682" s="406"/>
    </row>
    <row r="36683" spans="7:7">
      <c r="G36683" s="406"/>
    </row>
    <row r="36684" spans="7:7">
      <c r="G36684" s="406"/>
    </row>
    <row r="36685" spans="7:7">
      <c r="G36685" s="406"/>
    </row>
    <row r="36686" spans="7:7">
      <c r="G36686" s="406"/>
    </row>
    <row r="36687" spans="7:7">
      <c r="G36687" s="406"/>
    </row>
    <row r="36688" spans="7:7">
      <c r="G36688" s="406"/>
    </row>
    <row r="36689" spans="7:7">
      <c r="G36689" s="406"/>
    </row>
    <row r="36690" spans="7:7">
      <c r="G36690" s="406"/>
    </row>
    <row r="36691" spans="7:7">
      <c r="G36691" s="406"/>
    </row>
    <row r="36692" spans="7:7">
      <c r="G36692" s="406"/>
    </row>
    <row r="36693" spans="7:7">
      <c r="G36693" s="406"/>
    </row>
    <row r="36694" spans="7:7">
      <c r="G36694" s="406"/>
    </row>
    <row r="36695" spans="7:7">
      <c r="G36695" s="406"/>
    </row>
    <row r="36696" spans="7:7">
      <c r="G36696" s="406"/>
    </row>
    <row r="36697" spans="7:7">
      <c r="G36697" s="406"/>
    </row>
    <row r="36698" spans="7:7">
      <c r="G36698" s="406"/>
    </row>
    <row r="36699" spans="7:7">
      <c r="G36699" s="406"/>
    </row>
    <row r="36700" spans="7:7">
      <c r="G36700" s="406"/>
    </row>
    <row r="36701" spans="7:7">
      <c r="G36701" s="406"/>
    </row>
    <row r="36702" spans="7:7">
      <c r="G36702" s="406"/>
    </row>
    <row r="36703" spans="7:7">
      <c r="G36703" s="406"/>
    </row>
    <row r="36704" spans="7:7">
      <c r="G36704" s="406"/>
    </row>
    <row r="36705" spans="7:7">
      <c r="G36705" s="406"/>
    </row>
    <row r="36706" spans="7:7">
      <c r="G36706" s="406"/>
    </row>
    <row r="36707" spans="7:7">
      <c r="G36707" s="406"/>
    </row>
    <row r="36708" spans="7:7">
      <c r="G36708" s="406"/>
    </row>
    <row r="36709" spans="7:7">
      <c r="G36709" s="406"/>
    </row>
    <row r="36710" spans="7:7">
      <c r="G36710" s="406"/>
    </row>
    <row r="36711" spans="7:7">
      <c r="G36711" s="406"/>
    </row>
    <row r="36712" spans="7:7">
      <c r="G36712" s="406"/>
    </row>
    <row r="36713" spans="7:7">
      <c r="G36713" s="406"/>
    </row>
    <row r="36714" spans="7:7">
      <c r="G36714" s="406"/>
    </row>
    <row r="36715" spans="7:7">
      <c r="G36715" s="406"/>
    </row>
    <row r="36716" spans="7:7">
      <c r="G36716" s="406"/>
    </row>
    <row r="36717" spans="7:7">
      <c r="G36717" s="406"/>
    </row>
    <row r="36718" spans="7:7">
      <c r="G36718" s="406"/>
    </row>
    <row r="36719" spans="7:7">
      <c r="G36719" s="406"/>
    </row>
    <row r="36720" spans="7:7">
      <c r="G36720" s="406"/>
    </row>
    <row r="36721" spans="7:7">
      <c r="G36721" s="406"/>
    </row>
    <row r="36722" spans="7:7">
      <c r="G36722" s="406"/>
    </row>
    <row r="36723" spans="7:7">
      <c r="G36723" s="406"/>
    </row>
    <row r="36724" spans="7:7">
      <c r="G36724" s="406"/>
    </row>
    <row r="36725" spans="7:7">
      <c r="G36725" s="406"/>
    </row>
    <row r="36726" spans="7:7">
      <c r="G36726" s="406"/>
    </row>
    <row r="36727" spans="7:7">
      <c r="G36727" s="406"/>
    </row>
    <row r="36728" spans="7:7">
      <c r="G36728" s="406"/>
    </row>
    <row r="36729" spans="7:7">
      <c r="G36729" s="406"/>
    </row>
    <row r="36730" spans="7:7">
      <c r="G36730" s="406"/>
    </row>
    <row r="36731" spans="7:7">
      <c r="G36731" s="406"/>
    </row>
    <row r="36732" spans="7:7">
      <c r="G36732" s="406"/>
    </row>
    <row r="36733" spans="7:7">
      <c r="G36733" s="406"/>
    </row>
    <row r="36734" spans="7:7">
      <c r="G36734" s="406"/>
    </row>
    <row r="36735" spans="7:7">
      <c r="G36735" s="406"/>
    </row>
    <row r="36736" spans="7:7">
      <c r="G36736" s="406"/>
    </row>
    <row r="36737" spans="7:7">
      <c r="G36737" s="406"/>
    </row>
    <row r="36738" spans="7:7">
      <c r="G36738" s="406"/>
    </row>
    <row r="36739" spans="7:7">
      <c r="G36739" s="406"/>
    </row>
    <row r="36740" spans="7:7">
      <c r="G36740" s="406"/>
    </row>
    <row r="36741" spans="7:7">
      <c r="G36741" s="406"/>
    </row>
    <row r="36742" spans="7:7">
      <c r="G36742" s="406"/>
    </row>
    <row r="36743" spans="7:7">
      <c r="G36743" s="406"/>
    </row>
    <row r="36744" spans="7:7">
      <c r="G36744" s="406"/>
    </row>
    <row r="36745" spans="7:7">
      <c r="G36745" s="406"/>
    </row>
    <row r="36746" spans="7:7">
      <c r="G36746" s="406"/>
    </row>
    <row r="36747" spans="7:7">
      <c r="G36747" s="406"/>
    </row>
    <row r="36748" spans="7:7">
      <c r="G36748" s="406"/>
    </row>
    <row r="36749" spans="7:7">
      <c r="G36749" s="406"/>
    </row>
    <row r="36750" spans="7:7">
      <c r="G36750" s="406"/>
    </row>
    <row r="36751" spans="7:7">
      <c r="G36751" s="406"/>
    </row>
    <row r="36752" spans="7:7">
      <c r="G36752" s="406"/>
    </row>
    <row r="36753" spans="7:7">
      <c r="G36753" s="406"/>
    </row>
    <row r="36754" spans="7:7">
      <c r="G36754" s="406"/>
    </row>
    <row r="36755" spans="7:7">
      <c r="G36755" s="406"/>
    </row>
    <row r="36756" spans="7:7">
      <c r="G36756" s="406"/>
    </row>
    <row r="36757" spans="7:7">
      <c r="G36757" s="406"/>
    </row>
    <row r="36758" spans="7:7">
      <c r="G36758" s="406"/>
    </row>
    <row r="36759" spans="7:7">
      <c r="G36759" s="406"/>
    </row>
    <row r="36760" spans="7:7">
      <c r="G36760" s="406"/>
    </row>
    <row r="36761" spans="7:7">
      <c r="G36761" s="406"/>
    </row>
    <row r="36762" spans="7:7">
      <c r="G36762" s="406"/>
    </row>
    <row r="36763" spans="7:7">
      <c r="G36763" s="406"/>
    </row>
    <row r="36764" spans="7:7">
      <c r="G36764" s="406"/>
    </row>
    <row r="36765" spans="7:7">
      <c r="G36765" s="406"/>
    </row>
    <row r="36766" spans="7:7">
      <c r="G36766" s="406"/>
    </row>
    <row r="36767" spans="7:7">
      <c r="G36767" s="406"/>
    </row>
    <row r="36768" spans="7:7">
      <c r="G36768" s="406"/>
    </row>
    <row r="36769" spans="7:7">
      <c r="G36769" s="406"/>
    </row>
    <row r="36770" spans="7:7">
      <c r="G36770" s="406"/>
    </row>
    <row r="36771" spans="7:7">
      <c r="G36771" s="406"/>
    </row>
    <row r="36772" spans="7:7">
      <c r="G36772" s="406"/>
    </row>
    <row r="36773" spans="7:7">
      <c r="G36773" s="406"/>
    </row>
    <row r="36774" spans="7:7">
      <c r="G36774" s="406"/>
    </row>
    <row r="36775" spans="7:7">
      <c r="G36775" s="406"/>
    </row>
    <row r="36776" spans="7:7">
      <c r="G36776" s="406"/>
    </row>
    <row r="36777" spans="7:7">
      <c r="G36777" s="406"/>
    </row>
    <row r="36778" spans="7:7">
      <c r="G36778" s="406"/>
    </row>
    <row r="36779" spans="7:7">
      <c r="G36779" s="406"/>
    </row>
    <row r="36780" spans="7:7">
      <c r="G36780" s="406"/>
    </row>
    <row r="36781" spans="7:7">
      <c r="G36781" s="406"/>
    </row>
    <row r="36782" spans="7:7">
      <c r="G36782" s="406"/>
    </row>
    <row r="36783" spans="7:7">
      <c r="G36783" s="406"/>
    </row>
    <row r="36784" spans="7:7">
      <c r="G36784" s="406"/>
    </row>
    <row r="36785" spans="7:7">
      <c r="G36785" s="406"/>
    </row>
    <row r="36786" spans="7:7">
      <c r="G36786" s="406"/>
    </row>
    <row r="36787" spans="7:7">
      <c r="G36787" s="406"/>
    </row>
    <row r="36788" spans="7:7">
      <c r="G36788" s="406"/>
    </row>
    <row r="36789" spans="7:7">
      <c r="G36789" s="406"/>
    </row>
    <row r="36790" spans="7:7">
      <c r="G36790" s="406"/>
    </row>
    <row r="36791" spans="7:7">
      <c r="G36791" s="406"/>
    </row>
    <row r="36792" spans="7:7">
      <c r="G36792" s="406"/>
    </row>
    <row r="36793" spans="7:7">
      <c r="G36793" s="406"/>
    </row>
    <row r="36794" spans="7:7">
      <c r="G36794" s="406"/>
    </row>
    <row r="36795" spans="7:7">
      <c r="G36795" s="406"/>
    </row>
    <row r="36796" spans="7:7">
      <c r="G36796" s="406"/>
    </row>
    <row r="36797" spans="7:7">
      <c r="G36797" s="406"/>
    </row>
    <row r="36798" spans="7:7">
      <c r="G36798" s="406"/>
    </row>
    <row r="36799" spans="7:7">
      <c r="G36799" s="406"/>
    </row>
    <row r="36800" spans="7:7">
      <c r="G36800" s="406"/>
    </row>
    <row r="36801" spans="7:7">
      <c r="G36801" s="406"/>
    </row>
    <row r="36802" spans="7:7">
      <c r="G36802" s="406"/>
    </row>
    <row r="36803" spans="7:7">
      <c r="G36803" s="406"/>
    </row>
    <row r="36804" spans="7:7">
      <c r="G36804" s="406"/>
    </row>
    <row r="36805" spans="7:7">
      <c r="G36805" s="406"/>
    </row>
    <row r="36806" spans="7:7">
      <c r="G36806" s="406"/>
    </row>
    <row r="36807" spans="7:7">
      <c r="G36807" s="406"/>
    </row>
    <row r="36808" spans="7:7">
      <c r="G36808" s="406"/>
    </row>
    <row r="36809" spans="7:7">
      <c r="G36809" s="406"/>
    </row>
    <row r="36810" spans="7:7">
      <c r="G36810" s="406"/>
    </row>
    <row r="36811" spans="7:7">
      <c r="G36811" s="406"/>
    </row>
    <row r="36812" spans="7:7">
      <c r="G36812" s="406"/>
    </row>
    <row r="36813" spans="7:7">
      <c r="G36813" s="406"/>
    </row>
    <row r="36814" spans="7:7">
      <c r="G36814" s="406"/>
    </row>
    <row r="36815" spans="7:7">
      <c r="G36815" s="406"/>
    </row>
    <row r="36816" spans="7:7">
      <c r="G36816" s="406"/>
    </row>
    <row r="36817" spans="7:7">
      <c r="G36817" s="406"/>
    </row>
    <row r="36818" spans="7:7">
      <c r="G36818" s="406"/>
    </row>
    <row r="36819" spans="7:7">
      <c r="G36819" s="406"/>
    </row>
    <row r="36820" spans="7:7">
      <c r="G36820" s="406"/>
    </row>
    <row r="36821" spans="7:7">
      <c r="G36821" s="406"/>
    </row>
    <row r="36822" spans="7:7">
      <c r="G36822" s="406"/>
    </row>
    <row r="36823" spans="7:7">
      <c r="G36823" s="406"/>
    </row>
    <row r="36824" spans="7:7">
      <c r="G36824" s="406"/>
    </row>
    <row r="36825" spans="7:7">
      <c r="G36825" s="406"/>
    </row>
    <row r="36826" spans="7:7">
      <c r="G36826" s="406"/>
    </row>
    <row r="36827" spans="7:7">
      <c r="G36827" s="406"/>
    </row>
    <row r="36828" spans="7:7">
      <c r="G36828" s="406"/>
    </row>
    <row r="36829" spans="7:7">
      <c r="G36829" s="406"/>
    </row>
    <row r="36830" spans="7:7">
      <c r="G36830" s="406"/>
    </row>
    <row r="36831" spans="7:7">
      <c r="G36831" s="406"/>
    </row>
    <row r="36832" spans="7:7">
      <c r="G36832" s="406"/>
    </row>
    <row r="36833" spans="7:7">
      <c r="G36833" s="406"/>
    </row>
    <row r="36834" spans="7:7">
      <c r="G36834" s="406"/>
    </row>
    <row r="36835" spans="7:7">
      <c r="G36835" s="406"/>
    </row>
    <row r="36836" spans="7:7">
      <c r="G36836" s="406"/>
    </row>
    <row r="36837" spans="7:7">
      <c r="G36837" s="406"/>
    </row>
    <row r="36838" spans="7:7">
      <c r="G36838" s="406"/>
    </row>
    <row r="36839" spans="7:7">
      <c r="G36839" s="406"/>
    </row>
    <row r="36840" spans="7:7">
      <c r="G36840" s="406"/>
    </row>
    <row r="36841" spans="7:7">
      <c r="G36841" s="406"/>
    </row>
    <row r="36842" spans="7:7">
      <c r="G36842" s="406"/>
    </row>
    <row r="36843" spans="7:7">
      <c r="G36843" s="406"/>
    </row>
    <row r="36844" spans="7:7">
      <c r="G36844" s="406"/>
    </row>
    <row r="36845" spans="7:7">
      <c r="G36845" s="406"/>
    </row>
    <row r="36846" spans="7:7">
      <c r="G36846" s="406"/>
    </row>
    <row r="36847" spans="7:7">
      <c r="G36847" s="406"/>
    </row>
    <row r="36848" spans="7:7">
      <c r="G36848" s="406"/>
    </row>
    <row r="36849" spans="7:7">
      <c r="G36849" s="406"/>
    </row>
    <row r="36850" spans="7:7">
      <c r="G36850" s="406"/>
    </row>
    <row r="36851" spans="7:7">
      <c r="G36851" s="406"/>
    </row>
    <row r="36852" spans="7:7">
      <c r="G36852" s="406"/>
    </row>
    <row r="36853" spans="7:7">
      <c r="G36853" s="406"/>
    </row>
    <row r="36854" spans="7:7">
      <c r="G36854" s="406"/>
    </row>
    <row r="36855" spans="7:7">
      <c r="G36855" s="406"/>
    </row>
    <row r="36856" spans="7:7">
      <c r="G36856" s="406"/>
    </row>
    <row r="36857" spans="7:7">
      <c r="G36857" s="406"/>
    </row>
    <row r="36858" spans="7:7">
      <c r="G36858" s="406"/>
    </row>
    <row r="36859" spans="7:7">
      <c r="G36859" s="406"/>
    </row>
    <row r="36860" spans="7:7">
      <c r="G36860" s="406"/>
    </row>
    <row r="36861" spans="7:7">
      <c r="G36861" s="406"/>
    </row>
    <row r="36862" spans="7:7">
      <c r="G36862" s="406"/>
    </row>
    <row r="36863" spans="7:7">
      <c r="G36863" s="406"/>
    </row>
    <row r="36864" spans="7:7">
      <c r="G36864" s="406"/>
    </row>
    <row r="36865" spans="7:7">
      <c r="G36865" s="406"/>
    </row>
    <row r="36866" spans="7:7">
      <c r="G36866" s="406"/>
    </row>
    <row r="36867" spans="7:7">
      <c r="G36867" s="406"/>
    </row>
    <row r="36868" spans="7:7">
      <c r="G36868" s="406"/>
    </row>
    <row r="36869" spans="7:7">
      <c r="G36869" s="406"/>
    </row>
    <row r="36870" spans="7:7">
      <c r="G36870" s="406"/>
    </row>
    <row r="36871" spans="7:7">
      <c r="G36871" s="406"/>
    </row>
    <row r="36872" spans="7:7">
      <c r="G36872" s="406"/>
    </row>
    <row r="36873" spans="7:7">
      <c r="G36873" s="406"/>
    </row>
    <row r="36874" spans="7:7">
      <c r="G36874" s="406"/>
    </row>
    <row r="36875" spans="7:7">
      <c r="G36875" s="406"/>
    </row>
    <row r="36876" spans="7:7">
      <c r="G36876" s="406"/>
    </row>
    <row r="36877" spans="7:7">
      <c r="G36877" s="406"/>
    </row>
    <row r="36878" spans="7:7">
      <c r="G36878" s="406"/>
    </row>
    <row r="36879" spans="7:7">
      <c r="G36879" s="406"/>
    </row>
    <row r="36880" spans="7:7">
      <c r="G36880" s="406"/>
    </row>
    <row r="36881" spans="7:7">
      <c r="G36881" s="406"/>
    </row>
    <row r="36882" spans="7:7">
      <c r="G36882" s="406"/>
    </row>
    <row r="36883" spans="7:7">
      <c r="G36883" s="406"/>
    </row>
    <row r="36884" spans="7:7">
      <c r="G36884" s="406"/>
    </row>
    <row r="36885" spans="7:7">
      <c r="G36885" s="406"/>
    </row>
    <row r="36886" spans="7:7">
      <c r="G36886" s="406"/>
    </row>
    <row r="36887" spans="7:7">
      <c r="G36887" s="406"/>
    </row>
    <row r="36888" spans="7:7">
      <c r="G36888" s="406"/>
    </row>
    <row r="36889" spans="7:7">
      <c r="G36889" s="406"/>
    </row>
    <row r="36890" spans="7:7">
      <c r="G36890" s="406"/>
    </row>
    <row r="36891" spans="7:7">
      <c r="G36891" s="406"/>
    </row>
    <row r="36892" spans="7:7">
      <c r="G36892" s="406"/>
    </row>
    <row r="36893" spans="7:7">
      <c r="G36893" s="406"/>
    </row>
    <row r="36894" spans="7:7">
      <c r="G36894" s="406"/>
    </row>
    <row r="36895" spans="7:7">
      <c r="G36895" s="406"/>
    </row>
    <row r="36896" spans="7:7">
      <c r="G36896" s="406"/>
    </row>
    <row r="36897" spans="7:7">
      <c r="G36897" s="406"/>
    </row>
    <row r="36898" spans="7:7">
      <c r="G36898" s="406"/>
    </row>
    <row r="36899" spans="7:7">
      <c r="G36899" s="406"/>
    </row>
    <row r="36900" spans="7:7">
      <c r="G36900" s="406"/>
    </row>
    <row r="36901" spans="7:7">
      <c r="G36901" s="406"/>
    </row>
    <row r="36902" spans="7:7">
      <c r="G36902" s="406"/>
    </row>
    <row r="36903" spans="7:7">
      <c r="G36903" s="406"/>
    </row>
    <row r="36904" spans="7:7">
      <c r="G36904" s="406"/>
    </row>
    <row r="36905" spans="7:7">
      <c r="G36905" s="406"/>
    </row>
    <row r="36906" spans="7:7">
      <c r="G36906" s="406"/>
    </row>
    <row r="36907" spans="7:7">
      <c r="G36907" s="406"/>
    </row>
    <row r="36908" spans="7:7">
      <c r="G36908" s="406"/>
    </row>
    <row r="36909" spans="7:7">
      <c r="G36909" s="406"/>
    </row>
    <row r="36910" spans="7:7">
      <c r="G36910" s="406"/>
    </row>
    <row r="36911" spans="7:7">
      <c r="G36911" s="406"/>
    </row>
    <row r="36912" spans="7:7">
      <c r="G36912" s="406"/>
    </row>
    <row r="36913" spans="7:7">
      <c r="G36913" s="406"/>
    </row>
    <row r="36914" spans="7:7">
      <c r="G36914" s="406"/>
    </row>
    <row r="36915" spans="7:7">
      <c r="G36915" s="406"/>
    </row>
    <row r="36916" spans="7:7">
      <c r="G36916" s="406"/>
    </row>
    <row r="36917" spans="7:7">
      <c r="G36917" s="406"/>
    </row>
    <row r="36918" spans="7:7">
      <c r="G36918" s="406"/>
    </row>
    <row r="36919" spans="7:7">
      <c r="G36919" s="406"/>
    </row>
    <row r="36920" spans="7:7">
      <c r="G36920" s="406"/>
    </row>
    <row r="36921" spans="7:7">
      <c r="G36921" s="406"/>
    </row>
    <row r="36922" spans="7:7">
      <c r="G36922" s="406"/>
    </row>
    <row r="36923" spans="7:7">
      <c r="G36923" s="406"/>
    </row>
    <row r="36924" spans="7:7">
      <c r="G36924" s="406"/>
    </row>
    <row r="36925" spans="7:7">
      <c r="G36925" s="406"/>
    </row>
    <row r="36926" spans="7:7">
      <c r="G36926" s="406"/>
    </row>
    <row r="36927" spans="7:7">
      <c r="G36927" s="406"/>
    </row>
    <row r="36928" spans="7:7">
      <c r="G36928" s="406"/>
    </row>
    <row r="36929" spans="7:7">
      <c r="G36929" s="406"/>
    </row>
    <row r="36930" spans="7:7">
      <c r="G36930" s="406"/>
    </row>
    <row r="36931" spans="7:7">
      <c r="G36931" s="406"/>
    </row>
    <row r="36932" spans="7:7">
      <c r="G36932" s="406"/>
    </row>
    <row r="36933" spans="7:7">
      <c r="G36933" s="406"/>
    </row>
    <row r="36934" spans="7:7">
      <c r="G36934" s="406"/>
    </row>
    <row r="36935" spans="7:7">
      <c r="G36935" s="406"/>
    </row>
    <row r="36936" spans="7:7">
      <c r="G36936" s="406"/>
    </row>
    <row r="36937" spans="7:7">
      <c r="G36937" s="406"/>
    </row>
    <row r="36938" spans="7:7">
      <c r="G36938" s="406"/>
    </row>
    <row r="36939" spans="7:7">
      <c r="G36939" s="406"/>
    </row>
    <row r="36940" spans="7:7">
      <c r="G36940" s="406"/>
    </row>
    <row r="36941" spans="7:7">
      <c r="G36941" s="406"/>
    </row>
    <row r="36942" spans="7:7">
      <c r="G36942" s="406"/>
    </row>
    <row r="36943" spans="7:7">
      <c r="G36943" s="406"/>
    </row>
    <row r="36944" spans="7:7">
      <c r="G36944" s="406"/>
    </row>
    <row r="36945" spans="7:7">
      <c r="G36945" s="406"/>
    </row>
    <row r="36946" spans="7:7">
      <c r="G36946" s="406"/>
    </row>
    <row r="36947" spans="7:7">
      <c r="G36947" s="406"/>
    </row>
    <row r="36948" spans="7:7">
      <c r="G36948" s="406"/>
    </row>
    <row r="36949" spans="7:7">
      <c r="G36949" s="406"/>
    </row>
    <row r="36950" spans="7:7">
      <c r="G36950" s="406"/>
    </row>
    <row r="36951" spans="7:7">
      <c r="G36951" s="406"/>
    </row>
    <row r="36952" spans="7:7">
      <c r="G36952" s="406"/>
    </row>
    <row r="36953" spans="7:7">
      <c r="G36953" s="406"/>
    </row>
    <row r="36954" spans="7:7">
      <c r="G36954" s="406"/>
    </row>
    <row r="36955" spans="7:7">
      <c r="G36955" s="406"/>
    </row>
    <row r="36956" spans="7:7">
      <c r="G36956" s="406"/>
    </row>
    <row r="36957" spans="7:7">
      <c r="G36957" s="406"/>
    </row>
    <row r="36958" spans="7:7">
      <c r="G36958" s="406"/>
    </row>
    <row r="36959" spans="7:7">
      <c r="G36959" s="406"/>
    </row>
    <row r="36960" spans="7:7">
      <c r="G36960" s="406"/>
    </row>
    <row r="36961" spans="7:7">
      <c r="G36961" s="406"/>
    </row>
    <row r="36962" spans="7:7">
      <c r="G36962" s="406"/>
    </row>
    <row r="36963" spans="7:7">
      <c r="G36963" s="406"/>
    </row>
    <row r="36964" spans="7:7">
      <c r="G36964" s="406"/>
    </row>
    <row r="36965" spans="7:7">
      <c r="G36965" s="406"/>
    </row>
    <row r="36966" spans="7:7">
      <c r="G36966" s="406"/>
    </row>
    <row r="36967" spans="7:7">
      <c r="G36967" s="406"/>
    </row>
    <row r="36968" spans="7:7">
      <c r="G36968" s="406"/>
    </row>
    <row r="36969" spans="7:7">
      <c r="G36969" s="406"/>
    </row>
    <row r="36970" spans="7:7">
      <c r="G36970" s="406"/>
    </row>
    <row r="36971" spans="7:7">
      <c r="G36971" s="406"/>
    </row>
    <row r="36972" spans="7:7">
      <c r="G36972" s="406"/>
    </row>
    <row r="36973" spans="7:7">
      <c r="G36973" s="406"/>
    </row>
    <row r="36974" spans="7:7">
      <c r="G36974" s="406"/>
    </row>
    <row r="36975" spans="7:7">
      <c r="G36975" s="406"/>
    </row>
    <row r="36976" spans="7:7">
      <c r="G36976" s="406"/>
    </row>
    <row r="36977" spans="7:7">
      <c r="G36977" s="406"/>
    </row>
    <row r="36978" spans="7:7">
      <c r="G36978" s="406"/>
    </row>
    <row r="36979" spans="7:7">
      <c r="G36979" s="406"/>
    </row>
    <row r="36980" spans="7:7">
      <c r="G36980" s="406"/>
    </row>
    <row r="36981" spans="7:7">
      <c r="G36981" s="406"/>
    </row>
    <row r="36982" spans="7:7">
      <c r="G36982" s="406"/>
    </row>
    <row r="36983" spans="7:7">
      <c r="G36983" s="406"/>
    </row>
    <row r="36984" spans="7:7">
      <c r="G36984" s="406"/>
    </row>
    <row r="36985" spans="7:7">
      <c r="G36985" s="406"/>
    </row>
    <row r="36986" spans="7:7">
      <c r="G36986" s="406"/>
    </row>
    <row r="36987" spans="7:7">
      <c r="G36987" s="406"/>
    </row>
    <row r="36988" spans="7:7">
      <c r="G36988" s="406"/>
    </row>
    <row r="36989" spans="7:7">
      <c r="G36989" s="406"/>
    </row>
    <row r="36990" spans="7:7">
      <c r="G36990" s="406"/>
    </row>
    <row r="36991" spans="7:7">
      <c r="G36991" s="406"/>
    </row>
    <row r="36992" spans="7:7">
      <c r="G36992" s="406"/>
    </row>
    <row r="36993" spans="7:7">
      <c r="G36993" s="406"/>
    </row>
    <row r="36994" spans="7:7">
      <c r="G36994" s="406"/>
    </row>
    <row r="36995" spans="7:7">
      <c r="G36995" s="406"/>
    </row>
    <row r="36996" spans="7:7">
      <c r="G36996" s="406"/>
    </row>
    <row r="36997" spans="7:7">
      <c r="G36997" s="406"/>
    </row>
    <row r="36998" spans="7:7">
      <c r="G36998" s="406"/>
    </row>
    <row r="36999" spans="7:7">
      <c r="G36999" s="406"/>
    </row>
    <row r="37000" spans="7:7">
      <c r="G37000" s="406"/>
    </row>
    <row r="37001" spans="7:7">
      <c r="G37001" s="406"/>
    </row>
    <row r="37002" spans="7:7">
      <c r="G37002" s="406"/>
    </row>
    <row r="37003" spans="7:7">
      <c r="G37003" s="406"/>
    </row>
    <row r="37004" spans="7:7">
      <c r="G37004" s="406"/>
    </row>
    <row r="37005" spans="7:7">
      <c r="G37005" s="406"/>
    </row>
    <row r="37006" spans="7:7">
      <c r="G37006" s="406"/>
    </row>
    <row r="37007" spans="7:7">
      <c r="G37007" s="406"/>
    </row>
    <row r="37008" spans="7:7">
      <c r="G37008" s="406"/>
    </row>
    <row r="37009" spans="7:7">
      <c r="G37009" s="406"/>
    </row>
    <row r="37010" spans="7:7">
      <c r="G37010" s="406"/>
    </row>
    <row r="37011" spans="7:7">
      <c r="G37011" s="406"/>
    </row>
    <row r="37012" spans="7:7">
      <c r="G37012" s="406"/>
    </row>
    <row r="37013" spans="7:7">
      <c r="G37013" s="406"/>
    </row>
    <row r="37014" spans="7:7">
      <c r="G37014" s="406"/>
    </row>
    <row r="37015" spans="7:7">
      <c r="G37015" s="406"/>
    </row>
    <row r="37016" spans="7:7">
      <c r="G37016" s="406"/>
    </row>
    <row r="37017" spans="7:7">
      <c r="G37017" s="406"/>
    </row>
    <row r="37018" spans="7:7">
      <c r="G37018" s="406"/>
    </row>
    <row r="37019" spans="7:7">
      <c r="G37019" s="406"/>
    </row>
    <row r="37020" spans="7:7">
      <c r="G37020" s="406"/>
    </row>
    <row r="37021" spans="7:7">
      <c r="G37021" s="406"/>
    </row>
    <row r="37022" spans="7:7">
      <c r="G37022" s="406"/>
    </row>
    <row r="37023" spans="7:7">
      <c r="G37023" s="406"/>
    </row>
    <row r="37024" spans="7:7">
      <c r="G37024" s="406"/>
    </row>
    <row r="37025" spans="7:7">
      <c r="G37025" s="406"/>
    </row>
    <row r="37026" spans="7:7">
      <c r="G37026" s="406"/>
    </row>
    <row r="37027" spans="7:7">
      <c r="G37027" s="406"/>
    </row>
    <row r="37028" spans="7:7">
      <c r="G37028" s="406"/>
    </row>
    <row r="37029" spans="7:7">
      <c r="G37029" s="406"/>
    </row>
    <row r="37030" spans="7:7">
      <c r="G37030" s="406"/>
    </row>
    <row r="37031" spans="7:7">
      <c r="G37031" s="406"/>
    </row>
    <row r="37032" spans="7:7">
      <c r="G37032" s="406"/>
    </row>
    <row r="37033" spans="7:7">
      <c r="G37033" s="406"/>
    </row>
    <row r="37034" spans="7:7">
      <c r="G37034" s="406"/>
    </row>
    <row r="37035" spans="7:7">
      <c r="G37035" s="406"/>
    </row>
    <row r="37036" spans="7:7">
      <c r="G37036" s="406"/>
    </row>
    <row r="37037" spans="7:7">
      <c r="G37037" s="406"/>
    </row>
    <row r="37038" spans="7:7">
      <c r="G37038" s="406"/>
    </row>
    <row r="37039" spans="7:7">
      <c r="G37039" s="406"/>
    </row>
    <row r="37040" spans="7:7">
      <c r="G37040" s="406"/>
    </row>
    <row r="37041" spans="7:7">
      <c r="G37041" s="406"/>
    </row>
    <row r="37042" spans="7:7">
      <c r="G37042" s="406"/>
    </row>
    <row r="37043" spans="7:7">
      <c r="G37043" s="406"/>
    </row>
    <row r="37044" spans="7:7">
      <c r="G37044" s="406"/>
    </row>
    <row r="37045" spans="7:7">
      <c r="G37045" s="406"/>
    </row>
    <row r="37046" spans="7:7">
      <c r="G37046" s="406"/>
    </row>
    <row r="37047" spans="7:7">
      <c r="G37047" s="406"/>
    </row>
    <row r="37048" spans="7:7">
      <c r="G37048" s="406"/>
    </row>
    <row r="37049" spans="7:7">
      <c r="G37049" s="406"/>
    </row>
    <row r="37050" spans="7:7">
      <c r="G37050" s="406"/>
    </row>
    <row r="37051" spans="7:7">
      <c r="G37051" s="406"/>
    </row>
    <row r="37052" spans="7:7">
      <c r="G37052" s="406"/>
    </row>
    <row r="37053" spans="7:7">
      <c r="G37053" s="406"/>
    </row>
    <row r="37054" spans="7:7">
      <c r="G37054" s="406"/>
    </row>
    <row r="37055" spans="7:7">
      <c r="G37055" s="406"/>
    </row>
    <row r="37056" spans="7:7">
      <c r="G37056" s="406"/>
    </row>
    <row r="37057" spans="7:7">
      <c r="G37057" s="406"/>
    </row>
    <row r="37058" spans="7:7">
      <c r="G37058" s="406"/>
    </row>
    <row r="37059" spans="7:7">
      <c r="G37059" s="406"/>
    </row>
    <row r="37060" spans="7:7">
      <c r="G37060" s="406"/>
    </row>
    <row r="37061" spans="7:7">
      <c r="G37061" s="406"/>
    </row>
    <row r="37062" spans="7:7">
      <c r="G37062" s="406"/>
    </row>
    <row r="37063" spans="7:7">
      <c r="G37063" s="406"/>
    </row>
    <row r="37064" spans="7:7">
      <c r="G37064" s="406"/>
    </row>
    <row r="37065" spans="7:7">
      <c r="G37065" s="406"/>
    </row>
    <row r="37066" spans="7:7">
      <c r="G37066" s="406"/>
    </row>
    <row r="37067" spans="7:7">
      <c r="G37067" s="406"/>
    </row>
    <row r="37068" spans="7:7">
      <c r="G37068" s="406"/>
    </row>
    <row r="37069" spans="7:7">
      <c r="G37069" s="406"/>
    </row>
    <row r="37070" spans="7:7">
      <c r="G37070" s="406"/>
    </row>
    <row r="37071" spans="7:7">
      <c r="G37071" s="406"/>
    </row>
    <row r="37072" spans="7:7">
      <c r="G37072" s="406"/>
    </row>
    <row r="37073" spans="7:7">
      <c r="G37073" s="406"/>
    </row>
    <row r="37074" spans="7:7">
      <c r="G37074" s="406"/>
    </row>
    <row r="37075" spans="7:7">
      <c r="G37075" s="406"/>
    </row>
    <row r="37076" spans="7:7">
      <c r="G37076" s="406"/>
    </row>
    <row r="37077" spans="7:7">
      <c r="G37077" s="406"/>
    </row>
    <row r="37078" spans="7:7">
      <c r="G37078" s="406"/>
    </row>
    <row r="37079" spans="7:7">
      <c r="G37079" s="406"/>
    </row>
    <row r="37080" spans="7:7">
      <c r="G37080" s="406"/>
    </row>
    <row r="37081" spans="7:7">
      <c r="G37081" s="406"/>
    </row>
    <row r="37082" spans="7:7">
      <c r="G37082" s="406"/>
    </row>
    <row r="37083" spans="7:7">
      <c r="G37083" s="406"/>
    </row>
    <row r="37084" spans="7:7">
      <c r="G37084" s="406"/>
    </row>
    <row r="37085" spans="7:7">
      <c r="G37085" s="406"/>
    </row>
    <row r="37086" spans="7:7">
      <c r="G37086" s="406"/>
    </row>
    <row r="37087" spans="7:7">
      <c r="G37087" s="406"/>
    </row>
    <row r="37088" spans="7:7">
      <c r="G37088" s="406"/>
    </row>
    <row r="37089" spans="7:7">
      <c r="G37089" s="406"/>
    </row>
    <row r="37090" spans="7:7">
      <c r="G37090" s="406"/>
    </row>
    <row r="37091" spans="7:7">
      <c r="G37091" s="406"/>
    </row>
    <row r="37092" spans="7:7">
      <c r="G37092" s="406"/>
    </row>
    <row r="37093" spans="7:7">
      <c r="G37093" s="406"/>
    </row>
    <row r="37094" spans="7:7">
      <c r="G37094" s="406"/>
    </row>
    <row r="37095" spans="7:7">
      <c r="G37095" s="406"/>
    </row>
    <row r="37096" spans="7:7">
      <c r="G37096" s="406"/>
    </row>
    <row r="37097" spans="7:7">
      <c r="G37097" s="406"/>
    </row>
    <row r="37098" spans="7:7">
      <c r="G37098" s="406"/>
    </row>
    <row r="37099" spans="7:7">
      <c r="G37099" s="406"/>
    </row>
    <row r="37100" spans="7:7">
      <c r="G37100" s="406"/>
    </row>
    <row r="37101" spans="7:7">
      <c r="G37101" s="406"/>
    </row>
    <row r="37102" spans="7:7">
      <c r="G37102" s="406"/>
    </row>
    <row r="37103" spans="7:7">
      <c r="G37103" s="406"/>
    </row>
    <row r="37104" spans="7:7">
      <c r="G37104" s="406"/>
    </row>
    <row r="37105" spans="7:7">
      <c r="G37105" s="406"/>
    </row>
    <row r="37106" spans="7:7">
      <c r="G37106" s="406"/>
    </row>
    <row r="37107" spans="7:7">
      <c r="G37107" s="406"/>
    </row>
    <row r="37108" spans="7:7">
      <c r="G37108" s="406"/>
    </row>
    <row r="37109" spans="7:7">
      <c r="G37109" s="406"/>
    </row>
    <row r="37110" spans="7:7">
      <c r="G37110" s="406"/>
    </row>
    <row r="37111" spans="7:7">
      <c r="G37111" s="406"/>
    </row>
    <row r="37112" spans="7:7">
      <c r="G37112" s="406"/>
    </row>
    <row r="37113" spans="7:7">
      <c r="G37113" s="406"/>
    </row>
    <row r="37114" spans="7:7">
      <c r="G37114" s="406"/>
    </row>
    <row r="37115" spans="7:7">
      <c r="G37115" s="406"/>
    </row>
    <row r="37116" spans="7:7">
      <c r="G37116" s="406"/>
    </row>
    <row r="37117" spans="7:7">
      <c r="G37117" s="406"/>
    </row>
    <row r="37118" spans="7:7">
      <c r="G37118" s="406"/>
    </row>
    <row r="37119" spans="7:7">
      <c r="G37119" s="406"/>
    </row>
    <row r="37120" spans="7:7">
      <c r="G37120" s="406"/>
    </row>
    <row r="37121" spans="7:7">
      <c r="G37121" s="406"/>
    </row>
    <row r="37122" spans="7:7">
      <c r="G37122" s="406"/>
    </row>
    <row r="37123" spans="7:7">
      <c r="G37123" s="406"/>
    </row>
    <row r="37124" spans="7:7">
      <c r="G37124" s="406"/>
    </row>
    <row r="37125" spans="7:7">
      <c r="G37125" s="406"/>
    </row>
    <row r="37126" spans="7:7">
      <c r="G37126" s="406"/>
    </row>
    <row r="37127" spans="7:7">
      <c r="G37127" s="406"/>
    </row>
    <row r="37128" spans="7:7">
      <c r="G37128" s="406"/>
    </row>
    <row r="37129" spans="7:7">
      <c r="G37129" s="406"/>
    </row>
    <row r="37130" spans="7:7">
      <c r="G37130" s="406"/>
    </row>
    <row r="37131" spans="7:7">
      <c r="G37131" s="406"/>
    </row>
    <row r="37132" spans="7:7">
      <c r="G37132" s="406"/>
    </row>
    <row r="37133" spans="7:7">
      <c r="G37133" s="406"/>
    </row>
    <row r="37134" spans="7:7">
      <c r="G37134" s="406"/>
    </row>
    <row r="37135" spans="7:7">
      <c r="G37135" s="406"/>
    </row>
    <row r="37136" spans="7:7">
      <c r="G37136" s="406"/>
    </row>
    <row r="37137" spans="7:7">
      <c r="G37137" s="406"/>
    </row>
    <row r="37138" spans="7:7">
      <c r="G37138" s="406"/>
    </row>
    <row r="37139" spans="7:7">
      <c r="G37139" s="406"/>
    </row>
    <row r="37140" spans="7:7">
      <c r="G37140" s="406"/>
    </row>
    <row r="37141" spans="7:7">
      <c r="G37141" s="406"/>
    </row>
    <row r="37142" spans="7:7">
      <c r="G37142" s="406"/>
    </row>
    <row r="37143" spans="7:7">
      <c r="G37143" s="406"/>
    </row>
    <row r="37144" spans="7:7">
      <c r="G37144" s="406"/>
    </row>
    <row r="37145" spans="7:7">
      <c r="G37145" s="406"/>
    </row>
    <row r="37146" spans="7:7">
      <c r="G37146" s="406"/>
    </row>
    <row r="37147" spans="7:7">
      <c r="G37147" s="406"/>
    </row>
    <row r="37148" spans="7:7">
      <c r="G37148" s="406"/>
    </row>
    <row r="37149" spans="7:7">
      <c r="G37149" s="406"/>
    </row>
    <row r="37150" spans="7:7">
      <c r="G37150" s="406"/>
    </row>
    <row r="37151" spans="7:7">
      <c r="G37151" s="406"/>
    </row>
    <row r="37152" spans="7:7">
      <c r="G37152" s="406"/>
    </row>
    <row r="37153" spans="7:7">
      <c r="G37153" s="406"/>
    </row>
    <row r="37154" spans="7:7">
      <c r="G37154" s="406"/>
    </row>
    <row r="37155" spans="7:7">
      <c r="G37155" s="406"/>
    </row>
    <row r="37156" spans="7:7">
      <c r="G37156" s="406"/>
    </row>
    <row r="37157" spans="7:7">
      <c r="G37157" s="406"/>
    </row>
    <row r="37158" spans="7:7">
      <c r="G37158" s="406"/>
    </row>
    <row r="37159" spans="7:7">
      <c r="G37159" s="406"/>
    </row>
    <row r="37160" spans="7:7">
      <c r="G37160" s="406"/>
    </row>
    <row r="37161" spans="7:7">
      <c r="G37161" s="406"/>
    </row>
    <row r="37162" spans="7:7">
      <c r="G37162" s="406"/>
    </row>
    <row r="37163" spans="7:7">
      <c r="G37163" s="406"/>
    </row>
    <row r="37164" spans="7:7">
      <c r="G37164" s="406"/>
    </row>
    <row r="37165" spans="7:7">
      <c r="G37165" s="406"/>
    </row>
    <row r="37166" spans="7:7">
      <c r="G37166" s="406"/>
    </row>
    <row r="37167" spans="7:7">
      <c r="G37167" s="406"/>
    </row>
    <row r="37168" spans="7:7">
      <c r="G37168" s="406"/>
    </row>
    <row r="37169" spans="7:7">
      <c r="G37169" s="406"/>
    </row>
    <row r="37170" spans="7:7">
      <c r="G37170" s="406"/>
    </row>
    <row r="37171" spans="7:7">
      <c r="G37171" s="406"/>
    </row>
    <row r="37172" spans="7:7">
      <c r="G37172" s="406"/>
    </row>
    <row r="37173" spans="7:7">
      <c r="G37173" s="406"/>
    </row>
    <row r="37174" spans="7:7">
      <c r="G37174" s="406"/>
    </row>
    <row r="37175" spans="7:7">
      <c r="G37175" s="406"/>
    </row>
    <row r="37176" spans="7:7">
      <c r="G37176" s="406"/>
    </row>
    <row r="37177" spans="7:7">
      <c r="G37177" s="406"/>
    </row>
    <row r="37178" spans="7:7">
      <c r="G37178" s="406"/>
    </row>
    <row r="37179" spans="7:7">
      <c r="G37179" s="406"/>
    </row>
    <row r="37180" spans="7:7">
      <c r="G37180" s="406"/>
    </row>
    <row r="37181" spans="7:7">
      <c r="G37181" s="406"/>
    </row>
    <row r="37182" spans="7:7">
      <c r="G37182" s="406"/>
    </row>
    <row r="37183" spans="7:7">
      <c r="G37183" s="406"/>
    </row>
    <row r="37184" spans="7:7">
      <c r="G37184" s="406"/>
    </row>
    <row r="37185" spans="7:7">
      <c r="G37185" s="406"/>
    </row>
    <row r="37186" spans="7:7">
      <c r="G37186" s="406"/>
    </row>
    <row r="37187" spans="7:7">
      <c r="G37187" s="406"/>
    </row>
    <row r="37188" spans="7:7">
      <c r="G37188" s="406"/>
    </row>
    <row r="37189" spans="7:7">
      <c r="G37189" s="406"/>
    </row>
    <row r="37190" spans="7:7">
      <c r="G37190" s="406"/>
    </row>
    <row r="37191" spans="7:7">
      <c r="G37191" s="406"/>
    </row>
    <row r="37192" spans="7:7">
      <c r="G37192" s="406"/>
    </row>
    <row r="37193" spans="7:7">
      <c r="G37193" s="406"/>
    </row>
    <row r="37194" spans="7:7">
      <c r="G37194" s="406"/>
    </row>
    <row r="37195" spans="7:7">
      <c r="G37195" s="406"/>
    </row>
    <row r="37196" spans="7:7">
      <c r="G37196" s="406"/>
    </row>
    <row r="37197" spans="7:7">
      <c r="G37197" s="406"/>
    </row>
    <row r="37198" spans="7:7">
      <c r="G37198" s="406"/>
    </row>
    <row r="37199" spans="7:7">
      <c r="G37199" s="406"/>
    </row>
    <row r="37200" spans="7:7">
      <c r="G37200" s="406"/>
    </row>
    <row r="37201" spans="7:7">
      <c r="G37201" s="406"/>
    </row>
    <row r="37202" spans="7:7">
      <c r="G37202" s="406"/>
    </row>
    <row r="37203" spans="7:7">
      <c r="G37203" s="406"/>
    </row>
    <row r="37204" spans="7:7">
      <c r="G37204" s="406"/>
    </row>
    <row r="37205" spans="7:7">
      <c r="G37205" s="406"/>
    </row>
    <row r="37206" spans="7:7">
      <c r="G37206" s="406"/>
    </row>
    <row r="37207" spans="7:7">
      <c r="G37207" s="406"/>
    </row>
    <row r="37208" spans="7:7">
      <c r="G37208" s="406"/>
    </row>
    <row r="37209" spans="7:7">
      <c r="G37209" s="406"/>
    </row>
    <row r="37210" spans="7:7">
      <c r="G37210" s="406"/>
    </row>
    <row r="37211" spans="7:7">
      <c r="G37211" s="406"/>
    </row>
    <row r="37212" spans="7:7">
      <c r="G37212" s="406"/>
    </row>
    <row r="37213" spans="7:7">
      <c r="G37213" s="406"/>
    </row>
    <row r="37214" spans="7:7">
      <c r="G37214" s="406"/>
    </row>
    <row r="37215" spans="7:7">
      <c r="G37215" s="406"/>
    </row>
    <row r="37216" spans="7:7">
      <c r="G37216" s="406"/>
    </row>
    <row r="37217" spans="7:7">
      <c r="G37217" s="406"/>
    </row>
    <row r="37218" spans="7:7">
      <c r="G37218" s="406"/>
    </row>
    <row r="37219" spans="7:7">
      <c r="G37219" s="406"/>
    </row>
    <row r="37220" spans="7:7">
      <c r="G37220" s="406"/>
    </row>
    <row r="37221" spans="7:7">
      <c r="G37221" s="406"/>
    </row>
    <row r="37222" spans="7:7">
      <c r="G37222" s="406"/>
    </row>
    <row r="37223" spans="7:7">
      <c r="G37223" s="406"/>
    </row>
    <row r="37224" spans="7:7">
      <c r="G37224" s="406"/>
    </row>
    <row r="37225" spans="7:7">
      <c r="G37225" s="406"/>
    </row>
    <row r="37226" spans="7:7">
      <c r="G37226" s="406"/>
    </row>
    <row r="37227" spans="7:7">
      <c r="G37227" s="406"/>
    </row>
    <row r="37228" spans="7:7">
      <c r="G37228" s="406"/>
    </row>
    <row r="37229" spans="7:7">
      <c r="G37229" s="406"/>
    </row>
    <row r="37230" spans="7:7">
      <c r="G37230" s="406"/>
    </row>
    <row r="37231" spans="7:7">
      <c r="G37231" s="406"/>
    </row>
    <row r="37232" spans="7:7">
      <c r="G37232" s="406"/>
    </row>
    <row r="37233" spans="7:7">
      <c r="G37233" s="406"/>
    </row>
    <row r="37234" spans="7:7">
      <c r="G37234" s="406"/>
    </row>
    <row r="37235" spans="7:7">
      <c r="G37235" s="406"/>
    </row>
    <row r="37236" spans="7:7">
      <c r="G37236" s="406"/>
    </row>
    <row r="37237" spans="7:7">
      <c r="G37237" s="406"/>
    </row>
    <row r="37238" spans="7:7">
      <c r="G37238" s="406"/>
    </row>
    <row r="37239" spans="7:7">
      <c r="G37239" s="406"/>
    </row>
    <row r="37240" spans="7:7">
      <c r="G37240" s="406"/>
    </row>
    <row r="37241" spans="7:7">
      <c r="G37241" s="406"/>
    </row>
    <row r="37242" spans="7:7">
      <c r="G37242" s="406"/>
    </row>
    <row r="37243" spans="7:7">
      <c r="G37243" s="406"/>
    </row>
    <row r="37244" spans="7:7">
      <c r="G37244" s="406"/>
    </row>
    <row r="37245" spans="7:7">
      <c r="G37245" s="406"/>
    </row>
    <row r="37246" spans="7:7">
      <c r="G37246" s="406"/>
    </row>
    <row r="37247" spans="7:7">
      <c r="G37247" s="406"/>
    </row>
    <row r="37248" spans="7:7">
      <c r="G37248" s="406"/>
    </row>
    <row r="37249" spans="7:7">
      <c r="G37249" s="406"/>
    </row>
    <row r="37250" spans="7:7">
      <c r="G37250" s="406"/>
    </row>
    <row r="37251" spans="7:7">
      <c r="G37251" s="406"/>
    </row>
    <row r="37252" spans="7:7">
      <c r="G37252" s="406"/>
    </row>
    <row r="37253" spans="7:7">
      <c r="G37253" s="406"/>
    </row>
    <row r="37254" spans="7:7">
      <c r="G37254" s="406"/>
    </row>
    <row r="37255" spans="7:7">
      <c r="G37255" s="406"/>
    </row>
    <row r="37256" spans="7:7">
      <c r="G37256" s="406"/>
    </row>
    <row r="37257" spans="7:7">
      <c r="G37257" s="406"/>
    </row>
    <row r="37258" spans="7:7">
      <c r="G37258" s="406"/>
    </row>
    <row r="37259" spans="7:7">
      <c r="G37259" s="406"/>
    </row>
    <row r="37260" spans="7:7">
      <c r="G37260" s="406"/>
    </row>
    <row r="37261" spans="7:7">
      <c r="G37261" s="406"/>
    </row>
    <row r="37262" spans="7:7">
      <c r="G37262" s="406"/>
    </row>
    <row r="37263" spans="7:7">
      <c r="G37263" s="406"/>
    </row>
    <row r="37264" spans="7:7">
      <c r="G37264" s="406"/>
    </row>
    <row r="37265" spans="7:7">
      <c r="G37265" s="406"/>
    </row>
    <row r="37266" spans="7:7">
      <c r="G37266" s="406"/>
    </row>
    <row r="37267" spans="7:7">
      <c r="G37267" s="406"/>
    </row>
    <row r="37268" spans="7:7">
      <c r="G37268" s="406"/>
    </row>
    <row r="37269" spans="7:7">
      <c r="G37269" s="406"/>
    </row>
    <row r="37270" spans="7:7">
      <c r="G37270" s="406"/>
    </row>
    <row r="37271" spans="7:7">
      <c r="G37271" s="406"/>
    </row>
    <row r="37272" spans="7:7">
      <c r="G37272" s="406"/>
    </row>
    <row r="37273" spans="7:7">
      <c r="G37273" s="406"/>
    </row>
    <row r="37274" spans="7:7">
      <c r="G37274" s="406"/>
    </row>
    <row r="37275" spans="7:7">
      <c r="G37275" s="406"/>
    </row>
    <row r="37276" spans="7:7">
      <c r="G37276" s="406"/>
    </row>
    <row r="37277" spans="7:7">
      <c r="G37277" s="406"/>
    </row>
    <row r="37278" spans="7:7">
      <c r="G37278" s="406"/>
    </row>
    <row r="37279" spans="7:7">
      <c r="G37279" s="406"/>
    </row>
    <row r="37280" spans="7:7">
      <c r="G37280" s="406"/>
    </row>
    <row r="37281" spans="7:7">
      <c r="G37281" s="406"/>
    </row>
    <row r="37282" spans="7:7">
      <c r="G37282" s="406"/>
    </row>
    <row r="37283" spans="7:7">
      <c r="G37283" s="406"/>
    </row>
    <row r="37284" spans="7:7">
      <c r="G37284" s="406"/>
    </row>
    <row r="37285" spans="7:7">
      <c r="G37285" s="406"/>
    </row>
    <row r="37286" spans="7:7">
      <c r="G37286" s="406"/>
    </row>
    <row r="37287" spans="7:7">
      <c r="G37287" s="406"/>
    </row>
    <row r="37288" spans="7:7">
      <c r="G37288" s="406"/>
    </row>
    <row r="37289" spans="7:7">
      <c r="G37289" s="406"/>
    </row>
    <row r="37290" spans="7:7">
      <c r="G37290" s="406"/>
    </row>
    <row r="37291" spans="7:7">
      <c r="G37291" s="406"/>
    </row>
    <row r="37292" spans="7:7">
      <c r="G37292" s="406"/>
    </row>
    <row r="37293" spans="7:7">
      <c r="G37293" s="406"/>
    </row>
    <row r="37294" spans="7:7">
      <c r="G37294" s="406"/>
    </row>
    <row r="37295" spans="7:7">
      <c r="G37295" s="406"/>
    </row>
    <row r="37296" spans="7:7">
      <c r="G37296" s="406"/>
    </row>
    <row r="37297" spans="7:7">
      <c r="G37297" s="406"/>
    </row>
    <row r="37298" spans="7:7">
      <c r="G37298" s="406"/>
    </row>
    <row r="37299" spans="7:7">
      <c r="G37299" s="406"/>
    </row>
    <row r="37300" spans="7:7">
      <c r="G37300" s="406"/>
    </row>
    <row r="37301" spans="7:7">
      <c r="G37301" s="406"/>
    </row>
    <row r="37302" spans="7:7">
      <c r="G37302" s="406"/>
    </row>
    <row r="37303" spans="7:7">
      <c r="G37303" s="406"/>
    </row>
    <row r="37304" spans="7:7">
      <c r="G37304" s="406"/>
    </row>
    <row r="37305" spans="7:7">
      <c r="G37305" s="406"/>
    </row>
    <row r="37306" spans="7:7">
      <c r="G37306" s="406"/>
    </row>
    <row r="37307" spans="7:7">
      <c r="G37307" s="406"/>
    </row>
    <row r="37308" spans="7:7">
      <c r="G37308" s="406"/>
    </row>
    <row r="37309" spans="7:7">
      <c r="G37309" s="406"/>
    </row>
    <row r="37310" spans="7:7">
      <c r="G37310" s="406"/>
    </row>
    <row r="37311" spans="7:7">
      <c r="G37311" s="406"/>
    </row>
    <row r="37312" spans="7:7">
      <c r="G37312" s="406"/>
    </row>
    <row r="37313" spans="7:7">
      <c r="G37313" s="406"/>
    </row>
    <row r="37314" spans="7:7">
      <c r="G37314" s="406"/>
    </row>
    <row r="37315" spans="7:7">
      <c r="G37315" s="406"/>
    </row>
    <row r="37316" spans="7:7">
      <c r="G37316" s="406"/>
    </row>
    <row r="37317" spans="7:7">
      <c r="G37317" s="406"/>
    </row>
    <row r="37318" spans="7:7">
      <c r="G37318" s="406"/>
    </row>
    <row r="37319" spans="7:7">
      <c r="G37319" s="406"/>
    </row>
    <row r="37320" spans="7:7">
      <c r="G37320" s="406"/>
    </row>
    <row r="37321" spans="7:7">
      <c r="G37321" s="406"/>
    </row>
    <row r="37322" spans="7:7">
      <c r="G37322" s="406"/>
    </row>
    <row r="37323" spans="7:7">
      <c r="G37323" s="406"/>
    </row>
    <row r="37324" spans="7:7">
      <c r="G37324" s="406"/>
    </row>
    <row r="37325" spans="7:7">
      <c r="G37325" s="406"/>
    </row>
    <row r="37326" spans="7:7">
      <c r="G37326" s="406"/>
    </row>
    <row r="37327" spans="7:7">
      <c r="G37327" s="406"/>
    </row>
    <row r="37328" spans="7:7">
      <c r="G37328" s="406"/>
    </row>
    <row r="37329" spans="7:7">
      <c r="G37329" s="406"/>
    </row>
    <row r="37330" spans="7:7">
      <c r="G37330" s="406"/>
    </row>
    <row r="37331" spans="7:7">
      <c r="G37331" s="406"/>
    </row>
    <row r="37332" spans="7:7">
      <c r="G37332" s="406"/>
    </row>
    <row r="37333" spans="7:7">
      <c r="G37333" s="406"/>
    </row>
    <row r="37334" spans="7:7">
      <c r="G37334" s="406"/>
    </row>
    <row r="37335" spans="7:7">
      <c r="G37335" s="406"/>
    </row>
    <row r="37336" spans="7:7">
      <c r="G37336" s="406"/>
    </row>
    <row r="37337" spans="7:7">
      <c r="G37337" s="406"/>
    </row>
    <row r="37338" spans="7:7">
      <c r="G37338" s="406"/>
    </row>
    <row r="37339" spans="7:7">
      <c r="G37339" s="406"/>
    </row>
    <row r="37340" spans="7:7">
      <c r="G37340" s="406"/>
    </row>
    <row r="37341" spans="7:7">
      <c r="G37341" s="406"/>
    </row>
    <row r="37342" spans="7:7">
      <c r="G37342" s="406"/>
    </row>
    <row r="37343" spans="7:7">
      <c r="G37343" s="406"/>
    </row>
    <row r="37344" spans="7:7">
      <c r="G37344" s="406"/>
    </row>
    <row r="37345" spans="7:7">
      <c r="G37345" s="406"/>
    </row>
    <row r="37346" spans="7:7">
      <c r="G37346" s="406"/>
    </row>
    <row r="37347" spans="7:7">
      <c r="G37347" s="406"/>
    </row>
    <row r="37348" spans="7:7">
      <c r="G37348" s="406"/>
    </row>
    <row r="37349" spans="7:7">
      <c r="G37349" s="406"/>
    </row>
    <row r="37350" spans="7:7">
      <c r="G37350" s="406"/>
    </row>
    <row r="37351" spans="7:7">
      <c r="G37351" s="406"/>
    </row>
    <row r="37352" spans="7:7">
      <c r="G37352" s="406"/>
    </row>
    <row r="37353" spans="7:7">
      <c r="G37353" s="406"/>
    </row>
    <row r="37354" spans="7:7">
      <c r="G37354" s="406"/>
    </row>
    <row r="37355" spans="7:7">
      <c r="G37355" s="406"/>
    </row>
    <row r="37356" spans="7:7">
      <c r="G37356" s="406"/>
    </row>
    <row r="37357" spans="7:7">
      <c r="G37357" s="406"/>
    </row>
    <row r="37358" spans="7:7">
      <c r="G37358" s="406"/>
    </row>
    <row r="37359" spans="7:7">
      <c r="G37359" s="406"/>
    </row>
    <row r="37360" spans="7:7">
      <c r="G37360" s="406"/>
    </row>
    <row r="37361" spans="7:7">
      <c r="G37361" s="406"/>
    </row>
    <row r="37362" spans="7:7">
      <c r="G37362" s="406"/>
    </row>
    <row r="37363" spans="7:7">
      <c r="G37363" s="406"/>
    </row>
    <row r="37364" spans="7:7">
      <c r="G37364" s="406"/>
    </row>
    <row r="37365" spans="7:7">
      <c r="G37365" s="406"/>
    </row>
    <row r="37366" spans="7:7">
      <c r="G37366" s="406"/>
    </row>
    <row r="37367" spans="7:7">
      <c r="G37367" s="406"/>
    </row>
    <row r="37368" spans="7:7">
      <c r="G37368" s="406"/>
    </row>
    <row r="37369" spans="7:7">
      <c r="G37369" s="406"/>
    </row>
    <row r="37370" spans="7:7">
      <c r="G37370" s="406"/>
    </row>
    <row r="37371" spans="7:7">
      <c r="G37371" s="406"/>
    </row>
    <row r="37372" spans="7:7">
      <c r="G37372" s="406"/>
    </row>
    <row r="37373" spans="7:7">
      <c r="G37373" s="406"/>
    </row>
    <row r="37374" spans="7:7">
      <c r="G37374" s="406"/>
    </row>
    <row r="37375" spans="7:7">
      <c r="G37375" s="406"/>
    </row>
    <row r="37376" spans="7:7">
      <c r="G37376" s="406"/>
    </row>
    <row r="37377" spans="7:7">
      <c r="G37377" s="406"/>
    </row>
    <row r="37378" spans="7:7">
      <c r="G37378" s="406"/>
    </row>
    <row r="37379" spans="7:7">
      <c r="G37379" s="406"/>
    </row>
    <row r="37380" spans="7:7">
      <c r="G37380" s="406"/>
    </row>
    <row r="37381" spans="7:7">
      <c r="G37381" s="406"/>
    </row>
    <row r="37382" spans="7:7">
      <c r="G37382" s="406"/>
    </row>
    <row r="37383" spans="7:7">
      <c r="G37383" s="406"/>
    </row>
    <row r="37384" spans="7:7">
      <c r="G37384" s="406"/>
    </row>
    <row r="37385" spans="7:7">
      <c r="G37385" s="406"/>
    </row>
    <row r="37386" spans="7:7">
      <c r="G37386" s="406"/>
    </row>
    <row r="37387" spans="7:7">
      <c r="G37387" s="406"/>
    </row>
    <row r="37388" spans="7:7">
      <c r="G37388" s="406"/>
    </row>
    <row r="37389" spans="7:7">
      <c r="G37389" s="406"/>
    </row>
    <row r="37390" spans="7:7">
      <c r="G37390" s="406"/>
    </row>
    <row r="37391" spans="7:7">
      <c r="G37391" s="406"/>
    </row>
    <row r="37392" spans="7:7">
      <c r="G37392" s="406"/>
    </row>
    <row r="37393" spans="7:7">
      <c r="G37393" s="406"/>
    </row>
    <row r="37394" spans="7:7">
      <c r="G37394" s="406"/>
    </row>
    <row r="37395" spans="7:7">
      <c r="G37395" s="406"/>
    </row>
    <row r="37396" spans="7:7">
      <c r="G37396" s="406"/>
    </row>
    <row r="37397" spans="7:7">
      <c r="G37397" s="406"/>
    </row>
    <row r="37398" spans="7:7">
      <c r="G37398" s="406"/>
    </row>
    <row r="37399" spans="7:7">
      <c r="G37399" s="406"/>
    </row>
    <row r="37400" spans="7:7">
      <c r="G37400" s="406"/>
    </row>
    <row r="37401" spans="7:7">
      <c r="G37401" s="406"/>
    </row>
    <row r="37402" spans="7:7">
      <c r="G37402" s="406"/>
    </row>
    <row r="37403" spans="7:7">
      <c r="G37403" s="406"/>
    </row>
    <row r="37404" spans="7:7">
      <c r="G37404" s="406"/>
    </row>
    <row r="37405" spans="7:7">
      <c r="G37405" s="406"/>
    </row>
    <row r="37406" spans="7:7">
      <c r="G37406" s="406"/>
    </row>
    <row r="37407" spans="7:7">
      <c r="G37407" s="406"/>
    </row>
    <row r="37408" spans="7:7">
      <c r="G37408" s="406"/>
    </row>
    <row r="37409" spans="7:7">
      <c r="G37409" s="406"/>
    </row>
    <row r="37410" spans="7:7">
      <c r="G37410" s="406"/>
    </row>
    <row r="37411" spans="7:7">
      <c r="G37411" s="406"/>
    </row>
    <row r="37412" spans="7:7">
      <c r="G37412" s="406"/>
    </row>
    <row r="37413" spans="7:7">
      <c r="G37413" s="406"/>
    </row>
    <row r="37414" spans="7:7">
      <c r="G37414" s="406"/>
    </row>
    <row r="37415" spans="7:7">
      <c r="G37415" s="406"/>
    </row>
    <row r="37416" spans="7:7">
      <c r="G37416" s="406"/>
    </row>
    <row r="37417" spans="7:7">
      <c r="G37417" s="406"/>
    </row>
    <row r="37418" spans="7:7">
      <c r="G37418" s="406"/>
    </row>
    <row r="37419" spans="7:7">
      <c r="G37419" s="406"/>
    </row>
    <row r="37420" spans="7:7">
      <c r="G37420" s="406"/>
    </row>
    <row r="37421" spans="7:7">
      <c r="G37421" s="406"/>
    </row>
    <row r="37422" spans="7:7">
      <c r="G37422" s="406"/>
    </row>
    <row r="37423" spans="7:7">
      <c r="G37423" s="406"/>
    </row>
    <row r="37424" spans="7:7">
      <c r="G37424" s="406"/>
    </row>
    <row r="37425" spans="7:7">
      <c r="G37425" s="406"/>
    </row>
    <row r="37426" spans="7:7">
      <c r="G37426" s="406"/>
    </row>
    <row r="37427" spans="7:7">
      <c r="G37427" s="406"/>
    </row>
    <row r="37428" spans="7:7">
      <c r="G37428" s="406"/>
    </row>
    <row r="37429" spans="7:7">
      <c r="G37429" s="406"/>
    </row>
    <row r="37430" spans="7:7">
      <c r="G37430" s="406"/>
    </row>
    <row r="37431" spans="7:7">
      <c r="G37431" s="406"/>
    </row>
    <row r="37432" spans="7:7">
      <c r="G37432" s="406"/>
    </row>
    <row r="37433" spans="7:7">
      <c r="G37433" s="406"/>
    </row>
    <row r="37434" spans="7:7">
      <c r="G37434" s="406"/>
    </row>
    <row r="37435" spans="7:7">
      <c r="G37435" s="406"/>
    </row>
    <row r="37436" spans="7:7">
      <c r="G37436" s="406"/>
    </row>
    <row r="37437" spans="7:7">
      <c r="G37437" s="406"/>
    </row>
    <row r="37438" spans="7:7">
      <c r="G37438" s="406"/>
    </row>
    <row r="37439" spans="7:7">
      <c r="G37439" s="406"/>
    </row>
    <row r="37440" spans="7:7">
      <c r="G37440" s="406"/>
    </row>
    <row r="37441" spans="7:7">
      <c r="G37441" s="406"/>
    </row>
    <row r="37442" spans="7:7">
      <c r="G37442" s="406"/>
    </row>
    <row r="37443" spans="7:7">
      <c r="G37443" s="406"/>
    </row>
    <row r="37444" spans="7:7">
      <c r="G37444" s="406"/>
    </row>
    <row r="37445" spans="7:7">
      <c r="G37445" s="406"/>
    </row>
    <row r="37446" spans="7:7">
      <c r="G37446" s="406"/>
    </row>
    <row r="37447" spans="7:7">
      <c r="G37447" s="406"/>
    </row>
    <row r="37448" spans="7:7">
      <c r="G37448" s="406"/>
    </row>
    <row r="37449" spans="7:7">
      <c r="G37449" s="406"/>
    </row>
    <row r="37450" spans="7:7">
      <c r="G37450" s="406"/>
    </row>
    <row r="37451" spans="7:7">
      <c r="G37451" s="406"/>
    </row>
    <row r="37452" spans="7:7">
      <c r="G37452" s="406"/>
    </row>
    <row r="37453" spans="7:7">
      <c r="G37453" s="406"/>
    </row>
    <row r="37454" spans="7:7">
      <c r="G37454" s="406"/>
    </row>
    <row r="37455" spans="7:7">
      <c r="G37455" s="406"/>
    </row>
    <row r="37456" spans="7:7">
      <c r="G37456" s="406"/>
    </row>
    <row r="37457" spans="7:7">
      <c r="G37457" s="406"/>
    </row>
    <row r="37458" spans="7:7">
      <c r="G37458" s="406"/>
    </row>
    <row r="37459" spans="7:7">
      <c r="G37459" s="406"/>
    </row>
    <row r="37460" spans="7:7">
      <c r="G37460" s="406"/>
    </row>
    <row r="37461" spans="7:7">
      <c r="G37461" s="406"/>
    </row>
    <row r="37462" spans="7:7">
      <c r="G37462" s="406"/>
    </row>
    <row r="37463" spans="7:7">
      <c r="G37463" s="406"/>
    </row>
    <row r="37464" spans="7:7">
      <c r="G37464" s="406"/>
    </row>
    <row r="37465" spans="7:7">
      <c r="G37465" s="406"/>
    </row>
    <row r="37466" spans="7:7">
      <c r="G37466" s="406"/>
    </row>
    <row r="37467" spans="7:7">
      <c r="G37467" s="406"/>
    </row>
    <row r="37468" spans="7:7">
      <c r="G37468" s="406"/>
    </row>
    <row r="37469" spans="7:7">
      <c r="G37469" s="406"/>
    </row>
    <row r="37470" spans="7:7">
      <c r="G37470" s="406"/>
    </row>
    <row r="37471" spans="7:7">
      <c r="G37471" s="406"/>
    </row>
    <row r="37472" spans="7:7">
      <c r="G37472" s="406"/>
    </row>
    <row r="37473" spans="7:7">
      <c r="G37473" s="406"/>
    </row>
    <row r="37474" spans="7:7">
      <c r="G37474" s="406"/>
    </row>
    <row r="37475" spans="7:7">
      <c r="G37475" s="406"/>
    </row>
    <row r="37476" spans="7:7">
      <c r="G37476" s="406"/>
    </row>
    <row r="37477" spans="7:7">
      <c r="G37477" s="406"/>
    </row>
    <row r="37478" spans="7:7">
      <c r="G37478" s="406"/>
    </row>
    <row r="37479" spans="7:7">
      <c r="G37479" s="406"/>
    </row>
    <row r="37480" spans="7:7">
      <c r="G37480" s="406"/>
    </row>
    <row r="37481" spans="7:7">
      <c r="G37481" s="406"/>
    </row>
    <row r="37482" spans="7:7">
      <c r="G37482" s="406"/>
    </row>
    <row r="37483" spans="7:7">
      <c r="G37483" s="406"/>
    </row>
    <row r="37484" spans="7:7">
      <c r="G37484" s="406"/>
    </row>
    <row r="37485" spans="7:7">
      <c r="G37485" s="406"/>
    </row>
    <row r="37486" spans="7:7">
      <c r="G37486" s="406"/>
    </row>
    <row r="37487" spans="7:7">
      <c r="G37487" s="406"/>
    </row>
    <row r="37488" spans="7:7">
      <c r="G37488" s="406"/>
    </row>
    <row r="37489" spans="7:7">
      <c r="G37489" s="406"/>
    </row>
    <row r="37490" spans="7:7">
      <c r="G37490" s="406"/>
    </row>
    <row r="37491" spans="7:7">
      <c r="G37491" s="406"/>
    </row>
    <row r="37492" spans="7:7">
      <c r="G37492" s="406"/>
    </row>
    <row r="37493" spans="7:7">
      <c r="G37493" s="406"/>
    </row>
    <row r="37494" spans="7:7">
      <c r="G37494" s="406"/>
    </row>
    <row r="37495" spans="7:7">
      <c r="G37495" s="406"/>
    </row>
    <row r="37496" spans="7:7">
      <c r="G37496" s="406"/>
    </row>
    <row r="37497" spans="7:7">
      <c r="G37497" s="406"/>
    </row>
    <row r="37498" spans="7:7">
      <c r="G37498" s="406"/>
    </row>
    <row r="37499" spans="7:7">
      <c r="G37499" s="406"/>
    </row>
    <row r="37500" spans="7:7">
      <c r="G37500" s="406"/>
    </row>
    <row r="37501" spans="7:7">
      <c r="G37501" s="406"/>
    </row>
    <row r="37502" spans="7:7">
      <c r="G37502" s="406"/>
    </row>
    <row r="37503" spans="7:7">
      <c r="G37503" s="406"/>
    </row>
    <row r="37504" spans="7:7">
      <c r="G37504" s="406"/>
    </row>
    <row r="37505" spans="7:7">
      <c r="G37505" s="406"/>
    </row>
    <row r="37506" spans="7:7">
      <c r="G37506" s="406"/>
    </row>
    <row r="37507" spans="7:7">
      <c r="G37507" s="406"/>
    </row>
    <row r="37508" spans="7:7">
      <c r="G37508" s="406"/>
    </row>
    <row r="37509" spans="7:7">
      <c r="G37509" s="406"/>
    </row>
    <row r="37510" spans="7:7">
      <c r="G37510" s="406"/>
    </row>
    <row r="37511" spans="7:7">
      <c r="G37511" s="406"/>
    </row>
    <row r="37512" spans="7:7">
      <c r="G37512" s="406"/>
    </row>
    <row r="37513" spans="7:7">
      <c r="G37513" s="406"/>
    </row>
    <row r="37514" spans="7:7">
      <c r="G37514" s="406"/>
    </row>
    <row r="37515" spans="7:7">
      <c r="G37515" s="406"/>
    </row>
    <row r="37516" spans="7:7">
      <c r="G37516" s="406"/>
    </row>
    <row r="37517" spans="7:7">
      <c r="G37517" s="406"/>
    </row>
    <row r="37518" spans="7:7">
      <c r="G37518" s="406"/>
    </row>
    <row r="37519" spans="7:7">
      <c r="G37519" s="406"/>
    </row>
    <row r="37520" spans="7:7">
      <c r="G37520" s="406"/>
    </row>
    <row r="37521" spans="7:7">
      <c r="G37521" s="406"/>
    </row>
    <row r="37522" spans="7:7">
      <c r="G37522" s="406"/>
    </row>
    <row r="37523" spans="7:7">
      <c r="G37523" s="406"/>
    </row>
    <row r="37524" spans="7:7">
      <c r="G37524" s="406"/>
    </row>
    <row r="37525" spans="7:7">
      <c r="G37525" s="406"/>
    </row>
    <row r="37526" spans="7:7">
      <c r="G37526" s="406"/>
    </row>
    <row r="37527" spans="7:7">
      <c r="G37527" s="406"/>
    </row>
    <row r="37528" spans="7:7">
      <c r="G37528" s="406"/>
    </row>
    <row r="37529" spans="7:7">
      <c r="G37529" s="406"/>
    </row>
    <row r="37530" spans="7:7">
      <c r="G37530" s="406"/>
    </row>
    <row r="37531" spans="7:7">
      <c r="G37531" s="406"/>
    </row>
    <row r="37532" spans="7:7">
      <c r="G37532" s="406"/>
    </row>
    <row r="37533" spans="7:7">
      <c r="G37533" s="406"/>
    </row>
    <row r="37534" spans="7:7">
      <c r="G37534" s="406"/>
    </row>
    <row r="37535" spans="7:7">
      <c r="G37535" s="406"/>
    </row>
    <row r="37536" spans="7:7">
      <c r="G37536" s="406"/>
    </row>
    <row r="37537" spans="7:7">
      <c r="G37537" s="406"/>
    </row>
    <row r="37538" spans="7:7">
      <c r="G37538" s="406"/>
    </row>
    <row r="37539" spans="7:7">
      <c r="G37539" s="406"/>
    </row>
    <row r="37540" spans="7:7">
      <c r="G37540" s="406"/>
    </row>
    <row r="37541" spans="7:7">
      <c r="G37541" s="406"/>
    </row>
    <row r="37542" spans="7:7">
      <c r="G37542" s="406"/>
    </row>
    <row r="37543" spans="7:7">
      <c r="G37543" s="406"/>
    </row>
    <row r="37544" spans="7:7">
      <c r="G37544" s="406"/>
    </row>
    <row r="37545" spans="7:7">
      <c r="G37545" s="406"/>
    </row>
    <row r="37546" spans="7:7">
      <c r="G37546" s="406"/>
    </row>
    <row r="37547" spans="7:7">
      <c r="G37547" s="406"/>
    </row>
    <row r="37548" spans="7:7">
      <c r="G37548" s="406"/>
    </row>
    <row r="37549" spans="7:7">
      <c r="G37549" s="406"/>
    </row>
    <row r="37550" spans="7:7">
      <c r="G37550" s="406"/>
    </row>
    <row r="37551" spans="7:7">
      <c r="G37551" s="406"/>
    </row>
    <row r="37552" spans="7:7">
      <c r="G37552" s="406"/>
    </row>
    <row r="37553" spans="7:7">
      <c r="G37553" s="406"/>
    </row>
    <row r="37554" spans="7:7">
      <c r="G37554" s="406"/>
    </row>
    <row r="37555" spans="7:7">
      <c r="G37555" s="406"/>
    </row>
    <row r="37556" spans="7:7">
      <c r="G37556" s="406"/>
    </row>
    <row r="37557" spans="7:7">
      <c r="G37557" s="406"/>
    </row>
    <row r="37558" spans="7:7">
      <c r="G37558" s="406"/>
    </row>
    <row r="37559" spans="7:7">
      <c r="G37559" s="406"/>
    </row>
    <row r="37560" spans="7:7">
      <c r="G37560" s="406"/>
    </row>
    <row r="37561" spans="7:7">
      <c r="G37561" s="406"/>
    </row>
    <row r="37562" spans="7:7">
      <c r="G37562" s="406"/>
    </row>
    <row r="37563" spans="7:7">
      <c r="G37563" s="406"/>
    </row>
    <row r="37564" spans="7:7">
      <c r="G37564" s="406"/>
    </row>
    <row r="37565" spans="7:7">
      <c r="G37565" s="406"/>
    </row>
    <row r="37566" spans="7:7">
      <c r="G37566" s="406"/>
    </row>
    <row r="37567" spans="7:7">
      <c r="G37567" s="406"/>
    </row>
    <row r="37568" spans="7:7">
      <c r="G37568" s="406"/>
    </row>
    <row r="37569" spans="7:7">
      <c r="G37569" s="406"/>
    </row>
    <row r="37570" spans="7:7">
      <c r="G37570" s="406"/>
    </row>
    <row r="37571" spans="7:7">
      <c r="G37571" s="406"/>
    </row>
    <row r="37572" spans="7:7">
      <c r="G37572" s="406"/>
    </row>
    <row r="37573" spans="7:7">
      <c r="G37573" s="406"/>
    </row>
    <row r="37574" spans="7:7">
      <c r="G37574" s="406"/>
    </row>
    <row r="37575" spans="7:7">
      <c r="G37575" s="406"/>
    </row>
    <row r="37576" spans="7:7">
      <c r="G37576" s="406"/>
    </row>
    <row r="37577" spans="7:7">
      <c r="G37577" s="406"/>
    </row>
    <row r="37578" spans="7:7">
      <c r="G37578" s="406"/>
    </row>
    <row r="37579" spans="7:7">
      <c r="G37579" s="406"/>
    </row>
    <row r="37580" spans="7:7">
      <c r="G37580" s="406"/>
    </row>
    <row r="37581" spans="7:7">
      <c r="G37581" s="406"/>
    </row>
    <row r="37582" spans="7:7">
      <c r="G37582" s="406"/>
    </row>
    <row r="37583" spans="7:7">
      <c r="G37583" s="406"/>
    </row>
    <row r="37584" spans="7:7">
      <c r="G37584" s="406"/>
    </row>
    <row r="37585" spans="7:7">
      <c r="G37585" s="406"/>
    </row>
    <row r="37586" spans="7:7">
      <c r="G37586" s="406"/>
    </row>
    <row r="37587" spans="7:7">
      <c r="G37587" s="406"/>
    </row>
    <row r="37588" spans="7:7">
      <c r="G37588" s="406"/>
    </row>
    <row r="37589" spans="7:7">
      <c r="G37589" s="406"/>
    </row>
    <row r="37590" spans="7:7">
      <c r="G37590" s="406"/>
    </row>
    <row r="37591" spans="7:7">
      <c r="G37591" s="406"/>
    </row>
    <row r="37592" spans="7:7">
      <c r="G37592" s="406"/>
    </row>
    <row r="37593" spans="7:7">
      <c r="G37593" s="406"/>
    </row>
    <row r="37594" spans="7:7">
      <c r="G37594" s="406"/>
    </row>
    <row r="37595" spans="7:7">
      <c r="G37595" s="406"/>
    </row>
    <row r="37596" spans="7:7">
      <c r="G37596" s="406"/>
    </row>
    <row r="37597" spans="7:7">
      <c r="G37597" s="406"/>
    </row>
    <row r="37598" spans="7:7">
      <c r="G37598" s="406"/>
    </row>
    <row r="37599" spans="7:7">
      <c r="G37599" s="406"/>
    </row>
    <row r="37600" spans="7:7">
      <c r="G37600" s="406"/>
    </row>
    <row r="37601" spans="7:7">
      <c r="G37601" s="406"/>
    </row>
    <row r="37602" spans="7:7">
      <c r="G37602" s="406"/>
    </row>
    <row r="37603" spans="7:7">
      <c r="G37603" s="406"/>
    </row>
    <row r="37604" spans="7:7">
      <c r="G37604" s="406"/>
    </row>
    <row r="37605" spans="7:7">
      <c r="G37605" s="406"/>
    </row>
    <row r="37606" spans="7:7">
      <c r="G37606" s="406"/>
    </row>
    <row r="37607" spans="7:7">
      <c r="G37607" s="406"/>
    </row>
    <row r="37608" spans="7:7">
      <c r="G37608" s="406"/>
    </row>
    <row r="37609" spans="7:7">
      <c r="G37609" s="406"/>
    </row>
    <row r="37610" spans="7:7">
      <c r="G37610" s="406"/>
    </row>
    <row r="37611" spans="7:7">
      <c r="G37611" s="406"/>
    </row>
    <row r="37612" spans="7:7">
      <c r="G37612" s="406"/>
    </row>
    <row r="37613" spans="7:7">
      <c r="G37613" s="406"/>
    </row>
    <row r="37614" spans="7:7">
      <c r="G37614" s="406"/>
    </row>
    <row r="37615" spans="7:7">
      <c r="G37615" s="406"/>
    </row>
    <row r="37616" spans="7:7">
      <c r="G37616" s="406"/>
    </row>
    <row r="37617" spans="7:7">
      <c r="G37617" s="406"/>
    </row>
    <row r="37618" spans="7:7">
      <c r="G37618" s="406"/>
    </row>
    <row r="37619" spans="7:7">
      <c r="G37619" s="406"/>
    </row>
    <row r="37620" spans="7:7">
      <c r="G37620" s="406"/>
    </row>
    <row r="37621" spans="7:7">
      <c r="G37621" s="406"/>
    </row>
    <row r="37622" spans="7:7">
      <c r="G37622" s="406"/>
    </row>
    <row r="37623" spans="7:7">
      <c r="G37623" s="406"/>
    </row>
    <row r="37624" spans="7:7">
      <c r="G37624" s="406"/>
    </row>
    <row r="37625" spans="7:7">
      <c r="G37625" s="406"/>
    </row>
    <row r="37626" spans="7:7">
      <c r="G37626" s="406"/>
    </row>
    <row r="37627" spans="7:7">
      <c r="G37627" s="406"/>
    </row>
    <row r="37628" spans="7:7">
      <c r="G37628" s="406"/>
    </row>
    <row r="37629" spans="7:7">
      <c r="G37629" s="406"/>
    </row>
    <row r="37630" spans="7:7">
      <c r="G37630" s="406"/>
    </row>
    <row r="37631" spans="7:7">
      <c r="G37631" s="406"/>
    </row>
    <row r="37632" spans="7:7">
      <c r="G37632" s="406"/>
    </row>
    <row r="37633" spans="7:7">
      <c r="G37633" s="406"/>
    </row>
    <row r="37634" spans="7:7">
      <c r="G37634" s="406"/>
    </row>
    <row r="37635" spans="7:7">
      <c r="G37635" s="406"/>
    </row>
    <row r="37636" spans="7:7">
      <c r="G37636" s="406"/>
    </row>
    <row r="37637" spans="7:7">
      <c r="G37637" s="406"/>
    </row>
    <row r="37638" spans="7:7">
      <c r="G37638" s="406"/>
    </row>
    <row r="37639" spans="7:7">
      <c r="G37639" s="406"/>
    </row>
    <row r="37640" spans="7:7">
      <c r="G37640" s="406"/>
    </row>
    <row r="37641" spans="7:7">
      <c r="G37641" s="406"/>
    </row>
    <row r="37642" spans="7:7">
      <c r="G37642" s="406"/>
    </row>
    <row r="37643" spans="7:7">
      <c r="G37643" s="406"/>
    </row>
    <row r="37644" spans="7:7">
      <c r="G37644" s="406"/>
    </row>
    <row r="37645" spans="7:7">
      <c r="G37645" s="406"/>
    </row>
    <row r="37646" spans="7:7">
      <c r="G37646" s="406"/>
    </row>
    <row r="37647" spans="7:7">
      <c r="G37647" s="406"/>
    </row>
    <row r="37648" spans="7:7">
      <c r="G37648" s="406"/>
    </row>
    <row r="37649" spans="7:7">
      <c r="G37649" s="406"/>
    </row>
    <row r="37650" spans="7:7">
      <c r="G37650" s="406"/>
    </row>
    <row r="37651" spans="7:7">
      <c r="G37651" s="406"/>
    </row>
    <row r="37652" spans="7:7">
      <c r="G37652" s="406"/>
    </row>
    <row r="37653" spans="7:7">
      <c r="G37653" s="406"/>
    </row>
    <row r="37654" spans="7:7">
      <c r="G37654" s="406"/>
    </row>
    <row r="37655" spans="7:7">
      <c r="G37655" s="406"/>
    </row>
    <row r="37656" spans="7:7">
      <c r="G37656" s="406"/>
    </row>
    <row r="37657" spans="7:7">
      <c r="G37657" s="406"/>
    </row>
    <row r="37658" spans="7:7">
      <c r="G37658" s="406"/>
    </row>
    <row r="37659" spans="7:7">
      <c r="G37659" s="406"/>
    </row>
    <row r="37660" spans="7:7">
      <c r="G37660" s="406"/>
    </row>
    <row r="37661" spans="7:7">
      <c r="G37661" s="406"/>
    </row>
    <row r="37662" spans="7:7">
      <c r="G37662" s="406"/>
    </row>
    <row r="37663" spans="7:7">
      <c r="G37663" s="406"/>
    </row>
    <row r="37664" spans="7:7">
      <c r="G37664" s="406"/>
    </row>
    <row r="37665" spans="7:7">
      <c r="G37665" s="406"/>
    </row>
    <row r="37666" spans="7:7">
      <c r="G37666" s="406"/>
    </row>
    <row r="37667" spans="7:7">
      <c r="G37667" s="406"/>
    </row>
    <row r="37668" spans="7:7">
      <c r="G37668" s="406"/>
    </row>
    <row r="37669" spans="7:7">
      <c r="G37669" s="406"/>
    </row>
    <row r="37670" spans="7:7">
      <c r="G37670" s="406"/>
    </row>
    <row r="37671" spans="7:7">
      <c r="G37671" s="406"/>
    </row>
    <row r="37672" spans="7:7">
      <c r="G37672" s="406"/>
    </row>
    <row r="37673" spans="7:7">
      <c r="G37673" s="406"/>
    </row>
    <row r="37674" spans="7:7">
      <c r="G37674" s="406"/>
    </row>
    <row r="37675" spans="7:7">
      <c r="G37675" s="406"/>
    </row>
    <row r="37676" spans="7:7">
      <c r="G37676" s="406"/>
    </row>
    <row r="37677" spans="7:7">
      <c r="G37677" s="406"/>
    </row>
    <row r="37678" spans="7:7">
      <c r="G37678" s="406"/>
    </row>
    <row r="37679" spans="7:7">
      <c r="G37679" s="406"/>
    </row>
    <row r="37680" spans="7:7">
      <c r="G37680" s="406"/>
    </row>
    <row r="37681" spans="7:7">
      <c r="G37681" s="406"/>
    </row>
    <row r="37682" spans="7:7">
      <c r="G37682" s="406"/>
    </row>
    <row r="37683" spans="7:7">
      <c r="G37683" s="406"/>
    </row>
    <row r="37684" spans="7:7">
      <c r="G37684" s="406"/>
    </row>
    <row r="37685" spans="7:7">
      <c r="G37685" s="406"/>
    </row>
    <row r="37686" spans="7:7">
      <c r="G37686" s="406"/>
    </row>
    <row r="37687" spans="7:7">
      <c r="G37687" s="406"/>
    </row>
    <row r="37688" spans="7:7">
      <c r="G37688" s="406"/>
    </row>
    <row r="37689" spans="7:7">
      <c r="G37689" s="406"/>
    </row>
    <row r="37690" spans="7:7">
      <c r="G37690" s="406"/>
    </row>
    <row r="37691" spans="7:7">
      <c r="G37691" s="406"/>
    </row>
    <row r="37692" spans="7:7">
      <c r="G37692" s="406"/>
    </row>
    <row r="37693" spans="7:7">
      <c r="G37693" s="406"/>
    </row>
    <row r="37694" spans="7:7">
      <c r="G37694" s="406"/>
    </row>
    <row r="37695" spans="7:7">
      <c r="G37695" s="406"/>
    </row>
    <row r="37696" spans="7:7">
      <c r="G37696" s="406"/>
    </row>
    <row r="37697" spans="7:7">
      <c r="G37697" s="406"/>
    </row>
    <row r="37698" spans="7:7">
      <c r="G37698" s="406"/>
    </row>
    <row r="37699" spans="7:7">
      <c r="G37699" s="406"/>
    </row>
    <row r="37700" spans="7:7">
      <c r="G37700" s="406"/>
    </row>
    <row r="37701" spans="7:7">
      <c r="G37701" s="406"/>
    </row>
    <row r="37702" spans="7:7">
      <c r="G37702" s="406"/>
    </row>
    <row r="37703" spans="7:7">
      <c r="G37703" s="406"/>
    </row>
    <row r="37704" spans="7:7">
      <c r="G37704" s="406"/>
    </row>
    <row r="37705" spans="7:7">
      <c r="G37705" s="406"/>
    </row>
    <row r="37706" spans="7:7">
      <c r="G37706" s="406"/>
    </row>
    <row r="37707" spans="7:7">
      <c r="G37707" s="406"/>
    </row>
    <row r="37708" spans="7:7">
      <c r="G37708" s="406"/>
    </row>
    <row r="37709" spans="7:7">
      <c r="G37709" s="406"/>
    </row>
    <row r="37710" spans="7:7">
      <c r="G37710" s="406"/>
    </row>
    <row r="37711" spans="7:7">
      <c r="G37711" s="406"/>
    </row>
    <row r="37712" spans="7:7">
      <c r="G37712" s="406"/>
    </row>
    <row r="37713" spans="7:7">
      <c r="G37713" s="406"/>
    </row>
    <row r="37714" spans="7:7">
      <c r="G37714" s="406"/>
    </row>
    <row r="37715" spans="7:7">
      <c r="G37715" s="406"/>
    </row>
    <row r="37716" spans="7:7">
      <c r="G37716" s="406"/>
    </row>
    <row r="37717" spans="7:7">
      <c r="G37717" s="406"/>
    </row>
    <row r="37718" spans="7:7">
      <c r="G37718" s="406"/>
    </row>
    <row r="37719" spans="7:7">
      <c r="G37719" s="406"/>
    </row>
    <row r="37720" spans="7:7">
      <c r="G37720" s="406"/>
    </row>
    <row r="37721" spans="7:7">
      <c r="G37721" s="406"/>
    </row>
    <row r="37722" spans="7:7">
      <c r="G37722" s="406"/>
    </row>
    <row r="37723" spans="7:7">
      <c r="G37723" s="406"/>
    </row>
    <row r="37724" spans="7:7">
      <c r="G37724" s="406"/>
    </row>
    <row r="37725" spans="7:7">
      <c r="G37725" s="406"/>
    </row>
    <row r="37726" spans="7:7">
      <c r="G37726" s="406"/>
    </row>
    <row r="37727" spans="7:7">
      <c r="G37727" s="406"/>
    </row>
    <row r="37728" spans="7:7">
      <c r="G37728" s="406"/>
    </row>
    <row r="37729" spans="7:7">
      <c r="G37729" s="406"/>
    </row>
    <row r="37730" spans="7:7">
      <c r="G37730" s="406"/>
    </row>
    <row r="37731" spans="7:7">
      <c r="G37731" s="406"/>
    </row>
    <row r="37732" spans="7:7">
      <c r="G37732" s="406"/>
    </row>
    <row r="37733" spans="7:7">
      <c r="G37733" s="406"/>
    </row>
    <row r="37734" spans="7:7">
      <c r="G37734" s="406"/>
    </row>
    <row r="37735" spans="7:7">
      <c r="G37735" s="406"/>
    </row>
    <row r="37736" spans="7:7">
      <c r="G37736" s="406"/>
    </row>
    <row r="37737" spans="7:7">
      <c r="G37737" s="406"/>
    </row>
    <row r="37738" spans="7:7">
      <c r="G37738" s="406"/>
    </row>
    <row r="37739" spans="7:7">
      <c r="G37739" s="406"/>
    </row>
    <row r="37740" spans="7:7">
      <c r="G37740" s="406"/>
    </row>
    <row r="37741" spans="7:7">
      <c r="G37741" s="406"/>
    </row>
    <row r="37742" spans="7:7">
      <c r="G37742" s="406"/>
    </row>
    <row r="37743" spans="7:7">
      <c r="G37743" s="406"/>
    </row>
    <row r="37744" spans="7:7">
      <c r="G37744" s="406"/>
    </row>
    <row r="37745" spans="7:7">
      <c r="G37745" s="406"/>
    </row>
    <row r="37746" spans="7:7">
      <c r="G37746" s="406"/>
    </row>
    <row r="37747" spans="7:7">
      <c r="G37747" s="406"/>
    </row>
    <row r="37748" spans="7:7">
      <c r="G37748" s="406"/>
    </row>
    <row r="37749" spans="7:7">
      <c r="G37749" s="406"/>
    </row>
    <row r="37750" spans="7:7">
      <c r="G37750" s="406"/>
    </row>
    <row r="37751" spans="7:7">
      <c r="G37751" s="406"/>
    </row>
    <row r="37752" spans="7:7">
      <c r="G37752" s="406"/>
    </row>
    <row r="37753" spans="7:7">
      <c r="G37753" s="406"/>
    </row>
    <row r="37754" spans="7:7">
      <c r="G37754" s="406"/>
    </row>
    <row r="37755" spans="7:7">
      <c r="G37755" s="406"/>
    </row>
    <row r="37756" spans="7:7">
      <c r="G37756" s="406"/>
    </row>
    <row r="37757" spans="7:7">
      <c r="G37757" s="406"/>
    </row>
    <row r="37758" spans="7:7">
      <c r="G37758" s="406"/>
    </row>
    <row r="37759" spans="7:7">
      <c r="G37759" s="406"/>
    </row>
    <row r="37760" spans="7:7">
      <c r="G37760" s="406"/>
    </row>
    <row r="37761" spans="7:7">
      <c r="G37761" s="406"/>
    </row>
    <row r="37762" spans="7:7">
      <c r="G37762" s="406"/>
    </row>
    <row r="37763" spans="7:7">
      <c r="G37763" s="406"/>
    </row>
    <row r="37764" spans="7:7">
      <c r="G37764" s="406"/>
    </row>
    <row r="37765" spans="7:7">
      <c r="G37765" s="406"/>
    </row>
    <row r="37766" spans="7:7">
      <c r="G37766" s="406"/>
    </row>
    <row r="37767" spans="7:7">
      <c r="G37767" s="406"/>
    </row>
    <row r="37768" spans="7:7">
      <c r="G37768" s="406"/>
    </row>
    <row r="37769" spans="7:7">
      <c r="G37769" s="406"/>
    </row>
    <row r="37770" spans="7:7">
      <c r="G37770" s="406"/>
    </row>
    <row r="37771" spans="7:7">
      <c r="G37771" s="406"/>
    </row>
    <row r="37772" spans="7:7">
      <c r="G37772" s="406"/>
    </row>
    <row r="37773" spans="7:7">
      <c r="G37773" s="406"/>
    </row>
    <row r="37774" spans="7:7">
      <c r="G37774" s="406"/>
    </row>
    <row r="37775" spans="7:7">
      <c r="G37775" s="406"/>
    </row>
    <row r="37776" spans="7:7">
      <c r="G37776" s="406"/>
    </row>
    <row r="37777" spans="7:7">
      <c r="G37777" s="406"/>
    </row>
    <row r="37778" spans="7:7">
      <c r="G37778" s="406"/>
    </row>
    <row r="37779" spans="7:7">
      <c r="G37779" s="406"/>
    </row>
    <row r="37780" spans="7:7">
      <c r="G37780" s="406"/>
    </row>
    <row r="37781" spans="7:7">
      <c r="G37781" s="406"/>
    </row>
    <row r="37782" spans="7:7">
      <c r="G37782" s="406"/>
    </row>
    <row r="37783" spans="7:7">
      <c r="G37783" s="406"/>
    </row>
    <row r="37784" spans="7:7">
      <c r="G37784" s="406"/>
    </row>
    <row r="37785" spans="7:7">
      <c r="G37785" s="406"/>
    </row>
    <row r="37786" spans="7:7">
      <c r="G37786" s="406"/>
    </row>
    <row r="37787" spans="7:7">
      <c r="G37787" s="406"/>
    </row>
    <row r="37788" spans="7:7">
      <c r="G37788" s="406"/>
    </row>
    <row r="37789" spans="7:7">
      <c r="G37789" s="406"/>
    </row>
    <row r="37790" spans="7:7">
      <c r="G37790" s="406"/>
    </row>
    <row r="37791" spans="7:7">
      <c r="G37791" s="406"/>
    </row>
    <row r="37792" spans="7:7">
      <c r="G37792" s="406"/>
    </row>
    <row r="37793" spans="7:7">
      <c r="G37793" s="406"/>
    </row>
    <row r="37794" spans="7:7">
      <c r="G37794" s="406"/>
    </row>
    <row r="37795" spans="7:7">
      <c r="G37795" s="406"/>
    </row>
    <row r="37796" spans="7:7">
      <c r="G37796" s="406"/>
    </row>
    <row r="37797" spans="7:7">
      <c r="G37797" s="406"/>
    </row>
    <row r="37798" spans="7:7">
      <c r="G37798" s="406"/>
    </row>
    <row r="37799" spans="7:7">
      <c r="G37799" s="406"/>
    </row>
    <row r="37800" spans="7:7">
      <c r="G37800" s="406"/>
    </row>
    <row r="37801" spans="7:7">
      <c r="G37801" s="406"/>
    </row>
    <row r="37802" spans="7:7">
      <c r="G37802" s="406"/>
    </row>
    <row r="37803" spans="7:7">
      <c r="G37803" s="406"/>
    </row>
    <row r="37804" spans="7:7">
      <c r="G37804" s="406"/>
    </row>
    <row r="37805" spans="7:7">
      <c r="G37805" s="406"/>
    </row>
    <row r="37806" spans="7:7">
      <c r="G37806" s="406"/>
    </row>
    <row r="37807" spans="7:7">
      <c r="G37807" s="406"/>
    </row>
    <row r="37808" spans="7:7">
      <c r="G37808" s="406"/>
    </row>
    <row r="37809" spans="7:7">
      <c r="G37809" s="406"/>
    </row>
    <row r="37810" spans="7:7">
      <c r="G37810" s="406"/>
    </row>
    <row r="37811" spans="7:7">
      <c r="G37811" s="406"/>
    </row>
    <row r="37812" spans="7:7">
      <c r="G37812" s="406"/>
    </row>
    <row r="37813" spans="7:7">
      <c r="G37813" s="406"/>
    </row>
    <row r="37814" spans="7:7">
      <c r="G37814" s="406"/>
    </row>
    <row r="37815" spans="7:7">
      <c r="G37815" s="406"/>
    </row>
    <row r="37816" spans="7:7">
      <c r="G37816" s="406"/>
    </row>
    <row r="37817" spans="7:7">
      <c r="G37817" s="406"/>
    </row>
    <row r="37818" spans="7:7">
      <c r="G37818" s="406"/>
    </row>
    <row r="37819" spans="7:7">
      <c r="G37819" s="406"/>
    </row>
    <row r="37820" spans="7:7">
      <c r="G37820" s="406"/>
    </row>
    <row r="37821" spans="7:7">
      <c r="G37821" s="406"/>
    </row>
    <row r="37822" spans="7:7">
      <c r="G37822" s="406"/>
    </row>
    <row r="37823" spans="7:7">
      <c r="G37823" s="406"/>
    </row>
    <row r="37824" spans="7:7">
      <c r="G37824" s="406"/>
    </row>
    <row r="37825" spans="7:7">
      <c r="G37825" s="406"/>
    </row>
    <row r="37826" spans="7:7">
      <c r="G37826" s="406"/>
    </row>
    <row r="37827" spans="7:7">
      <c r="G37827" s="406"/>
    </row>
    <row r="37828" spans="7:7">
      <c r="G37828" s="406"/>
    </row>
    <row r="37829" spans="7:7">
      <c r="G37829" s="406"/>
    </row>
    <row r="37830" spans="7:7">
      <c r="G37830" s="406"/>
    </row>
    <row r="37831" spans="7:7">
      <c r="G37831" s="406"/>
    </row>
    <row r="37832" spans="7:7">
      <c r="G37832" s="406"/>
    </row>
    <row r="37833" spans="7:7">
      <c r="G37833" s="406"/>
    </row>
    <row r="37834" spans="7:7">
      <c r="G37834" s="406"/>
    </row>
    <row r="37835" spans="7:7">
      <c r="G37835" s="406"/>
    </row>
    <row r="37836" spans="7:7">
      <c r="G37836" s="406"/>
    </row>
    <row r="37837" spans="7:7">
      <c r="G37837" s="406"/>
    </row>
    <row r="37838" spans="7:7">
      <c r="G37838" s="406"/>
    </row>
    <row r="37839" spans="7:7">
      <c r="G37839" s="406"/>
    </row>
    <row r="37840" spans="7:7">
      <c r="G37840" s="406"/>
    </row>
    <row r="37841" spans="7:7">
      <c r="G37841" s="406"/>
    </row>
    <row r="37842" spans="7:7">
      <c r="G37842" s="406"/>
    </row>
    <row r="37843" spans="7:7">
      <c r="G37843" s="406"/>
    </row>
    <row r="37844" spans="7:7">
      <c r="G37844" s="406"/>
    </row>
    <row r="37845" spans="7:7">
      <c r="G37845" s="406"/>
    </row>
    <row r="37846" spans="7:7">
      <c r="G37846" s="406"/>
    </row>
    <row r="37847" spans="7:7">
      <c r="G37847" s="406"/>
    </row>
    <row r="37848" spans="7:7">
      <c r="G37848" s="406"/>
    </row>
    <row r="37849" spans="7:7">
      <c r="G37849" s="406"/>
    </row>
    <row r="37850" spans="7:7">
      <c r="G37850" s="406"/>
    </row>
    <row r="37851" spans="7:7">
      <c r="G37851" s="406"/>
    </row>
    <row r="37852" spans="7:7">
      <c r="G37852" s="406"/>
    </row>
    <row r="37853" spans="7:7">
      <c r="G37853" s="406"/>
    </row>
    <row r="37854" spans="7:7">
      <c r="G37854" s="406"/>
    </row>
    <row r="37855" spans="7:7">
      <c r="G37855" s="406"/>
    </row>
    <row r="37856" spans="7:7">
      <c r="G37856" s="406"/>
    </row>
    <row r="37857" spans="7:7">
      <c r="G37857" s="406"/>
    </row>
    <row r="37858" spans="7:7">
      <c r="G37858" s="406"/>
    </row>
    <row r="37859" spans="7:7">
      <c r="G37859" s="406"/>
    </row>
    <row r="37860" spans="7:7">
      <c r="G37860" s="406"/>
    </row>
    <row r="37861" spans="7:7">
      <c r="G37861" s="406"/>
    </row>
    <row r="37862" spans="7:7">
      <c r="G37862" s="406"/>
    </row>
    <row r="37863" spans="7:7">
      <c r="G37863" s="406"/>
    </row>
    <row r="37864" spans="7:7">
      <c r="G37864" s="406"/>
    </row>
    <row r="37865" spans="7:7">
      <c r="G37865" s="406"/>
    </row>
    <row r="37866" spans="7:7">
      <c r="G37866" s="406"/>
    </row>
    <row r="37867" spans="7:7">
      <c r="G37867" s="406"/>
    </row>
    <row r="37868" spans="7:7">
      <c r="G37868" s="406"/>
    </row>
    <row r="37869" spans="7:7">
      <c r="G37869" s="406"/>
    </row>
    <row r="37870" spans="7:7">
      <c r="G37870" s="406"/>
    </row>
    <row r="37871" spans="7:7">
      <c r="G37871" s="406"/>
    </row>
    <row r="37872" spans="7:7">
      <c r="G37872" s="406"/>
    </row>
    <row r="37873" spans="7:7">
      <c r="G37873" s="406"/>
    </row>
    <row r="37874" spans="7:7">
      <c r="G37874" s="406"/>
    </row>
    <row r="37875" spans="7:7">
      <c r="G37875" s="406"/>
    </row>
    <row r="37876" spans="7:7">
      <c r="G37876" s="406"/>
    </row>
    <row r="37877" spans="7:7">
      <c r="G37877" s="406"/>
    </row>
    <row r="37878" spans="7:7">
      <c r="G37878" s="406"/>
    </row>
    <row r="37879" spans="7:7">
      <c r="G37879" s="406"/>
    </row>
    <row r="37880" spans="7:7">
      <c r="G37880" s="406"/>
    </row>
    <row r="37881" spans="7:7">
      <c r="G37881" s="406"/>
    </row>
    <row r="37882" spans="7:7">
      <c r="G37882" s="406"/>
    </row>
    <row r="37883" spans="7:7">
      <c r="G37883" s="406"/>
    </row>
    <row r="37884" spans="7:7">
      <c r="G37884" s="406"/>
    </row>
    <row r="37885" spans="7:7">
      <c r="G37885" s="406"/>
    </row>
    <row r="37886" spans="7:7">
      <c r="G37886" s="406"/>
    </row>
    <row r="37887" spans="7:7">
      <c r="G37887" s="406"/>
    </row>
    <row r="37888" spans="7:7">
      <c r="G37888" s="406"/>
    </row>
    <row r="37889" spans="7:7">
      <c r="G37889" s="406"/>
    </row>
    <row r="37890" spans="7:7">
      <c r="G37890" s="406"/>
    </row>
    <row r="37891" spans="7:7">
      <c r="G37891" s="406"/>
    </row>
    <row r="37892" spans="7:7">
      <c r="G37892" s="406"/>
    </row>
    <row r="37893" spans="7:7">
      <c r="G37893" s="406"/>
    </row>
    <row r="37894" spans="7:7">
      <c r="G37894" s="406"/>
    </row>
    <row r="37895" spans="7:7">
      <c r="G37895" s="406"/>
    </row>
    <row r="37896" spans="7:7">
      <c r="G37896" s="406"/>
    </row>
    <row r="37897" spans="7:7">
      <c r="G37897" s="406"/>
    </row>
    <row r="37898" spans="7:7">
      <c r="G37898" s="406"/>
    </row>
    <row r="37899" spans="7:7">
      <c r="G37899" s="406"/>
    </row>
    <row r="37900" spans="7:7">
      <c r="G37900" s="406"/>
    </row>
    <row r="37901" spans="7:7">
      <c r="G37901" s="406"/>
    </row>
    <row r="37902" spans="7:7">
      <c r="G37902" s="406"/>
    </row>
    <row r="37903" spans="7:7">
      <c r="G37903" s="406"/>
    </row>
    <row r="37904" spans="7:7">
      <c r="G37904" s="406"/>
    </row>
    <row r="37905" spans="7:7">
      <c r="G37905" s="406"/>
    </row>
    <row r="37906" spans="7:7">
      <c r="G37906" s="406"/>
    </row>
    <row r="37907" spans="7:7">
      <c r="G37907" s="406"/>
    </row>
    <row r="37908" spans="7:7">
      <c r="G37908" s="406"/>
    </row>
    <row r="37909" spans="7:7">
      <c r="G37909" s="406"/>
    </row>
    <row r="37910" spans="7:7">
      <c r="G37910" s="406"/>
    </row>
    <row r="37911" spans="7:7">
      <c r="G37911" s="406"/>
    </row>
    <row r="37912" spans="7:7">
      <c r="G37912" s="406"/>
    </row>
    <row r="37913" spans="7:7">
      <c r="G37913" s="406"/>
    </row>
    <row r="37914" spans="7:7">
      <c r="G37914" s="406"/>
    </row>
    <row r="37915" spans="7:7">
      <c r="G37915" s="406"/>
    </row>
    <row r="37916" spans="7:7">
      <c r="G37916" s="406"/>
    </row>
    <row r="37917" spans="7:7">
      <c r="G37917" s="406"/>
    </row>
    <row r="37918" spans="7:7">
      <c r="G37918" s="406"/>
    </row>
    <row r="37919" spans="7:7">
      <c r="G37919" s="406"/>
    </row>
    <row r="37920" spans="7:7">
      <c r="G37920" s="406"/>
    </row>
    <row r="37921" spans="7:7">
      <c r="G37921" s="406"/>
    </row>
    <row r="37922" spans="7:7">
      <c r="G37922" s="406"/>
    </row>
    <row r="37923" spans="7:7">
      <c r="G37923" s="406"/>
    </row>
    <row r="37924" spans="7:7">
      <c r="G37924" s="406"/>
    </row>
    <row r="37925" spans="7:7">
      <c r="G37925" s="406"/>
    </row>
    <row r="37926" spans="7:7">
      <c r="G37926" s="406"/>
    </row>
    <row r="37927" spans="7:7">
      <c r="G37927" s="406"/>
    </row>
    <row r="37928" spans="7:7">
      <c r="G37928" s="406"/>
    </row>
    <row r="37929" spans="7:7">
      <c r="G37929" s="406"/>
    </row>
    <row r="37930" spans="7:7">
      <c r="G37930" s="406"/>
    </row>
    <row r="37931" spans="7:7">
      <c r="G37931" s="406"/>
    </row>
    <row r="37932" spans="7:7">
      <c r="G37932" s="406"/>
    </row>
    <row r="37933" spans="7:7">
      <c r="G37933" s="406"/>
    </row>
    <row r="37934" spans="7:7">
      <c r="G37934" s="406"/>
    </row>
    <row r="37935" spans="7:7">
      <c r="G37935" s="406"/>
    </row>
    <row r="37936" spans="7:7">
      <c r="G37936" s="406"/>
    </row>
    <row r="37937" spans="7:7">
      <c r="G37937" s="406"/>
    </row>
    <row r="37938" spans="7:7">
      <c r="G37938" s="406"/>
    </row>
    <row r="37939" spans="7:7">
      <c r="G37939" s="406"/>
    </row>
    <row r="37940" spans="7:7">
      <c r="G37940" s="406"/>
    </row>
    <row r="37941" spans="7:7">
      <c r="G37941" s="406"/>
    </row>
    <row r="37942" spans="7:7">
      <c r="G37942" s="406"/>
    </row>
    <row r="37943" spans="7:7">
      <c r="G37943" s="406"/>
    </row>
    <row r="37944" spans="7:7">
      <c r="G37944" s="406"/>
    </row>
    <row r="37945" spans="7:7">
      <c r="G37945" s="406"/>
    </row>
    <row r="37946" spans="7:7">
      <c r="G37946" s="406"/>
    </row>
    <row r="37947" spans="7:7">
      <c r="G37947" s="406"/>
    </row>
    <row r="37948" spans="7:7">
      <c r="G37948" s="406"/>
    </row>
    <row r="37949" spans="7:7">
      <c r="G37949" s="406"/>
    </row>
    <row r="37950" spans="7:7">
      <c r="G37950" s="406"/>
    </row>
    <row r="37951" spans="7:7">
      <c r="G37951" s="406"/>
    </row>
    <row r="37952" spans="7:7">
      <c r="G37952" s="406"/>
    </row>
    <row r="37953" spans="7:7">
      <c r="G37953" s="406"/>
    </row>
    <row r="37954" spans="7:7">
      <c r="G37954" s="406"/>
    </row>
    <row r="37955" spans="7:7">
      <c r="G37955" s="406"/>
    </row>
    <row r="37956" spans="7:7">
      <c r="G37956" s="406"/>
    </row>
    <row r="37957" spans="7:7">
      <c r="G37957" s="406"/>
    </row>
    <row r="37958" spans="7:7">
      <c r="G37958" s="406"/>
    </row>
    <row r="37959" spans="7:7">
      <c r="G37959" s="406"/>
    </row>
    <row r="37960" spans="7:7">
      <c r="G37960" s="406"/>
    </row>
    <row r="37961" spans="7:7">
      <c r="G37961" s="406"/>
    </row>
    <row r="37962" spans="7:7">
      <c r="G37962" s="406"/>
    </row>
    <row r="37963" spans="7:7">
      <c r="G37963" s="406"/>
    </row>
    <row r="37964" spans="7:7">
      <c r="G37964" s="406"/>
    </row>
    <row r="37965" spans="7:7">
      <c r="G37965" s="406"/>
    </row>
    <row r="37966" spans="7:7">
      <c r="G37966" s="406"/>
    </row>
    <row r="37967" spans="7:7">
      <c r="G37967" s="406"/>
    </row>
    <row r="37968" spans="7:7">
      <c r="G37968" s="406"/>
    </row>
    <row r="37969" spans="7:7">
      <c r="G37969" s="406"/>
    </row>
    <row r="37970" spans="7:7">
      <c r="G37970" s="406"/>
    </row>
    <row r="37971" spans="7:7">
      <c r="G37971" s="406"/>
    </row>
    <row r="37972" spans="7:7">
      <c r="G37972" s="406"/>
    </row>
    <row r="37973" spans="7:7">
      <c r="G37973" s="406"/>
    </row>
    <row r="37974" spans="7:7">
      <c r="G37974" s="406"/>
    </row>
    <row r="37975" spans="7:7">
      <c r="G37975" s="406"/>
    </row>
    <row r="37976" spans="7:7">
      <c r="G37976" s="406"/>
    </row>
    <row r="37977" spans="7:7">
      <c r="G37977" s="406"/>
    </row>
    <row r="37978" spans="7:7">
      <c r="G37978" s="406"/>
    </row>
    <row r="37979" spans="7:7">
      <c r="G37979" s="406"/>
    </row>
    <row r="37980" spans="7:7">
      <c r="G37980" s="406"/>
    </row>
    <row r="37981" spans="7:7">
      <c r="G37981" s="406"/>
    </row>
    <row r="37982" spans="7:7">
      <c r="G37982" s="406"/>
    </row>
    <row r="37983" spans="7:7">
      <c r="G37983" s="406"/>
    </row>
    <row r="37984" spans="7:7">
      <c r="G37984" s="406"/>
    </row>
    <row r="37985" spans="7:7">
      <c r="G37985" s="406"/>
    </row>
    <row r="37986" spans="7:7">
      <c r="G37986" s="406"/>
    </row>
    <row r="37987" spans="7:7">
      <c r="G37987" s="406"/>
    </row>
    <row r="37988" spans="7:7">
      <c r="G37988" s="406"/>
    </row>
    <row r="37989" spans="7:7">
      <c r="G37989" s="406"/>
    </row>
    <row r="37990" spans="7:7">
      <c r="G37990" s="406"/>
    </row>
    <row r="37991" spans="7:7">
      <c r="G37991" s="406"/>
    </row>
    <row r="37992" spans="7:7">
      <c r="G37992" s="406"/>
    </row>
    <row r="37993" spans="7:7">
      <c r="G37993" s="406"/>
    </row>
    <row r="37994" spans="7:7">
      <c r="G37994" s="406"/>
    </row>
    <row r="37995" spans="7:7">
      <c r="G37995" s="406"/>
    </row>
    <row r="37996" spans="7:7">
      <c r="G37996" s="406"/>
    </row>
    <row r="37997" spans="7:7">
      <c r="G37997" s="406"/>
    </row>
    <row r="37998" spans="7:7">
      <c r="G37998" s="406"/>
    </row>
    <row r="37999" spans="7:7">
      <c r="G37999" s="406"/>
    </row>
    <row r="38000" spans="7:7">
      <c r="G38000" s="406"/>
    </row>
    <row r="38001" spans="7:7">
      <c r="G38001" s="406"/>
    </row>
    <row r="38002" spans="7:7">
      <c r="G38002" s="406"/>
    </row>
    <row r="38003" spans="7:7">
      <c r="G38003" s="406"/>
    </row>
    <row r="38004" spans="7:7">
      <c r="G38004" s="406"/>
    </row>
    <row r="38005" spans="7:7">
      <c r="G38005" s="406"/>
    </row>
    <row r="38006" spans="7:7">
      <c r="G38006" s="406"/>
    </row>
    <row r="38007" spans="7:7">
      <c r="G38007" s="406"/>
    </row>
    <row r="38008" spans="7:7">
      <c r="G38008" s="406"/>
    </row>
    <row r="38009" spans="7:7">
      <c r="G38009" s="406"/>
    </row>
    <row r="38010" spans="7:7">
      <c r="G38010" s="406"/>
    </row>
    <row r="38011" spans="7:7">
      <c r="G38011" s="406"/>
    </row>
    <row r="38012" spans="7:7">
      <c r="G38012" s="406"/>
    </row>
    <row r="38013" spans="7:7">
      <c r="G38013" s="406"/>
    </row>
    <row r="38014" spans="7:7">
      <c r="G38014" s="406"/>
    </row>
    <row r="38015" spans="7:7">
      <c r="G38015" s="406"/>
    </row>
    <row r="38016" spans="7:7">
      <c r="G38016" s="406"/>
    </row>
    <row r="38017" spans="7:7">
      <c r="G38017" s="406"/>
    </row>
    <row r="38018" spans="7:7">
      <c r="G38018" s="406"/>
    </row>
    <row r="38019" spans="7:7">
      <c r="G38019" s="406"/>
    </row>
    <row r="38020" spans="7:7">
      <c r="G38020" s="406"/>
    </row>
    <row r="38021" spans="7:7">
      <c r="G38021" s="406"/>
    </row>
    <row r="38022" spans="7:7">
      <c r="G38022" s="406"/>
    </row>
    <row r="38023" spans="7:7">
      <c r="G38023" s="406"/>
    </row>
    <row r="38024" spans="7:7">
      <c r="G38024" s="406"/>
    </row>
    <row r="38025" spans="7:7">
      <c r="G38025" s="406"/>
    </row>
    <row r="38026" spans="7:7">
      <c r="G38026" s="406"/>
    </row>
    <row r="38027" spans="7:7">
      <c r="G38027" s="406"/>
    </row>
    <row r="38028" spans="7:7">
      <c r="G38028" s="406"/>
    </row>
    <row r="38029" spans="7:7">
      <c r="G38029" s="406"/>
    </row>
    <row r="38030" spans="7:7">
      <c r="G38030" s="406"/>
    </row>
    <row r="38031" spans="7:7">
      <c r="G38031" s="406"/>
    </row>
    <row r="38032" spans="7:7">
      <c r="G38032" s="406"/>
    </row>
    <row r="38033" spans="7:7">
      <c r="G38033" s="406"/>
    </row>
    <row r="38034" spans="7:7">
      <c r="G38034" s="406"/>
    </row>
    <row r="38035" spans="7:7">
      <c r="G38035" s="406"/>
    </row>
    <row r="38036" spans="7:7">
      <c r="G38036" s="406"/>
    </row>
    <row r="38037" spans="7:7">
      <c r="G38037" s="406"/>
    </row>
    <row r="38038" spans="7:7">
      <c r="G38038" s="406"/>
    </row>
    <row r="38039" spans="7:7">
      <c r="G38039" s="406"/>
    </row>
    <row r="38040" spans="7:7">
      <c r="G38040" s="406"/>
    </row>
    <row r="38041" spans="7:7">
      <c r="G38041" s="406"/>
    </row>
    <row r="38042" spans="7:7">
      <c r="G38042" s="406"/>
    </row>
    <row r="38043" spans="7:7">
      <c r="G38043" s="406"/>
    </row>
    <row r="38044" spans="7:7">
      <c r="G38044" s="406"/>
    </row>
    <row r="38045" spans="7:7">
      <c r="G38045" s="406"/>
    </row>
    <row r="38046" spans="7:7">
      <c r="G38046" s="406"/>
    </row>
    <row r="38047" spans="7:7">
      <c r="G38047" s="406"/>
    </row>
    <row r="38048" spans="7:7">
      <c r="G38048" s="406"/>
    </row>
    <row r="38049" spans="7:7">
      <c r="G38049" s="406"/>
    </row>
    <row r="38050" spans="7:7">
      <c r="G38050" s="406"/>
    </row>
    <row r="38051" spans="7:7">
      <c r="G38051" s="406"/>
    </row>
    <row r="38052" spans="7:7">
      <c r="G38052" s="406"/>
    </row>
    <row r="38053" spans="7:7">
      <c r="G38053" s="406"/>
    </row>
    <row r="38054" spans="7:7">
      <c r="G38054" s="406"/>
    </row>
    <row r="38055" spans="7:7">
      <c r="G38055" s="406"/>
    </row>
    <row r="38056" spans="7:7">
      <c r="G38056" s="406"/>
    </row>
    <row r="38057" spans="7:7">
      <c r="G38057" s="406"/>
    </row>
    <row r="38058" spans="7:7">
      <c r="G38058" s="406"/>
    </row>
    <row r="38059" spans="7:7">
      <c r="G38059" s="406"/>
    </row>
    <row r="38060" spans="7:7">
      <c r="G38060" s="406"/>
    </row>
    <row r="38061" spans="7:7">
      <c r="G38061" s="406"/>
    </row>
    <row r="38062" spans="7:7">
      <c r="G38062" s="406"/>
    </row>
    <row r="38063" spans="7:7">
      <c r="G38063" s="406"/>
    </row>
    <row r="38064" spans="7:7">
      <c r="G38064" s="406"/>
    </row>
    <row r="38065" spans="7:7">
      <c r="G38065" s="406"/>
    </row>
    <row r="38066" spans="7:7">
      <c r="G38066" s="406"/>
    </row>
    <row r="38067" spans="7:7">
      <c r="G38067" s="406"/>
    </row>
    <row r="38068" spans="7:7">
      <c r="G38068" s="406"/>
    </row>
    <row r="38069" spans="7:7">
      <c r="G38069" s="406"/>
    </row>
    <row r="38070" spans="7:7">
      <c r="G38070" s="406"/>
    </row>
    <row r="38071" spans="7:7">
      <c r="G38071" s="406"/>
    </row>
    <row r="38072" spans="7:7">
      <c r="G38072" s="406"/>
    </row>
    <row r="38073" spans="7:7">
      <c r="G38073" s="406"/>
    </row>
    <row r="38074" spans="7:7">
      <c r="G38074" s="406"/>
    </row>
    <row r="38075" spans="7:7">
      <c r="G38075" s="406"/>
    </row>
    <row r="38076" spans="7:7">
      <c r="G38076" s="406"/>
    </row>
    <row r="38077" spans="7:7">
      <c r="G38077" s="406"/>
    </row>
    <row r="38078" spans="7:7">
      <c r="G38078" s="406"/>
    </row>
    <row r="38079" spans="7:7">
      <c r="G38079" s="406"/>
    </row>
    <row r="38080" spans="7:7">
      <c r="G38080" s="406"/>
    </row>
    <row r="38081" spans="7:7">
      <c r="G38081" s="406"/>
    </row>
    <row r="38082" spans="7:7">
      <c r="G38082" s="406"/>
    </row>
    <row r="38083" spans="7:7">
      <c r="G38083" s="406"/>
    </row>
    <row r="38084" spans="7:7">
      <c r="G38084" s="406"/>
    </row>
    <row r="38085" spans="7:7">
      <c r="G38085" s="406"/>
    </row>
    <row r="38086" spans="7:7">
      <c r="G38086" s="406"/>
    </row>
    <row r="38087" spans="7:7">
      <c r="G38087" s="406"/>
    </row>
    <row r="38088" spans="7:7">
      <c r="G38088" s="406"/>
    </row>
    <row r="38089" spans="7:7">
      <c r="G38089" s="406"/>
    </row>
    <row r="38090" spans="7:7">
      <c r="G38090" s="406"/>
    </row>
    <row r="38091" spans="7:7">
      <c r="G38091" s="406"/>
    </row>
    <row r="38092" spans="7:7">
      <c r="G38092" s="406"/>
    </row>
    <row r="38093" spans="7:7">
      <c r="G38093" s="406"/>
    </row>
    <row r="38094" spans="7:7">
      <c r="G38094" s="406"/>
    </row>
    <row r="38095" spans="7:7">
      <c r="G38095" s="406"/>
    </row>
    <row r="38096" spans="7:7">
      <c r="G38096" s="406"/>
    </row>
    <row r="38097" spans="7:7">
      <c r="G38097" s="406"/>
    </row>
    <row r="38098" spans="7:7">
      <c r="G38098" s="406"/>
    </row>
    <row r="38099" spans="7:7">
      <c r="G38099" s="406"/>
    </row>
    <row r="38100" spans="7:7">
      <c r="G38100" s="406"/>
    </row>
    <row r="38101" spans="7:7">
      <c r="G38101" s="406"/>
    </row>
    <row r="38102" spans="7:7">
      <c r="G38102" s="406"/>
    </row>
    <row r="38103" spans="7:7">
      <c r="G38103" s="406"/>
    </row>
    <row r="38104" spans="7:7">
      <c r="G38104" s="406"/>
    </row>
    <row r="38105" spans="7:7">
      <c r="G38105" s="406"/>
    </row>
    <row r="38106" spans="7:7">
      <c r="G38106" s="406"/>
    </row>
    <row r="38107" spans="7:7">
      <c r="G38107" s="406"/>
    </row>
    <row r="38108" spans="7:7">
      <c r="G38108" s="406"/>
    </row>
    <row r="38109" spans="7:7">
      <c r="G38109" s="406"/>
    </row>
    <row r="38110" spans="7:7">
      <c r="G38110" s="406"/>
    </row>
    <row r="38111" spans="7:7">
      <c r="G38111" s="406"/>
    </row>
    <row r="38112" spans="7:7">
      <c r="G38112" s="406"/>
    </row>
    <row r="38113" spans="7:7">
      <c r="G38113" s="406"/>
    </row>
    <row r="38114" spans="7:7">
      <c r="G38114" s="406"/>
    </row>
    <row r="38115" spans="7:7">
      <c r="G38115" s="406"/>
    </row>
    <row r="38116" spans="7:7">
      <c r="G38116" s="406"/>
    </row>
    <row r="38117" spans="7:7">
      <c r="G38117" s="406"/>
    </row>
    <row r="38118" spans="7:7">
      <c r="G38118" s="406"/>
    </row>
    <row r="38119" spans="7:7">
      <c r="G38119" s="406"/>
    </row>
    <row r="38120" spans="7:7">
      <c r="G38120" s="406"/>
    </row>
    <row r="38121" spans="7:7">
      <c r="G38121" s="406"/>
    </row>
    <row r="38122" spans="7:7">
      <c r="G38122" s="406"/>
    </row>
    <row r="38123" spans="7:7">
      <c r="G38123" s="406"/>
    </row>
    <row r="38124" spans="7:7">
      <c r="G38124" s="406"/>
    </row>
    <row r="38125" spans="7:7">
      <c r="G38125" s="406"/>
    </row>
    <row r="38126" spans="7:7">
      <c r="G38126" s="406"/>
    </row>
    <row r="38127" spans="7:7">
      <c r="G38127" s="406"/>
    </row>
    <row r="38128" spans="7:7">
      <c r="G38128" s="406"/>
    </row>
    <row r="38129" spans="7:7">
      <c r="G38129" s="406"/>
    </row>
    <row r="38130" spans="7:7">
      <c r="G38130" s="406"/>
    </row>
    <row r="38131" spans="7:7">
      <c r="G38131" s="406"/>
    </row>
    <row r="38132" spans="7:7">
      <c r="G38132" s="406"/>
    </row>
    <row r="38133" spans="7:7">
      <c r="G38133" s="406"/>
    </row>
    <row r="38134" spans="7:7">
      <c r="G38134" s="406"/>
    </row>
    <row r="38135" spans="7:7">
      <c r="G38135" s="406"/>
    </row>
    <row r="38136" spans="7:7">
      <c r="G38136" s="406"/>
    </row>
    <row r="38137" spans="7:7">
      <c r="G38137" s="406"/>
    </row>
    <row r="38138" spans="7:7">
      <c r="G38138" s="406"/>
    </row>
    <row r="38139" spans="7:7">
      <c r="G38139" s="406"/>
    </row>
    <row r="38140" spans="7:7">
      <c r="G38140" s="406"/>
    </row>
    <row r="38141" spans="7:7">
      <c r="G38141" s="406"/>
    </row>
    <row r="38142" spans="7:7">
      <c r="G38142" s="406"/>
    </row>
    <row r="38143" spans="7:7">
      <c r="G38143" s="406"/>
    </row>
    <row r="38144" spans="7:7">
      <c r="G38144" s="406"/>
    </row>
    <row r="38145" spans="7:7">
      <c r="G38145" s="406"/>
    </row>
    <row r="38146" spans="7:7">
      <c r="G38146" s="406"/>
    </row>
    <row r="38147" spans="7:7">
      <c r="G38147" s="406"/>
    </row>
    <row r="38148" spans="7:7">
      <c r="G38148" s="406"/>
    </row>
    <row r="38149" spans="7:7">
      <c r="G38149" s="406"/>
    </row>
    <row r="38150" spans="7:7">
      <c r="G38150" s="406"/>
    </row>
    <row r="38151" spans="7:7">
      <c r="G38151" s="406"/>
    </row>
    <row r="38152" spans="7:7">
      <c r="G38152" s="406"/>
    </row>
    <row r="38153" spans="7:7">
      <c r="G38153" s="406"/>
    </row>
    <row r="38154" spans="7:7">
      <c r="G38154" s="406"/>
    </row>
    <row r="38155" spans="7:7">
      <c r="G38155" s="406"/>
    </row>
    <row r="38156" spans="7:7">
      <c r="G38156" s="406"/>
    </row>
    <row r="38157" spans="7:7">
      <c r="G38157" s="406"/>
    </row>
    <row r="38158" spans="7:7">
      <c r="G38158" s="406"/>
    </row>
    <row r="38159" spans="7:7">
      <c r="G38159" s="406"/>
    </row>
    <row r="38160" spans="7:7">
      <c r="G38160" s="406"/>
    </row>
    <row r="38161" spans="7:7">
      <c r="G38161" s="406"/>
    </row>
    <row r="38162" spans="7:7">
      <c r="G38162" s="406"/>
    </row>
    <row r="38163" spans="7:7">
      <c r="G38163" s="406"/>
    </row>
    <row r="38164" spans="7:7">
      <c r="G38164" s="406"/>
    </row>
    <row r="38165" spans="7:7">
      <c r="G38165" s="406"/>
    </row>
    <row r="38166" spans="7:7">
      <c r="G38166" s="406"/>
    </row>
    <row r="38167" spans="7:7">
      <c r="G38167" s="406"/>
    </row>
    <row r="38168" spans="7:7">
      <c r="G38168" s="406"/>
    </row>
    <row r="38169" spans="7:7">
      <c r="G38169" s="406"/>
    </row>
    <row r="38170" spans="7:7">
      <c r="G38170" s="406"/>
    </row>
    <row r="38171" spans="7:7">
      <c r="G38171" s="406"/>
    </row>
    <row r="38172" spans="7:7">
      <c r="G38172" s="406"/>
    </row>
    <row r="38173" spans="7:7">
      <c r="G38173" s="406"/>
    </row>
    <row r="38174" spans="7:7">
      <c r="G38174" s="406"/>
    </row>
    <row r="38175" spans="7:7">
      <c r="G38175" s="406"/>
    </row>
    <row r="38176" spans="7:7">
      <c r="G38176" s="406"/>
    </row>
    <row r="38177" spans="7:7">
      <c r="G38177" s="406"/>
    </row>
    <row r="38178" spans="7:7">
      <c r="G38178" s="406"/>
    </row>
    <row r="38179" spans="7:7">
      <c r="G38179" s="406"/>
    </row>
    <row r="38180" spans="7:7">
      <c r="G38180" s="406"/>
    </row>
    <row r="38181" spans="7:7">
      <c r="G38181" s="406"/>
    </row>
    <row r="38182" spans="7:7">
      <c r="G38182" s="406"/>
    </row>
    <row r="38183" spans="7:7">
      <c r="G38183" s="406"/>
    </row>
    <row r="38184" spans="7:7">
      <c r="G38184" s="406"/>
    </row>
    <row r="38185" spans="7:7">
      <c r="G38185" s="406"/>
    </row>
    <row r="38186" spans="7:7">
      <c r="G38186" s="406"/>
    </row>
    <row r="38187" spans="7:7">
      <c r="G38187" s="406"/>
    </row>
    <row r="38188" spans="7:7">
      <c r="G38188" s="406"/>
    </row>
    <row r="38189" spans="7:7">
      <c r="G38189" s="406"/>
    </row>
    <row r="38190" spans="7:7">
      <c r="G38190" s="406"/>
    </row>
    <row r="38191" spans="7:7">
      <c r="G38191" s="406"/>
    </row>
    <row r="38192" spans="7:7">
      <c r="G38192" s="406"/>
    </row>
    <row r="38193" spans="7:7">
      <c r="G38193" s="406"/>
    </row>
    <row r="38194" spans="7:7">
      <c r="G38194" s="406"/>
    </row>
    <row r="38195" spans="7:7">
      <c r="G38195" s="406"/>
    </row>
    <row r="38196" spans="7:7">
      <c r="G38196" s="406"/>
    </row>
    <row r="38197" spans="7:7">
      <c r="G38197" s="406"/>
    </row>
    <row r="38198" spans="7:7">
      <c r="G38198" s="406"/>
    </row>
    <row r="38199" spans="7:7">
      <c r="G38199" s="406"/>
    </row>
    <row r="38200" spans="7:7">
      <c r="G38200" s="406"/>
    </row>
    <row r="38201" spans="7:7">
      <c r="G38201" s="406"/>
    </row>
    <row r="38202" spans="7:7">
      <c r="G38202" s="406"/>
    </row>
    <row r="38203" spans="7:7">
      <c r="G38203" s="406"/>
    </row>
    <row r="38204" spans="7:7">
      <c r="G38204" s="406"/>
    </row>
    <row r="38205" spans="7:7">
      <c r="G38205" s="406"/>
    </row>
    <row r="38206" spans="7:7">
      <c r="G38206" s="406"/>
    </row>
    <row r="38207" spans="7:7">
      <c r="G38207" s="406"/>
    </row>
    <row r="38208" spans="7:7">
      <c r="G38208" s="406"/>
    </row>
    <row r="38209" spans="7:7">
      <c r="G38209" s="406"/>
    </row>
    <row r="38210" spans="7:7">
      <c r="G38210" s="406"/>
    </row>
    <row r="38211" spans="7:7">
      <c r="G38211" s="406"/>
    </row>
    <row r="38212" spans="7:7">
      <c r="G38212" s="406"/>
    </row>
    <row r="38213" spans="7:7">
      <c r="G38213" s="406"/>
    </row>
    <row r="38214" spans="7:7">
      <c r="G38214" s="406"/>
    </row>
    <row r="38215" spans="7:7">
      <c r="G38215" s="406"/>
    </row>
    <row r="38216" spans="7:7">
      <c r="G38216" s="406"/>
    </row>
    <row r="38217" spans="7:7">
      <c r="G38217" s="406"/>
    </row>
    <row r="38218" spans="7:7">
      <c r="G38218" s="406"/>
    </row>
    <row r="38219" spans="7:7">
      <c r="G38219" s="406"/>
    </row>
    <row r="38220" spans="7:7">
      <c r="G38220" s="406"/>
    </row>
    <row r="38221" spans="7:7">
      <c r="G38221" s="406"/>
    </row>
    <row r="38222" spans="7:7">
      <c r="G38222" s="406"/>
    </row>
    <row r="38223" spans="7:7">
      <c r="G38223" s="406"/>
    </row>
    <row r="38224" spans="7:7">
      <c r="G38224" s="406"/>
    </row>
    <row r="38225" spans="7:7">
      <c r="G38225" s="406"/>
    </row>
    <row r="38226" spans="7:7">
      <c r="G38226" s="406"/>
    </row>
    <row r="38227" spans="7:7">
      <c r="G38227" s="406"/>
    </row>
    <row r="38228" spans="7:7">
      <c r="G38228" s="406"/>
    </row>
    <row r="38229" spans="7:7">
      <c r="G38229" s="406"/>
    </row>
    <row r="38230" spans="7:7">
      <c r="G38230" s="406"/>
    </row>
    <row r="38231" spans="7:7">
      <c r="G38231" s="406"/>
    </row>
    <row r="38232" spans="7:7">
      <c r="G38232" s="406"/>
    </row>
    <row r="38233" spans="7:7">
      <c r="G38233" s="406"/>
    </row>
    <row r="38234" spans="7:7">
      <c r="G38234" s="406"/>
    </row>
    <row r="38235" spans="7:7">
      <c r="G38235" s="406"/>
    </row>
    <row r="38236" spans="7:7">
      <c r="G38236" s="406"/>
    </row>
    <row r="38237" spans="7:7">
      <c r="G38237" s="406"/>
    </row>
    <row r="38238" spans="7:7">
      <c r="G38238" s="406"/>
    </row>
    <row r="38239" spans="7:7">
      <c r="G38239" s="406"/>
    </row>
    <row r="38240" spans="7:7">
      <c r="G38240" s="406"/>
    </row>
    <row r="38241" spans="7:7">
      <c r="G38241" s="406"/>
    </row>
    <row r="38242" spans="7:7">
      <c r="G38242" s="406"/>
    </row>
    <row r="38243" spans="7:7">
      <c r="G38243" s="406"/>
    </row>
    <row r="38244" spans="7:7">
      <c r="G38244" s="406"/>
    </row>
    <row r="38245" spans="7:7">
      <c r="G38245" s="406"/>
    </row>
    <row r="38246" spans="7:7">
      <c r="G38246" s="406"/>
    </row>
    <row r="38247" spans="7:7">
      <c r="G38247" s="406"/>
    </row>
    <row r="38248" spans="7:7">
      <c r="G38248" s="406"/>
    </row>
    <row r="38249" spans="7:7">
      <c r="G38249" s="406"/>
    </row>
    <row r="38250" spans="7:7">
      <c r="G38250" s="406"/>
    </row>
    <row r="38251" spans="7:7">
      <c r="G38251" s="406"/>
    </row>
    <row r="38252" spans="7:7">
      <c r="G38252" s="406"/>
    </row>
    <row r="38253" spans="7:7">
      <c r="G38253" s="406"/>
    </row>
    <row r="38254" spans="7:7">
      <c r="G38254" s="406"/>
    </row>
    <row r="38255" spans="7:7">
      <c r="G38255" s="406"/>
    </row>
    <row r="38256" spans="7:7">
      <c r="G38256" s="406"/>
    </row>
    <row r="38257" spans="7:7">
      <c r="G38257" s="406"/>
    </row>
    <row r="38258" spans="7:7">
      <c r="G38258" s="406"/>
    </row>
    <row r="38259" spans="7:7">
      <c r="G38259" s="406"/>
    </row>
    <row r="38260" spans="7:7">
      <c r="G38260" s="406"/>
    </row>
    <row r="38261" spans="7:7">
      <c r="G38261" s="406"/>
    </row>
    <row r="38262" spans="7:7">
      <c r="G38262" s="406"/>
    </row>
    <row r="38263" spans="7:7">
      <c r="G38263" s="406"/>
    </row>
    <row r="38264" spans="7:7">
      <c r="G38264" s="406"/>
    </row>
    <row r="38265" spans="7:7">
      <c r="G38265" s="406"/>
    </row>
    <row r="38266" spans="7:7">
      <c r="G38266" s="406"/>
    </row>
    <row r="38267" spans="7:7">
      <c r="G38267" s="406"/>
    </row>
    <row r="38268" spans="7:7">
      <c r="G38268" s="406"/>
    </row>
    <row r="38269" spans="7:7">
      <c r="G38269" s="406"/>
    </row>
    <row r="38270" spans="7:7">
      <c r="G38270" s="406"/>
    </row>
    <row r="38271" spans="7:7">
      <c r="G38271" s="406"/>
    </row>
    <row r="38272" spans="7:7">
      <c r="G38272" s="406"/>
    </row>
    <row r="38273" spans="7:7">
      <c r="G38273" s="406"/>
    </row>
    <row r="38274" spans="7:7">
      <c r="G38274" s="406"/>
    </row>
    <row r="38275" spans="7:7">
      <c r="G38275" s="406"/>
    </row>
    <row r="38276" spans="7:7">
      <c r="G38276" s="406"/>
    </row>
    <row r="38277" spans="7:7">
      <c r="G38277" s="406"/>
    </row>
    <row r="38278" spans="7:7">
      <c r="G38278" s="406"/>
    </row>
    <row r="38279" spans="7:7">
      <c r="G38279" s="406"/>
    </row>
    <row r="38280" spans="7:7">
      <c r="G38280" s="406"/>
    </row>
    <row r="38281" spans="7:7">
      <c r="G38281" s="406"/>
    </row>
    <row r="38282" spans="7:7">
      <c r="G38282" s="406"/>
    </row>
    <row r="38283" spans="7:7">
      <c r="G38283" s="406"/>
    </row>
    <row r="38284" spans="7:7">
      <c r="G38284" s="406"/>
    </row>
    <row r="38285" spans="7:7">
      <c r="G38285" s="406"/>
    </row>
    <row r="38286" spans="7:7">
      <c r="G38286" s="406"/>
    </row>
    <row r="38287" spans="7:7">
      <c r="G38287" s="406"/>
    </row>
    <row r="38288" spans="7:7">
      <c r="G38288" s="406"/>
    </row>
    <row r="38289" spans="7:7">
      <c r="G38289" s="406"/>
    </row>
    <row r="38290" spans="7:7">
      <c r="G38290" s="406"/>
    </row>
    <row r="38291" spans="7:7">
      <c r="G38291" s="406"/>
    </row>
    <row r="38292" spans="7:7">
      <c r="G38292" s="406"/>
    </row>
    <row r="38293" spans="7:7">
      <c r="G38293" s="406"/>
    </row>
    <row r="38294" spans="7:7">
      <c r="G38294" s="406"/>
    </row>
    <row r="38295" spans="7:7">
      <c r="G38295" s="406"/>
    </row>
    <row r="38296" spans="7:7">
      <c r="G38296" s="406"/>
    </row>
    <row r="38297" spans="7:7">
      <c r="G38297" s="406"/>
    </row>
    <row r="38298" spans="7:7">
      <c r="G38298" s="406"/>
    </row>
    <row r="38299" spans="7:7">
      <c r="G38299" s="406"/>
    </row>
    <row r="38300" spans="7:7">
      <c r="G38300" s="406"/>
    </row>
    <row r="38301" spans="7:7">
      <c r="G38301" s="406"/>
    </row>
    <row r="38302" spans="7:7">
      <c r="G38302" s="406"/>
    </row>
    <row r="38303" spans="7:7">
      <c r="G38303" s="406"/>
    </row>
    <row r="38304" spans="7:7">
      <c r="G38304" s="406"/>
    </row>
    <row r="38305" spans="7:7">
      <c r="G38305" s="406"/>
    </row>
    <row r="38306" spans="7:7">
      <c r="G38306" s="406"/>
    </row>
    <row r="38307" spans="7:7">
      <c r="G38307" s="406"/>
    </row>
    <row r="38308" spans="7:7">
      <c r="G38308" s="406"/>
    </row>
    <row r="38309" spans="7:7">
      <c r="G38309" s="406"/>
    </row>
    <row r="38310" spans="7:7">
      <c r="G38310" s="406"/>
    </row>
    <row r="38311" spans="7:7">
      <c r="G38311" s="406"/>
    </row>
    <row r="38312" spans="7:7">
      <c r="G38312" s="406"/>
    </row>
    <row r="38313" spans="7:7">
      <c r="G38313" s="406"/>
    </row>
    <row r="38314" spans="7:7">
      <c r="G38314" s="406"/>
    </row>
    <row r="38315" spans="7:7">
      <c r="G38315" s="406"/>
    </row>
    <row r="38316" spans="7:7">
      <c r="G38316" s="406"/>
    </row>
    <row r="38317" spans="7:7">
      <c r="G38317" s="406"/>
    </row>
    <row r="38318" spans="7:7">
      <c r="G38318" s="406"/>
    </row>
    <row r="38319" spans="7:7">
      <c r="G38319" s="406"/>
    </row>
    <row r="38320" spans="7:7">
      <c r="G38320" s="406"/>
    </row>
    <row r="38321" spans="7:7">
      <c r="G38321" s="406"/>
    </row>
    <row r="38322" spans="7:7">
      <c r="G38322" s="406"/>
    </row>
    <row r="38323" spans="7:7">
      <c r="G38323" s="406"/>
    </row>
    <row r="38324" spans="7:7">
      <c r="G38324" s="406"/>
    </row>
    <row r="38325" spans="7:7">
      <c r="G38325" s="406"/>
    </row>
    <row r="38326" spans="7:7">
      <c r="G38326" s="406"/>
    </row>
    <row r="38327" spans="7:7">
      <c r="G38327" s="406"/>
    </row>
    <row r="38328" spans="7:7">
      <c r="G38328" s="406"/>
    </row>
    <row r="38329" spans="7:7">
      <c r="G38329" s="406"/>
    </row>
    <row r="38330" spans="7:7">
      <c r="G38330" s="406"/>
    </row>
    <row r="38331" spans="7:7">
      <c r="G38331" s="406"/>
    </row>
    <row r="38332" spans="7:7">
      <c r="G38332" s="406"/>
    </row>
    <row r="38333" spans="7:7">
      <c r="G38333" s="406"/>
    </row>
    <row r="38334" spans="7:7">
      <c r="G38334" s="406"/>
    </row>
    <row r="38335" spans="7:7">
      <c r="G38335" s="406"/>
    </row>
    <row r="38336" spans="7:7">
      <c r="G38336" s="406"/>
    </row>
    <row r="38337" spans="7:7">
      <c r="G38337" s="406"/>
    </row>
    <row r="38338" spans="7:7">
      <c r="G38338" s="406"/>
    </row>
    <row r="38339" spans="7:7">
      <c r="G38339" s="406"/>
    </row>
    <row r="38340" spans="7:7">
      <c r="G38340" s="406"/>
    </row>
    <row r="38341" spans="7:7">
      <c r="G38341" s="406"/>
    </row>
    <row r="38342" spans="7:7">
      <c r="G38342" s="406"/>
    </row>
    <row r="38343" spans="7:7">
      <c r="G38343" s="406"/>
    </row>
    <row r="38344" spans="7:7">
      <c r="G38344" s="406"/>
    </row>
    <row r="38345" spans="7:7">
      <c r="G38345" s="406"/>
    </row>
    <row r="38346" spans="7:7">
      <c r="G38346" s="406"/>
    </row>
    <row r="38347" spans="7:7">
      <c r="G38347" s="406"/>
    </row>
    <row r="38348" spans="7:7">
      <c r="G38348" s="406"/>
    </row>
    <row r="38349" spans="7:7">
      <c r="G38349" s="406"/>
    </row>
    <row r="38350" spans="7:7">
      <c r="G38350" s="406"/>
    </row>
    <row r="38351" spans="7:7">
      <c r="G38351" s="406"/>
    </row>
    <row r="38352" spans="7:7">
      <c r="G38352" s="406"/>
    </row>
    <row r="38353" spans="7:7">
      <c r="G38353" s="406"/>
    </row>
    <row r="38354" spans="7:7">
      <c r="G38354" s="406"/>
    </row>
    <row r="38355" spans="7:7">
      <c r="G38355" s="406"/>
    </row>
    <row r="38356" spans="7:7">
      <c r="G38356" s="406"/>
    </row>
    <row r="38357" spans="7:7">
      <c r="G38357" s="406"/>
    </row>
    <row r="38358" spans="7:7">
      <c r="G38358" s="406"/>
    </row>
    <row r="38359" spans="7:7">
      <c r="G38359" s="406"/>
    </row>
    <row r="38360" spans="7:7">
      <c r="G38360" s="406"/>
    </row>
    <row r="38361" spans="7:7">
      <c r="G38361" s="406"/>
    </row>
    <row r="38362" spans="7:7">
      <c r="G38362" s="406"/>
    </row>
    <row r="38363" spans="7:7">
      <c r="G38363" s="406"/>
    </row>
    <row r="38364" spans="7:7">
      <c r="G38364" s="406"/>
    </row>
    <row r="38365" spans="7:7">
      <c r="G38365" s="406"/>
    </row>
    <row r="38366" spans="7:7">
      <c r="G38366" s="406"/>
    </row>
    <row r="38367" spans="7:7">
      <c r="G38367" s="406"/>
    </row>
    <row r="38368" spans="7:7">
      <c r="G38368" s="406"/>
    </row>
    <row r="38369" spans="7:7">
      <c r="G38369" s="406"/>
    </row>
    <row r="38370" spans="7:7">
      <c r="G38370" s="406"/>
    </row>
    <row r="38371" spans="7:7">
      <c r="G38371" s="406"/>
    </row>
    <row r="38372" spans="7:7">
      <c r="G38372" s="406"/>
    </row>
    <row r="38373" spans="7:7">
      <c r="G38373" s="406"/>
    </row>
    <row r="38374" spans="7:7">
      <c r="G38374" s="406"/>
    </row>
    <row r="38375" spans="7:7">
      <c r="G38375" s="406"/>
    </row>
    <row r="38376" spans="7:7">
      <c r="G38376" s="406"/>
    </row>
    <row r="38377" spans="7:7">
      <c r="G38377" s="406"/>
    </row>
    <row r="38378" spans="7:7">
      <c r="G38378" s="406"/>
    </row>
    <row r="38379" spans="7:7">
      <c r="G38379" s="406"/>
    </row>
    <row r="38380" spans="7:7">
      <c r="G38380" s="406"/>
    </row>
    <row r="38381" spans="7:7">
      <c r="G38381" s="406"/>
    </row>
    <row r="38382" spans="7:7">
      <c r="G38382" s="406"/>
    </row>
    <row r="38383" spans="7:7">
      <c r="G38383" s="406"/>
    </row>
    <row r="38384" spans="7:7">
      <c r="G38384" s="406"/>
    </row>
    <row r="38385" spans="7:7">
      <c r="G38385" s="406"/>
    </row>
    <row r="38386" spans="7:7">
      <c r="G38386" s="406"/>
    </row>
    <row r="38387" spans="7:7">
      <c r="G38387" s="406"/>
    </row>
    <row r="38388" spans="7:7">
      <c r="G38388" s="406"/>
    </row>
    <row r="38389" spans="7:7">
      <c r="G38389" s="406"/>
    </row>
    <row r="38390" spans="7:7">
      <c r="G38390" s="406"/>
    </row>
    <row r="38391" spans="7:7">
      <c r="G38391" s="406"/>
    </row>
    <row r="38392" spans="7:7">
      <c r="G38392" s="406"/>
    </row>
    <row r="38393" spans="7:7">
      <c r="G38393" s="406"/>
    </row>
    <row r="38394" spans="7:7">
      <c r="G38394" s="406"/>
    </row>
    <row r="38395" spans="7:7">
      <c r="G38395" s="406"/>
    </row>
    <row r="38396" spans="7:7">
      <c r="G38396" s="406"/>
    </row>
    <row r="38397" spans="7:7">
      <c r="G38397" s="406"/>
    </row>
    <row r="38398" spans="7:7">
      <c r="G38398" s="406"/>
    </row>
    <row r="38399" spans="7:7">
      <c r="G38399" s="406"/>
    </row>
    <row r="38400" spans="7:7">
      <c r="G38400" s="406"/>
    </row>
    <row r="38401" spans="7:7">
      <c r="G38401" s="406"/>
    </row>
    <row r="38402" spans="7:7">
      <c r="G38402" s="406"/>
    </row>
    <row r="38403" spans="7:7">
      <c r="G38403" s="406"/>
    </row>
    <row r="38404" spans="7:7">
      <c r="G38404" s="406"/>
    </row>
    <row r="38405" spans="7:7">
      <c r="G38405" s="406"/>
    </row>
    <row r="38406" spans="7:7">
      <c r="G38406" s="406"/>
    </row>
    <row r="38407" spans="7:7">
      <c r="G38407" s="406"/>
    </row>
    <row r="38408" spans="7:7">
      <c r="G38408" s="406"/>
    </row>
    <row r="38409" spans="7:7">
      <c r="G38409" s="406"/>
    </row>
    <row r="38410" spans="7:7">
      <c r="G38410" s="406"/>
    </row>
    <row r="38411" spans="7:7">
      <c r="G38411" s="406"/>
    </row>
    <row r="38412" spans="7:7">
      <c r="G38412" s="406"/>
    </row>
    <row r="38413" spans="7:7">
      <c r="G38413" s="406"/>
    </row>
    <row r="38414" spans="7:7">
      <c r="G38414" s="406"/>
    </row>
    <row r="38415" spans="7:7">
      <c r="G38415" s="406"/>
    </row>
    <row r="38416" spans="7:7">
      <c r="G38416" s="406"/>
    </row>
    <row r="38417" spans="7:7">
      <c r="G38417" s="406"/>
    </row>
    <row r="38418" spans="7:7">
      <c r="G38418" s="406"/>
    </row>
    <row r="38419" spans="7:7">
      <c r="G38419" s="406"/>
    </row>
    <row r="38420" spans="7:7">
      <c r="G38420" s="406"/>
    </row>
    <row r="38421" spans="7:7">
      <c r="G38421" s="406"/>
    </row>
    <row r="38422" spans="7:7">
      <c r="G38422" s="406"/>
    </row>
    <row r="38423" spans="7:7">
      <c r="G38423" s="406"/>
    </row>
    <row r="38424" spans="7:7">
      <c r="G38424" s="406"/>
    </row>
    <row r="38425" spans="7:7">
      <c r="G38425" s="406"/>
    </row>
    <row r="38426" spans="7:7">
      <c r="G38426" s="406"/>
    </row>
    <row r="38427" spans="7:7">
      <c r="G38427" s="406"/>
    </row>
    <row r="38428" spans="7:7">
      <c r="G38428" s="406"/>
    </row>
    <row r="38429" spans="7:7">
      <c r="G38429" s="406"/>
    </row>
    <row r="38430" spans="7:7">
      <c r="G38430" s="406"/>
    </row>
    <row r="38431" spans="7:7">
      <c r="G38431" s="406"/>
    </row>
    <row r="38432" spans="7:7">
      <c r="G38432" s="406"/>
    </row>
    <row r="38433" spans="7:7">
      <c r="G38433" s="406"/>
    </row>
    <row r="38434" spans="7:7">
      <c r="G38434" s="406"/>
    </row>
    <row r="38435" spans="7:7">
      <c r="G38435" s="406"/>
    </row>
    <row r="38436" spans="7:7">
      <c r="G38436" s="406"/>
    </row>
    <row r="38437" spans="7:7">
      <c r="G38437" s="406"/>
    </row>
    <row r="38438" spans="7:7">
      <c r="G38438" s="406"/>
    </row>
    <row r="38439" spans="7:7">
      <c r="G38439" s="406"/>
    </row>
    <row r="38440" spans="7:7">
      <c r="G38440" s="406"/>
    </row>
    <row r="38441" spans="7:7">
      <c r="G38441" s="406"/>
    </row>
    <row r="38442" spans="7:7">
      <c r="G38442" s="406"/>
    </row>
    <row r="38443" spans="7:7">
      <c r="G38443" s="406"/>
    </row>
    <row r="38444" spans="7:7">
      <c r="G38444" s="406"/>
    </row>
    <row r="38445" spans="7:7">
      <c r="G38445" s="406"/>
    </row>
    <row r="38446" spans="7:7">
      <c r="G38446" s="406"/>
    </row>
    <row r="38447" spans="7:7">
      <c r="G38447" s="406"/>
    </row>
    <row r="38448" spans="7:7">
      <c r="G38448" s="406"/>
    </row>
    <row r="38449" spans="7:7">
      <c r="G38449" s="406"/>
    </row>
    <row r="38450" spans="7:7">
      <c r="G38450" s="406"/>
    </row>
    <row r="38451" spans="7:7">
      <c r="G38451" s="406"/>
    </row>
    <row r="38452" spans="7:7">
      <c r="G38452" s="406"/>
    </row>
    <row r="38453" spans="7:7">
      <c r="G38453" s="406"/>
    </row>
    <row r="38454" spans="7:7">
      <c r="G38454" s="406"/>
    </row>
    <row r="38455" spans="7:7">
      <c r="G38455" s="406"/>
    </row>
    <row r="38456" spans="7:7">
      <c r="G38456" s="406"/>
    </row>
    <row r="38457" spans="7:7">
      <c r="G38457" s="406"/>
    </row>
    <row r="38458" spans="7:7">
      <c r="G38458" s="406"/>
    </row>
    <row r="38459" spans="7:7">
      <c r="G38459" s="406"/>
    </row>
    <row r="38460" spans="7:7">
      <c r="G38460" s="406"/>
    </row>
    <row r="38461" spans="7:7">
      <c r="G38461" s="406"/>
    </row>
    <row r="38462" spans="7:7">
      <c r="G38462" s="406"/>
    </row>
    <row r="38463" spans="7:7">
      <c r="G38463" s="406"/>
    </row>
    <row r="38464" spans="7:7">
      <c r="G38464" s="406"/>
    </row>
    <row r="38465" spans="7:7">
      <c r="G38465" s="406"/>
    </row>
    <row r="38466" spans="7:7">
      <c r="G38466" s="406"/>
    </row>
    <row r="38467" spans="7:7">
      <c r="G38467" s="406"/>
    </row>
    <row r="38468" spans="7:7">
      <c r="G38468" s="406"/>
    </row>
    <row r="38469" spans="7:7">
      <c r="G38469" s="406"/>
    </row>
    <row r="38470" spans="7:7">
      <c r="G38470" s="406"/>
    </row>
    <row r="38471" spans="7:7">
      <c r="G38471" s="406"/>
    </row>
    <row r="38472" spans="7:7">
      <c r="G38472" s="406"/>
    </row>
    <row r="38473" spans="7:7">
      <c r="G38473" s="406"/>
    </row>
    <row r="38474" spans="7:7">
      <c r="G38474" s="406"/>
    </row>
    <row r="38475" spans="7:7">
      <c r="G38475" s="406"/>
    </row>
    <row r="38476" spans="7:7">
      <c r="G38476" s="406"/>
    </row>
    <row r="38477" spans="7:7">
      <c r="G38477" s="406"/>
    </row>
    <row r="38478" spans="7:7">
      <c r="G38478" s="406"/>
    </row>
    <row r="38479" spans="7:7">
      <c r="G38479" s="406"/>
    </row>
    <row r="38480" spans="7:7">
      <c r="G38480" s="406"/>
    </row>
    <row r="38481" spans="7:7">
      <c r="G38481" s="406"/>
    </row>
    <row r="38482" spans="7:7">
      <c r="G38482" s="406"/>
    </row>
    <row r="38483" spans="7:7">
      <c r="G38483" s="406"/>
    </row>
    <row r="38484" spans="7:7">
      <c r="G38484" s="406"/>
    </row>
    <row r="38485" spans="7:7">
      <c r="G38485" s="406"/>
    </row>
    <row r="38486" spans="7:7">
      <c r="G38486" s="406"/>
    </row>
    <row r="38487" spans="7:7">
      <c r="G38487" s="406"/>
    </row>
    <row r="38488" spans="7:7">
      <c r="G38488" s="406"/>
    </row>
    <row r="38489" spans="7:7">
      <c r="G38489" s="406"/>
    </row>
    <row r="38490" spans="7:7">
      <c r="G38490" s="406"/>
    </row>
    <row r="38491" spans="7:7">
      <c r="G38491" s="406"/>
    </row>
    <row r="38492" spans="7:7">
      <c r="G38492" s="406"/>
    </row>
    <row r="38493" spans="7:7">
      <c r="G38493" s="406"/>
    </row>
    <row r="38494" spans="7:7">
      <c r="G38494" s="406"/>
    </row>
    <row r="38495" spans="7:7">
      <c r="G38495" s="406"/>
    </row>
    <row r="38496" spans="7:7">
      <c r="G38496" s="406"/>
    </row>
    <row r="38497" spans="7:7">
      <c r="G38497" s="406"/>
    </row>
    <row r="38498" spans="7:7">
      <c r="G38498" s="406"/>
    </row>
    <row r="38499" spans="7:7">
      <c r="G38499" s="406"/>
    </row>
    <row r="38500" spans="7:7">
      <c r="G38500" s="406"/>
    </row>
    <row r="38501" spans="7:7">
      <c r="G38501" s="406"/>
    </row>
    <row r="38502" spans="7:7">
      <c r="G38502" s="406"/>
    </row>
    <row r="38503" spans="7:7">
      <c r="G38503" s="406"/>
    </row>
    <row r="38504" spans="7:7">
      <c r="G38504" s="406"/>
    </row>
    <row r="38505" spans="7:7">
      <c r="G38505" s="406"/>
    </row>
    <row r="38506" spans="7:7">
      <c r="G38506" s="406"/>
    </row>
    <row r="38507" spans="7:7">
      <c r="G38507" s="406"/>
    </row>
    <row r="38508" spans="7:7">
      <c r="G38508" s="406"/>
    </row>
    <row r="38509" spans="7:7">
      <c r="G38509" s="406"/>
    </row>
    <row r="38510" spans="7:7">
      <c r="G38510" s="406"/>
    </row>
    <row r="38511" spans="7:7">
      <c r="G38511" s="406"/>
    </row>
    <row r="38512" spans="7:7">
      <c r="G38512" s="406"/>
    </row>
    <row r="38513" spans="7:7">
      <c r="G38513" s="406"/>
    </row>
    <row r="38514" spans="7:7">
      <c r="G38514" s="406"/>
    </row>
    <row r="38515" spans="7:7">
      <c r="G38515" s="406"/>
    </row>
    <row r="38516" spans="7:7">
      <c r="G38516" s="406"/>
    </row>
    <row r="38517" spans="7:7">
      <c r="G38517" s="406"/>
    </row>
    <row r="38518" spans="7:7">
      <c r="G38518" s="406"/>
    </row>
    <row r="38519" spans="7:7">
      <c r="G38519" s="406"/>
    </row>
    <row r="38520" spans="7:7">
      <c r="G38520" s="406"/>
    </row>
    <row r="38521" spans="7:7">
      <c r="G38521" s="406"/>
    </row>
    <row r="38522" spans="7:7">
      <c r="G38522" s="406"/>
    </row>
    <row r="38523" spans="7:7">
      <c r="G38523" s="406"/>
    </row>
    <row r="38524" spans="7:7">
      <c r="G38524" s="406"/>
    </row>
    <row r="38525" spans="7:7">
      <c r="G38525" s="406"/>
    </row>
    <row r="38526" spans="7:7">
      <c r="G38526" s="406"/>
    </row>
    <row r="38527" spans="7:7">
      <c r="G38527" s="406"/>
    </row>
    <row r="38528" spans="7:7">
      <c r="G38528" s="406"/>
    </row>
    <row r="38529" spans="7:7">
      <c r="G38529" s="406"/>
    </row>
    <row r="38530" spans="7:7">
      <c r="G38530" s="406"/>
    </row>
    <row r="38531" spans="7:7">
      <c r="G38531" s="406"/>
    </row>
    <row r="38532" spans="7:7">
      <c r="G38532" s="406"/>
    </row>
    <row r="38533" spans="7:7">
      <c r="G38533" s="406"/>
    </row>
    <row r="38534" spans="7:7">
      <c r="G38534" s="406"/>
    </row>
    <row r="38535" spans="7:7">
      <c r="G38535" s="406"/>
    </row>
    <row r="38536" spans="7:7">
      <c r="G38536" s="406"/>
    </row>
    <row r="38537" spans="7:7">
      <c r="G38537" s="406"/>
    </row>
    <row r="38538" spans="7:7">
      <c r="G38538" s="406"/>
    </row>
    <row r="38539" spans="7:7">
      <c r="G38539" s="406"/>
    </row>
    <row r="38540" spans="7:7">
      <c r="G38540" s="406"/>
    </row>
    <row r="38541" spans="7:7">
      <c r="G38541" s="406"/>
    </row>
    <row r="38542" spans="7:7">
      <c r="G38542" s="406"/>
    </row>
    <row r="38543" spans="7:7">
      <c r="G38543" s="406"/>
    </row>
    <row r="38544" spans="7:7">
      <c r="G38544" s="406"/>
    </row>
    <row r="38545" spans="7:7">
      <c r="G38545" s="406"/>
    </row>
    <row r="38546" spans="7:7">
      <c r="G38546" s="406"/>
    </row>
    <row r="38547" spans="7:7">
      <c r="G38547" s="406"/>
    </row>
    <row r="38548" spans="7:7">
      <c r="G38548" s="406"/>
    </row>
    <row r="38549" spans="7:7">
      <c r="G38549" s="406"/>
    </row>
    <row r="38550" spans="7:7">
      <c r="G38550" s="406"/>
    </row>
    <row r="38551" spans="7:7">
      <c r="G38551" s="406"/>
    </row>
    <row r="38552" spans="7:7">
      <c r="G38552" s="406"/>
    </row>
    <row r="38553" spans="7:7">
      <c r="G38553" s="406"/>
    </row>
    <row r="38554" spans="7:7">
      <c r="G38554" s="406"/>
    </row>
    <row r="38555" spans="7:7">
      <c r="G38555" s="406"/>
    </row>
    <row r="38556" spans="7:7">
      <c r="G38556" s="406"/>
    </row>
    <row r="38557" spans="7:7">
      <c r="G38557" s="406"/>
    </row>
    <row r="38558" spans="7:7">
      <c r="G38558" s="406"/>
    </row>
    <row r="38559" spans="7:7">
      <c r="G38559" s="406"/>
    </row>
    <row r="38560" spans="7:7">
      <c r="G38560" s="406"/>
    </row>
    <row r="38561" spans="7:7">
      <c r="G38561" s="406"/>
    </row>
    <row r="38562" spans="7:7">
      <c r="G38562" s="406"/>
    </row>
    <row r="38563" spans="7:7">
      <c r="G38563" s="406"/>
    </row>
    <row r="38564" spans="7:7">
      <c r="G38564" s="406"/>
    </row>
    <row r="38565" spans="7:7">
      <c r="G38565" s="406"/>
    </row>
    <row r="38566" spans="7:7">
      <c r="G38566" s="406"/>
    </row>
    <row r="38567" spans="7:7">
      <c r="G38567" s="406"/>
    </row>
    <row r="38568" spans="7:7">
      <c r="G38568" s="406"/>
    </row>
    <row r="38569" spans="7:7">
      <c r="G38569" s="406"/>
    </row>
    <row r="38570" spans="7:7">
      <c r="G38570" s="406"/>
    </row>
    <row r="38571" spans="7:7">
      <c r="G38571" s="406"/>
    </row>
    <row r="38572" spans="7:7">
      <c r="G38572" s="406"/>
    </row>
    <row r="38573" spans="7:7">
      <c r="G38573" s="406"/>
    </row>
    <row r="38574" spans="7:7">
      <c r="G38574" s="406"/>
    </row>
    <row r="38575" spans="7:7">
      <c r="G38575" s="406"/>
    </row>
    <row r="38576" spans="7:7">
      <c r="G38576" s="406"/>
    </row>
    <row r="38577" spans="7:7">
      <c r="G38577" s="406"/>
    </row>
    <row r="38578" spans="7:7">
      <c r="G38578" s="406"/>
    </row>
    <row r="38579" spans="7:7">
      <c r="G38579" s="406"/>
    </row>
    <row r="38580" spans="7:7">
      <c r="G38580" s="406"/>
    </row>
    <row r="38581" spans="7:7">
      <c r="G38581" s="406"/>
    </row>
    <row r="38582" spans="7:7">
      <c r="G38582" s="406"/>
    </row>
    <row r="38583" spans="7:7">
      <c r="G38583" s="406"/>
    </row>
    <row r="38584" spans="7:7">
      <c r="G38584" s="406"/>
    </row>
    <row r="38585" spans="7:7">
      <c r="G38585" s="406"/>
    </row>
    <row r="38586" spans="7:7">
      <c r="G38586" s="406"/>
    </row>
    <row r="38587" spans="7:7">
      <c r="G38587" s="406"/>
    </row>
    <row r="38588" spans="7:7">
      <c r="G38588" s="406"/>
    </row>
    <row r="38589" spans="7:7">
      <c r="G38589" s="406"/>
    </row>
    <row r="38590" spans="7:7">
      <c r="G38590" s="406"/>
    </row>
    <row r="38591" spans="7:7">
      <c r="G38591" s="406"/>
    </row>
    <row r="38592" spans="7:7">
      <c r="G38592" s="406"/>
    </row>
    <row r="38593" spans="7:7">
      <c r="G38593" s="406"/>
    </row>
    <row r="38594" spans="7:7">
      <c r="G38594" s="406"/>
    </row>
    <row r="38595" spans="7:7">
      <c r="G38595" s="406"/>
    </row>
    <row r="38596" spans="7:7">
      <c r="G38596" s="406"/>
    </row>
    <row r="38597" spans="7:7">
      <c r="G38597" s="406"/>
    </row>
    <row r="38598" spans="7:7">
      <c r="G38598" s="406"/>
    </row>
    <row r="38599" spans="7:7">
      <c r="G38599" s="406"/>
    </row>
    <row r="38600" spans="7:7">
      <c r="G38600" s="406"/>
    </row>
    <row r="38601" spans="7:7">
      <c r="G38601" s="406"/>
    </row>
    <row r="38602" spans="7:7">
      <c r="G38602" s="406"/>
    </row>
    <row r="38603" spans="7:7">
      <c r="G38603" s="406"/>
    </row>
    <row r="38604" spans="7:7">
      <c r="G38604" s="406"/>
    </row>
    <row r="38605" spans="7:7">
      <c r="G38605" s="406"/>
    </row>
    <row r="38606" spans="7:7">
      <c r="G38606" s="406"/>
    </row>
    <row r="38607" spans="7:7">
      <c r="G38607" s="406"/>
    </row>
    <row r="38608" spans="7:7">
      <c r="G38608" s="406"/>
    </row>
    <row r="38609" spans="7:7">
      <c r="G38609" s="406"/>
    </row>
    <row r="38610" spans="7:7">
      <c r="G38610" s="406"/>
    </row>
    <row r="38611" spans="7:7">
      <c r="G38611" s="406"/>
    </row>
    <row r="38612" spans="7:7">
      <c r="G38612" s="406"/>
    </row>
    <row r="38613" spans="7:7">
      <c r="G38613" s="406"/>
    </row>
    <row r="38614" spans="7:7">
      <c r="G38614" s="406"/>
    </row>
    <row r="38615" spans="7:7">
      <c r="G38615" s="406"/>
    </row>
    <row r="38616" spans="7:7">
      <c r="G38616" s="406"/>
    </row>
    <row r="38617" spans="7:7">
      <c r="G38617" s="406"/>
    </row>
    <row r="38618" spans="7:7">
      <c r="G38618" s="406"/>
    </row>
    <row r="38619" spans="7:7">
      <c r="G38619" s="406"/>
    </row>
    <row r="38620" spans="7:7">
      <c r="G38620" s="406"/>
    </row>
    <row r="38621" spans="7:7">
      <c r="G38621" s="406"/>
    </row>
    <row r="38622" spans="7:7">
      <c r="G38622" s="406"/>
    </row>
    <row r="38623" spans="7:7">
      <c r="G38623" s="406"/>
    </row>
    <row r="38624" spans="7:7">
      <c r="G38624" s="406"/>
    </row>
    <row r="38625" spans="7:7">
      <c r="G38625" s="406"/>
    </row>
    <row r="38626" spans="7:7">
      <c r="G38626" s="406"/>
    </row>
    <row r="38627" spans="7:7">
      <c r="G38627" s="406"/>
    </row>
    <row r="38628" spans="7:7">
      <c r="G38628" s="406"/>
    </row>
    <row r="38629" spans="7:7">
      <c r="G38629" s="406"/>
    </row>
    <row r="38630" spans="7:7">
      <c r="G38630" s="406"/>
    </row>
    <row r="38631" spans="7:7">
      <c r="G38631" s="406"/>
    </row>
    <row r="38632" spans="7:7">
      <c r="G38632" s="406"/>
    </row>
    <row r="38633" spans="7:7">
      <c r="G38633" s="406"/>
    </row>
    <row r="38634" spans="7:7">
      <c r="G38634" s="406"/>
    </row>
    <row r="38635" spans="7:7">
      <c r="G38635" s="406"/>
    </row>
    <row r="38636" spans="7:7">
      <c r="G38636" s="406"/>
    </row>
    <row r="38637" spans="7:7">
      <c r="G38637" s="406"/>
    </row>
    <row r="38638" spans="7:7">
      <c r="G38638" s="406"/>
    </row>
    <row r="38639" spans="7:7">
      <c r="G38639" s="406"/>
    </row>
    <row r="38640" spans="7:7">
      <c r="G38640" s="406"/>
    </row>
    <row r="38641" spans="7:7">
      <c r="G38641" s="406"/>
    </row>
    <row r="38642" spans="7:7">
      <c r="G38642" s="406"/>
    </row>
    <row r="38643" spans="7:7">
      <c r="G38643" s="406"/>
    </row>
    <row r="38644" spans="7:7">
      <c r="G38644" s="406"/>
    </row>
    <row r="38645" spans="7:7">
      <c r="G38645" s="406"/>
    </row>
    <row r="38646" spans="7:7">
      <c r="G38646" s="406"/>
    </row>
    <row r="38647" spans="7:7">
      <c r="G38647" s="406"/>
    </row>
    <row r="38648" spans="7:7">
      <c r="G38648" s="406"/>
    </row>
    <row r="38649" spans="7:7">
      <c r="G38649" s="406"/>
    </row>
    <row r="38650" spans="7:7">
      <c r="G38650" s="406"/>
    </row>
    <row r="38651" spans="7:7">
      <c r="G38651" s="406"/>
    </row>
    <row r="38652" spans="7:7">
      <c r="G38652" s="406"/>
    </row>
    <row r="38653" spans="7:7">
      <c r="G38653" s="406"/>
    </row>
    <row r="38654" spans="7:7">
      <c r="G38654" s="406"/>
    </row>
    <row r="38655" spans="7:7">
      <c r="G38655" s="406"/>
    </row>
    <row r="38656" spans="7:7">
      <c r="G38656" s="406"/>
    </row>
    <row r="38657" spans="7:7">
      <c r="G38657" s="406"/>
    </row>
    <row r="38658" spans="7:7">
      <c r="G38658" s="406"/>
    </row>
    <row r="38659" spans="7:7">
      <c r="G38659" s="406"/>
    </row>
    <row r="38660" spans="7:7">
      <c r="G38660" s="406"/>
    </row>
    <row r="38661" spans="7:7">
      <c r="G38661" s="406"/>
    </row>
    <row r="38662" spans="7:7">
      <c r="G38662" s="406"/>
    </row>
    <row r="38663" spans="7:7">
      <c r="G38663" s="406"/>
    </row>
    <row r="38664" spans="7:7">
      <c r="G38664" s="406"/>
    </row>
    <row r="38665" spans="7:7">
      <c r="G38665" s="406"/>
    </row>
    <row r="38666" spans="7:7">
      <c r="G38666" s="406"/>
    </row>
    <row r="38667" spans="7:7">
      <c r="G38667" s="406"/>
    </row>
    <row r="38668" spans="7:7">
      <c r="G38668" s="406"/>
    </row>
    <row r="38669" spans="7:7">
      <c r="G38669" s="406"/>
    </row>
    <row r="38670" spans="7:7">
      <c r="G38670" s="406"/>
    </row>
    <row r="38671" spans="7:7">
      <c r="G38671" s="406"/>
    </row>
    <row r="38672" spans="7:7">
      <c r="G38672" s="406"/>
    </row>
    <row r="38673" spans="7:7">
      <c r="G38673" s="406"/>
    </row>
    <row r="38674" spans="7:7">
      <c r="G38674" s="406"/>
    </row>
    <row r="38675" spans="7:7">
      <c r="G38675" s="406"/>
    </row>
    <row r="38676" spans="7:7">
      <c r="G38676" s="406"/>
    </row>
    <row r="38677" spans="7:7">
      <c r="G38677" s="406"/>
    </row>
    <row r="38678" spans="7:7">
      <c r="G38678" s="406"/>
    </row>
    <row r="38679" spans="7:7">
      <c r="G38679" s="406"/>
    </row>
    <row r="38680" spans="7:7">
      <c r="G38680" s="406"/>
    </row>
    <row r="38681" spans="7:7">
      <c r="G38681" s="406"/>
    </row>
    <row r="38682" spans="7:7">
      <c r="G38682" s="406"/>
    </row>
    <row r="38683" spans="7:7">
      <c r="G38683" s="406"/>
    </row>
    <row r="38684" spans="7:7">
      <c r="G38684" s="406"/>
    </row>
    <row r="38685" spans="7:7">
      <c r="G38685" s="406"/>
    </row>
    <row r="38686" spans="7:7">
      <c r="G38686" s="406"/>
    </row>
    <row r="38687" spans="7:7">
      <c r="G38687" s="406"/>
    </row>
    <row r="38688" spans="7:7">
      <c r="G38688" s="406"/>
    </row>
    <row r="38689" spans="7:7">
      <c r="G38689" s="406"/>
    </row>
    <row r="38690" spans="7:7">
      <c r="G38690" s="406"/>
    </row>
    <row r="38691" spans="7:7">
      <c r="G38691" s="406"/>
    </row>
    <row r="38692" spans="7:7">
      <c r="G38692" s="406"/>
    </row>
    <row r="38693" spans="7:7">
      <c r="G38693" s="406"/>
    </row>
    <row r="38694" spans="7:7">
      <c r="G38694" s="406"/>
    </row>
    <row r="38695" spans="7:7">
      <c r="G38695" s="406"/>
    </row>
    <row r="38696" spans="7:7">
      <c r="G38696" s="406"/>
    </row>
    <row r="38697" spans="7:7">
      <c r="G38697" s="406"/>
    </row>
    <row r="38698" spans="7:7">
      <c r="G38698" s="406"/>
    </row>
    <row r="38699" spans="7:7">
      <c r="G38699" s="406"/>
    </row>
    <row r="38700" spans="7:7">
      <c r="G38700" s="406"/>
    </row>
    <row r="38701" spans="7:7">
      <c r="G38701" s="406"/>
    </row>
    <row r="38702" spans="7:7">
      <c r="G38702" s="406"/>
    </row>
    <row r="38703" spans="7:7">
      <c r="G38703" s="406"/>
    </row>
    <row r="38704" spans="7:7">
      <c r="G38704" s="406"/>
    </row>
    <row r="38705" spans="7:7">
      <c r="G38705" s="406"/>
    </row>
    <row r="38706" spans="7:7">
      <c r="G38706" s="406"/>
    </row>
    <row r="38707" spans="7:7">
      <c r="G38707" s="406"/>
    </row>
    <row r="38708" spans="7:7">
      <c r="G38708" s="406"/>
    </row>
    <row r="38709" spans="7:7">
      <c r="G38709" s="406"/>
    </row>
    <row r="38710" spans="7:7">
      <c r="G38710" s="406"/>
    </row>
    <row r="38711" spans="7:7">
      <c r="G38711" s="406"/>
    </row>
    <row r="38712" spans="7:7">
      <c r="G38712" s="406"/>
    </row>
    <row r="38713" spans="7:7">
      <c r="G38713" s="406"/>
    </row>
    <row r="38714" spans="7:7">
      <c r="G38714" s="406"/>
    </row>
    <row r="38715" spans="7:7">
      <c r="G38715" s="406"/>
    </row>
    <row r="38716" spans="7:7">
      <c r="G38716" s="406"/>
    </row>
    <row r="38717" spans="7:7">
      <c r="G38717" s="406"/>
    </row>
    <row r="38718" spans="7:7">
      <c r="G38718" s="406"/>
    </row>
    <row r="38719" spans="7:7">
      <c r="G38719" s="406"/>
    </row>
    <row r="38720" spans="7:7">
      <c r="G38720" s="406"/>
    </row>
    <row r="38721" spans="7:7">
      <c r="G38721" s="406"/>
    </row>
    <row r="38722" spans="7:7">
      <c r="G38722" s="406"/>
    </row>
    <row r="38723" spans="7:7">
      <c r="G38723" s="406"/>
    </row>
    <row r="38724" spans="7:7">
      <c r="G38724" s="406"/>
    </row>
    <row r="38725" spans="7:7">
      <c r="G38725" s="406"/>
    </row>
    <row r="38726" spans="7:7">
      <c r="G38726" s="406"/>
    </row>
    <row r="38727" spans="7:7">
      <c r="G38727" s="406"/>
    </row>
    <row r="38728" spans="7:7">
      <c r="G38728" s="406"/>
    </row>
    <row r="38729" spans="7:7">
      <c r="G38729" s="406"/>
    </row>
    <row r="38730" spans="7:7">
      <c r="G38730" s="406"/>
    </row>
    <row r="38731" spans="7:7">
      <c r="G38731" s="406"/>
    </row>
    <row r="38732" spans="7:7">
      <c r="G38732" s="406"/>
    </row>
    <row r="38733" spans="7:7">
      <c r="G38733" s="406"/>
    </row>
    <row r="38734" spans="7:7">
      <c r="G38734" s="406"/>
    </row>
    <row r="38735" spans="7:7">
      <c r="G38735" s="406"/>
    </row>
    <row r="38736" spans="7:7">
      <c r="G38736" s="406"/>
    </row>
    <row r="38737" spans="7:7">
      <c r="G38737" s="406"/>
    </row>
    <row r="38738" spans="7:7">
      <c r="G38738" s="406"/>
    </row>
    <row r="38739" spans="7:7">
      <c r="G38739" s="406"/>
    </row>
    <row r="38740" spans="7:7">
      <c r="G38740" s="406"/>
    </row>
    <row r="38741" spans="7:7">
      <c r="G38741" s="406"/>
    </row>
    <row r="38742" spans="7:7">
      <c r="G38742" s="406"/>
    </row>
    <row r="38743" spans="7:7">
      <c r="G38743" s="406"/>
    </row>
    <row r="38744" spans="7:7">
      <c r="G38744" s="406"/>
    </row>
    <row r="38745" spans="7:7">
      <c r="G38745" s="406"/>
    </row>
    <row r="38746" spans="7:7">
      <c r="G38746" s="406"/>
    </row>
    <row r="38747" spans="7:7">
      <c r="G38747" s="406"/>
    </row>
    <row r="38748" spans="7:7">
      <c r="G38748" s="406"/>
    </row>
    <row r="38749" spans="7:7">
      <c r="G38749" s="406"/>
    </row>
    <row r="38750" spans="7:7">
      <c r="G38750" s="406"/>
    </row>
    <row r="38751" spans="7:7">
      <c r="G38751" s="406"/>
    </row>
    <row r="38752" spans="7:7">
      <c r="G38752" s="406"/>
    </row>
    <row r="38753" spans="7:7">
      <c r="G38753" s="406"/>
    </row>
    <row r="38754" spans="7:7">
      <c r="G38754" s="406"/>
    </row>
    <row r="38755" spans="7:7">
      <c r="G38755" s="406"/>
    </row>
    <row r="38756" spans="7:7">
      <c r="G38756" s="406"/>
    </row>
    <row r="38757" spans="7:7">
      <c r="G38757" s="406"/>
    </row>
    <row r="38758" spans="7:7">
      <c r="G38758" s="406"/>
    </row>
    <row r="38759" spans="7:7">
      <c r="G38759" s="406"/>
    </row>
    <row r="38760" spans="7:7">
      <c r="G38760" s="406"/>
    </row>
    <row r="38761" spans="7:7">
      <c r="G38761" s="406"/>
    </row>
    <row r="38762" spans="7:7">
      <c r="G38762" s="406"/>
    </row>
    <row r="38763" spans="7:7">
      <c r="G38763" s="406"/>
    </row>
    <row r="38764" spans="7:7">
      <c r="G38764" s="406"/>
    </row>
    <row r="38765" spans="7:7">
      <c r="G38765" s="406"/>
    </row>
    <row r="38766" spans="7:7">
      <c r="G38766" s="406"/>
    </row>
    <row r="38767" spans="7:7">
      <c r="G38767" s="406"/>
    </row>
    <row r="38768" spans="7:7">
      <c r="G38768" s="406"/>
    </row>
    <row r="38769" spans="7:7">
      <c r="G38769" s="406"/>
    </row>
    <row r="38770" spans="7:7">
      <c r="G38770" s="406"/>
    </row>
    <row r="38771" spans="7:7">
      <c r="G38771" s="406"/>
    </row>
    <row r="38772" spans="7:7">
      <c r="G38772" s="406"/>
    </row>
    <row r="38773" spans="7:7">
      <c r="G38773" s="406"/>
    </row>
    <row r="38774" spans="7:7">
      <c r="G38774" s="406"/>
    </row>
    <row r="38775" spans="7:7">
      <c r="G38775" s="406"/>
    </row>
    <row r="38776" spans="7:7">
      <c r="G38776" s="406"/>
    </row>
    <row r="38777" spans="7:7">
      <c r="G38777" s="406"/>
    </row>
    <row r="38778" spans="7:7">
      <c r="G38778" s="406"/>
    </row>
    <row r="38779" spans="7:7">
      <c r="G38779" s="406"/>
    </row>
    <row r="38780" spans="7:7">
      <c r="G38780" s="406"/>
    </row>
    <row r="38781" spans="7:7">
      <c r="G38781" s="406"/>
    </row>
    <row r="38782" spans="7:7">
      <c r="G38782" s="406"/>
    </row>
    <row r="38783" spans="7:7">
      <c r="G38783" s="406"/>
    </row>
    <row r="38784" spans="7:7">
      <c r="G38784" s="406"/>
    </row>
    <row r="38785" spans="7:7">
      <c r="G38785" s="406"/>
    </row>
    <row r="38786" spans="7:7">
      <c r="G38786" s="406"/>
    </row>
    <row r="38787" spans="7:7">
      <c r="G38787" s="406"/>
    </row>
    <row r="38788" spans="7:7">
      <c r="G38788" s="406"/>
    </row>
    <row r="38789" spans="7:7">
      <c r="G38789" s="406"/>
    </row>
    <row r="38790" spans="7:7">
      <c r="G38790" s="406"/>
    </row>
    <row r="38791" spans="7:7">
      <c r="G38791" s="406"/>
    </row>
    <row r="38792" spans="7:7">
      <c r="G38792" s="406"/>
    </row>
    <row r="38793" spans="7:7">
      <c r="G38793" s="406"/>
    </row>
    <row r="38794" spans="7:7">
      <c r="G38794" s="406"/>
    </row>
    <row r="38795" spans="7:7">
      <c r="G38795" s="406"/>
    </row>
    <row r="38796" spans="7:7">
      <c r="G38796" s="406"/>
    </row>
    <row r="38797" spans="7:7">
      <c r="G38797" s="406"/>
    </row>
    <row r="38798" spans="7:7">
      <c r="G38798" s="406"/>
    </row>
    <row r="38799" spans="7:7">
      <c r="G38799" s="406"/>
    </row>
    <row r="38800" spans="7:7">
      <c r="G38800" s="406"/>
    </row>
    <row r="38801" spans="7:7">
      <c r="G38801" s="406"/>
    </row>
    <row r="38802" spans="7:7">
      <c r="G38802" s="406"/>
    </row>
    <row r="38803" spans="7:7">
      <c r="G38803" s="406"/>
    </row>
    <row r="38804" spans="7:7">
      <c r="G38804" s="406"/>
    </row>
    <row r="38805" spans="7:7">
      <c r="G38805" s="406"/>
    </row>
    <row r="38806" spans="7:7">
      <c r="G38806" s="406"/>
    </row>
    <row r="38807" spans="7:7">
      <c r="G38807" s="406"/>
    </row>
    <row r="38808" spans="7:7">
      <c r="G38808" s="406"/>
    </row>
    <row r="38809" spans="7:7">
      <c r="G38809" s="406"/>
    </row>
    <row r="38810" spans="7:7">
      <c r="G38810" s="406"/>
    </row>
    <row r="38811" spans="7:7">
      <c r="G38811" s="406"/>
    </row>
    <row r="38812" spans="7:7">
      <c r="G38812" s="406"/>
    </row>
    <row r="38813" spans="7:7">
      <c r="G38813" s="406"/>
    </row>
    <row r="38814" spans="7:7">
      <c r="G38814" s="406"/>
    </row>
    <row r="38815" spans="7:7">
      <c r="G38815" s="406"/>
    </row>
    <row r="38816" spans="7:7">
      <c r="G38816" s="406"/>
    </row>
    <row r="38817" spans="7:7">
      <c r="G38817" s="406"/>
    </row>
    <row r="38818" spans="7:7">
      <c r="G38818" s="406"/>
    </row>
    <row r="38819" spans="7:7">
      <c r="G38819" s="406"/>
    </row>
    <row r="38820" spans="7:7">
      <c r="G38820" s="406"/>
    </row>
    <row r="38821" spans="7:7">
      <c r="G38821" s="406"/>
    </row>
    <row r="38822" spans="7:7">
      <c r="G38822" s="406"/>
    </row>
    <row r="38823" spans="7:7">
      <c r="G38823" s="406"/>
    </row>
    <row r="38824" spans="7:7">
      <c r="G38824" s="406"/>
    </row>
    <row r="38825" spans="7:7">
      <c r="G38825" s="406"/>
    </row>
    <row r="38826" spans="7:7">
      <c r="G38826" s="406"/>
    </row>
    <row r="38827" spans="7:7">
      <c r="G38827" s="406"/>
    </row>
    <row r="38828" spans="7:7">
      <c r="G38828" s="406"/>
    </row>
    <row r="38829" spans="7:7">
      <c r="G38829" s="406"/>
    </row>
    <row r="38830" spans="7:7">
      <c r="G38830" s="406"/>
    </row>
    <row r="38831" spans="7:7">
      <c r="G38831" s="406"/>
    </row>
    <row r="38832" spans="7:7">
      <c r="G38832" s="406"/>
    </row>
    <row r="38833" spans="7:7">
      <c r="G38833" s="406"/>
    </row>
    <row r="38834" spans="7:7">
      <c r="G38834" s="406"/>
    </row>
    <row r="38835" spans="7:7">
      <c r="G38835" s="406"/>
    </row>
    <row r="38836" spans="7:7">
      <c r="G38836" s="406"/>
    </row>
    <row r="38837" spans="7:7">
      <c r="G38837" s="406"/>
    </row>
    <row r="38838" spans="7:7">
      <c r="G38838" s="406"/>
    </row>
    <row r="38839" spans="7:7">
      <c r="G38839" s="406"/>
    </row>
    <row r="38840" spans="7:7">
      <c r="G38840" s="406"/>
    </row>
    <row r="38841" spans="7:7">
      <c r="G38841" s="406"/>
    </row>
    <row r="38842" spans="7:7">
      <c r="G38842" s="406"/>
    </row>
    <row r="38843" spans="7:7">
      <c r="G38843" s="406"/>
    </row>
    <row r="38844" spans="7:7">
      <c r="G38844" s="406"/>
    </row>
    <row r="38845" spans="7:7">
      <c r="G38845" s="406"/>
    </row>
    <row r="38846" spans="7:7">
      <c r="G38846" s="406"/>
    </row>
    <row r="38847" spans="7:7">
      <c r="G38847" s="406"/>
    </row>
    <row r="38848" spans="7:7">
      <c r="G38848" s="406"/>
    </row>
    <row r="38849" spans="7:7">
      <c r="G38849" s="406"/>
    </row>
    <row r="38850" spans="7:7">
      <c r="G38850" s="406"/>
    </row>
    <row r="38851" spans="7:7">
      <c r="G38851" s="406"/>
    </row>
    <row r="38852" spans="7:7">
      <c r="G38852" s="406"/>
    </row>
    <row r="38853" spans="7:7">
      <c r="G38853" s="406"/>
    </row>
    <row r="38854" spans="7:7">
      <c r="G38854" s="406"/>
    </row>
    <row r="38855" spans="7:7">
      <c r="G38855" s="406"/>
    </row>
    <row r="38856" spans="7:7">
      <c r="G38856" s="406"/>
    </row>
    <row r="38857" spans="7:7">
      <c r="G38857" s="406"/>
    </row>
    <row r="38858" spans="7:7">
      <c r="G38858" s="406"/>
    </row>
    <row r="38859" spans="7:7">
      <c r="G38859" s="406"/>
    </row>
    <row r="38860" spans="7:7">
      <c r="G38860" s="406"/>
    </row>
    <row r="38861" spans="7:7">
      <c r="G38861" s="406"/>
    </row>
    <row r="38862" spans="7:7">
      <c r="G38862" s="406"/>
    </row>
    <row r="38863" spans="7:7">
      <c r="G38863" s="406"/>
    </row>
    <row r="38864" spans="7:7">
      <c r="G38864" s="406"/>
    </row>
    <row r="38865" spans="7:7">
      <c r="G38865" s="406"/>
    </row>
    <row r="38866" spans="7:7">
      <c r="G38866" s="406"/>
    </row>
    <row r="38867" spans="7:7">
      <c r="G38867" s="406"/>
    </row>
    <row r="38868" spans="7:7">
      <c r="G38868" s="406"/>
    </row>
    <row r="38869" spans="7:7">
      <c r="G38869" s="406"/>
    </row>
    <row r="38870" spans="7:7">
      <c r="G38870" s="406"/>
    </row>
    <row r="38871" spans="7:7">
      <c r="G38871" s="406"/>
    </row>
    <row r="38872" spans="7:7">
      <c r="G38872" s="406"/>
    </row>
    <row r="38873" spans="7:7">
      <c r="G38873" s="406"/>
    </row>
    <row r="38874" spans="7:7">
      <c r="G38874" s="406"/>
    </row>
    <row r="38875" spans="7:7">
      <c r="G38875" s="406"/>
    </row>
    <row r="38876" spans="7:7">
      <c r="G38876" s="406"/>
    </row>
    <row r="38877" spans="7:7">
      <c r="G38877" s="406"/>
    </row>
    <row r="38878" spans="7:7">
      <c r="G38878" s="406"/>
    </row>
    <row r="38879" spans="7:7">
      <c r="G38879" s="406"/>
    </row>
    <row r="38880" spans="7:7">
      <c r="G38880" s="406"/>
    </row>
    <row r="38881" spans="7:7">
      <c r="G38881" s="406"/>
    </row>
    <row r="38882" spans="7:7">
      <c r="G38882" s="406"/>
    </row>
    <row r="38883" spans="7:7">
      <c r="G38883" s="406"/>
    </row>
    <row r="38884" spans="7:7">
      <c r="G38884" s="406"/>
    </row>
    <row r="38885" spans="7:7">
      <c r="G38885" s="406"/>
    </row>
    <row r="38886" spans="7:7">
      <c r="G38886" s="406"/>
    </row>
    <row r="38887" spans="7:7">
      <c r="G38887" s="406"/>
    </row>
    <row r="38888" spans="7:7">
      <c r="G38888" s="406"/>
    </row>
    <row r="38889" spans="7:7">
      <c r="G38889" s="406"/>
    </row>
    <row r="38890" spans="7:7">
      <c r="G38890" s="406"/>
    </row>
    <row r="38891" spans="7:7">
      <c r="G38891" s="406"/>
    </row>
    <row r="38892" spans="7:7">
      <c r="G38892" s="406"/>
    </row>
    <row r="38893" spans="7:7">
      <c r="G38893" s="406"/>
    </row>
    <row r="38894" spans="7:7">
      <c r="G38894" s="406"/>
    </row>
    <row r="38895" spans="7:7">
      <c r="G38895" s="406"/>
    </row>
    <row r="38896" spans="7:7">
      <c r="G38896" s="406"/>
    </row>
    <row r="38897" spans="7:7">
      <c r="G38897" s="406"/>
    </row>
    <row r="38898" spans="7:7">
      <c r="G38898" s="406"/>
    </row>
    <row r="38899" spans="7:7">
      <c r="G38899" s="406"/>
    </row>
    <row r="38900" spans="7:7">
      <c r="G38900" s="406"/>
    </row>
    <row r="38901" spans="7:7">
      <c r="G38901" s="406"/>
    </row>
    <row r="38902" spans="7:7">
      <c r="G38902" s="406"/>
    </row>
    <row r="38903" spans="7:7">
      <c r="G38903" s="406"/>
    </row>
    <row r="38904" spans="7:7">
      <c r="G38904" s="406"/>
    </row>
    <row r="38905" spans="7:7">
      <c r="G38905" s="406"/>
    </row>
    <row r="38906" spans="7:7">
      <c r="G38906" s="406"/>
    </row>
    <row r="38907" spans="7:7">
      <c r="G38907" s="406"/>
    </row>
    <row r="38908" spans="7:7">
      <c r="G38908" s="406"/>
    </row>
    <row r="38909" spans="7:7">
      <c r="G38909" s="406"/>
    </row>
    <row r="38910" spans="7:7">
      <c r="G38910" s="406"/>
    </row>
    <row r="38911" spans="7:7">
      <c r="G38911" s="406"/>
    </row>
    <row r="38912" spans="7:7">
      <c r="G38912" s="406"/>
    </row>
    <row r="38913" spans="7:7">
      <c r="G38913" s="406"/>
    </row>
    <row r="38914" spans="7:7">
      <c r="G38914" s="406"/>
    </row>
    <row r="38915" spans="7:7">
      <c r="G38915" s="406"/>
    </row>
    <row r="38916" spans="7:7">
      <c r="G38916" s="406"/>
    </row>
    <row r="38917" spans="7:7">
      <c r="G38917" s="406"/>
    </row>
    <row r="38918" spans="7:7">
      <c r="G38918" s="406"/>
    </row>
    <row r="38919" spans="7:7">
      <c r="G38919" s="406"/>
    </row>
    <row r="38920" spans="7:7">
      <c r="G38920" s="406"/>
    </row>
    <row r="38921" spans="7:7">
      <c r="G38921" s="406"/>
    </row>
    <row r="38922" spans="7:7">
      <c r="G38922" s="406"/>
    </row>
    <row r="38923" spans="7:7">
      <c r="G38923" s="406"/>
    </row>
    <row r="38924" spans="7:7">
      <c r="G38924" s="406"/>
    </row>
    <row r="38925" spans="7:7">
      <c r="G38925" s="406"/>
    </row>
    <row r="38926" spans="7:7">
      <c r="G38926" s="406"/>
    </row>
    <row r="38927" spans="7:7">
      <c r="G38927" s="406"/>
    </row>
    <row r="38928" spans="7:7">
      <c r="G38928" s="406"/>
    </row>
    <row r="38929" spans="7:7">
      <c r="G38929" s="406"/>
    </row>
    <row r="38930" spans="7:7">
      <c r="G38930" s="406"/>
    </row>
    <row r="38931" spans="7:7">
      <c r="G38931" s="406"/>
    </row>
    <row r="38932" spans="7:7">
      <c r="G38932" s="406"/>
    </row>
    <row r="38933" spans="7:7">
      <c r="G38933" s="406"/>
    </row>
    <row r="38934" spans="7:7">
      <c r="G38934" s="406"/>
    </row>
    <row r="38935" spans="7:7">
      <c r="G38935" s="406"/>
    </row>
    <row r="38936" spans="7:7">
      <c r="G38936" s="406"/>
    </row>
    <row r="38937" spans="7:7">
      <c r="G38937" s="406"/>
    </row>
    <row r="38938" spans="7:7">
      <c r="G38938" s="406"/>
    </row>
    <row r="38939" spans="7:7">
      <c r="G38939" s="406"/>
    </row>
    <row r="38940" spans="7:7">
      <c r="G38940" s="406"/>
    </row>
    <row r="38941" spans="7:7">
      <c r="G38941" s="406"/>
    </row>
    <row r="38942" spans="7:7">
      <c r="G38942" s="406"/>
    </row>
    <row r="38943" spans="7:7">
      <c r="G38943" s="406"/>
    </row>
    <row r="38944" spans="7:7">
      <c r="G38944" s="406"/>
    </row>
    <row r="38945" spans="7:7">
      <c r="G38945" s="406"/>
    </row>
    <row r="38946" spans="7:7">
      <c r="G38946" s="406"/>
    </row>
    <row r="38947" spans="7:7">
      <c r="G38947" s="406"/>
    </row>
    <row r="38948" spans="7:7">
      <c r="G38948" s="406"/>
    </row>
    <row r="38949" spans="7:7">
      <c r="G38949" s="406"/>
    </row>
    <row r="38950" spans="7:7">
      <c r="G38950" s="406"/>
    </row>
    <row r="38951" spans="7:7">
      <c r="G38951" s="406"/>
    </row>
    <row r="38952" spans="7:7">
      <c r="G38952" s="406"/>
    </row>
    <row r="38953" spans="7:7">
      <c r="G38953" s="406"/>
    </row>
    <row r="38954" spans="7:7">
      <c r="G38954" s="406"/>
    </row>
    <row r="38955" spans="7:7">
      <c r="G38955" s="406"/>
    </row>
    <row r="38956" spans="7:7">
      <c r="G38956" s="406"/>
    </row>
    <row r="38957" spans="7:7">
      <c r="G38957" s="406"/>
    </row>
    <row r="38958" spans="7:7">
      <c r="G38958" s="406"/>
    </row>
    <row r="38959" spans="7:7">
      <c r="G38959" s="406"/>
    </row>
    <row r="38960" spans="7:7">
      <c r="G38960" s="406"/>
    </row>
    <row r="38961" spans="7:7">
      <c r="G38961" s="406"/>
    </row>
    <row r="38962" spans="7:7">
      <c r="G38962" s="406"/>
    </row>
    <row r="38963" spans="7:7">
      <c r="G38963" s="406"/>
    </row>
    <row r="38964" spans="7:7">
      <c r="G38964" s="406"/>
    </row>
    <row r="38965" spans="7:7">
      <c r="G38965" s="406"/>
    </row>
    <row r="38966" spans="7:7">
      <c r="G38966" s="406"/>
    </row>
    <row r="38967" spans="7:7">
      <c r="G38967" s="406"/>
    </row>
    <row r="38968" spans="7:7">
      <c r="G38968" s="406"/>
    </row>
    <row r="38969" spans="7:7">
      <c r="G38969" s="406"/>
    </row>
    <row r="38970" spans="7:7">
      <c r="G38970" s="406"/>
    </row>
    <row r="38971" spans="7:7">
      <c r="G38971" s="406"/>
    </row>
    <row r="38972" spans="7:7">
      <c r="G38972" s="406"/>
    </row>
    <row r="38973" spans="7:7">
      <c r="G38973" s="406"/>
    </row>
    <row r="38974" spans="7:7">
      <c r="G38974" s="406"/>
    </row>
    <row r="38975" spans="7:7">
      <c r="G38975" s="406"/>
    </row>
    <row r="38976" spans="7:7">
      <c r="G38976" s="406"/>
    </row>
    <row r="38977" spans="7:7">
      <c r="G38977" s="406"/>
    </row>
    <row r="38978" spans="7:7">
      <c r="G38978" s="406"/>
    </row>
    <row r="38979" spans="7:7">
      <c r="G38979" s="406"/>
    </row>
    <row r="38980" spans="7:7">
      <c r="G38980" s="406"/>
    </row>
    <row r="38981" spans="7:7">
      <c r="G38981" s="406"/>
    </row>
    <row r="38982" spans="7:7">
      <c r="G38982" s="406"/>
    </row>
    <row r="38983" spans="7:7">
      <c r="G38983" s="406"/>
    </row>
    <row r="38984" spans="7:7">
      <c r="G38984" s="406"/>
    </row>
    <row r="38985" spans="7:7">
      <c r="G38985" s="406"/>
    </row>
    <row r="38986" spans="7:7">
      <c r="G38986" s="406"/>
    </row>
    <row r="38987" spans="7:7">
      <c r="G38987" s="406"/>
    </row>
    <row r="38988" spans="7:7">
      <c r="G38988" s="406"/>
    </row>
    <row r="38989" spans="7:7">
      <c r="G38989" s="406"/>
    </row>
    <row r="38990" spans="7:7">
      <c r="G38990" s="406"/>
    </row>
    <row r="38991" spans="7:7">
      <c r="G38991" s="406"/>
    </row>
    <row r="38992" spans="7:7">
      <c r="G38992" s="406"/>
    </row>
    <row r="38993" spans="7:7">
      <c r="G38993" s="406"/>
    </row>
    <row r="38994" spans="7:7">
      <c r="G38994" s="406"/>
    </row>
    <row r="38995" spans="7:7">
      <c r="G38995" s="406"/>
    </row>
    <row r="38996" spans="7:7">
      <c r="G38996" s="406"/>
    </row>
    <row r="38997" spans="7:7">
      <c r="G38997" s="406"/>
    </row>
    <row r="38998" spans="7:7">
      <c r="G38998" s="406"/>
    </row>
    <row r="38999" spans="7:7">
      <c r="G38999" s="406"/>
    </row>
    <row r="39000" spans="7:7">
      <c r="G39000" s="406"/>
    </row>
    <row r="39001" spans="7:7">
      <c r="G39001" s="406"/>
    </row>
    <row r="39002" spans="7:7">
      <c r="G39002" s="406"/>
    </row>
    <row r="39003" spans="7:7">
      <c r="G39003" s="406"/>
    </row>
    <row r="39004" spans="7:7">
      <c r="G39004" s="406"/>
    </row>
    <row r="39005" spans="7:7">
      <c r="G39005" s="406"/>
    </row>
    <row r="39006" spans="7:7">
      <c r="G39006" s="406"/>
    </row>
    <row r="39007" spans="7:7">
      <c r="G39007" s="406"/>
    </row>
    <row r="39008" spans="7:7">
      <c r="G39008" s="406"/>
    </row>
    <row r="39009" spans="7:7">
      <c r="G39009" s="406"/>
    </row>
    <row r="39010" spans="7:7">
      <c r="G39010" s="406"/>
    </row>
    <row r="39011" spans="7:7">
      <c r="G39011" s="406"/>
    </row>
    <row r="39012" spans="7:7">
      <c r="G39012" s="406"/>
    </row>
    <row r="39013" spans="7:7">
      <c r="G39013" s="406"/>
    </row>
    <row r="39014" spans="7:7">
      <c r="G39014" s="406"/>
    </row>
    <row r="39015" spans="7:7">
      <c r="G39015" s="406"/>
    </row>
    <row r="39016" spans="7:7">
      <c r="G39016" s="406"/>
    </row>
    <row r="39017" spans="7:7">
      <c r="G39017" s="406"/>
    </row>
    <row r="39018" spans="7:7">
      <c r="G39018" s="406"/>
    </row>
    <row r="39019" spans="7:7">
      <c r="G39019" s="406"/>
    </row>
    <row r="39020" spans="7:7">
      <c r="G39020" s="406"/>
    </row>
    <row r="39021" spans="7:7">
      <c r="G39021" s="406"/>
    </row>
    <row r="39022" spans="7:7">
      <c r="G39022" s="406"/>
    </row>
    <row r="39023" spans="7:7">
      <c r="G39023" s="406"/>
    </row>
    <row r="39024" spans="7:7">
      <c r="G39024" s="406"/>
    </row>
    <row r="39025" spans="7:7">
      <c r="G39025" s="406"/>
    </row>
    <row r="39026" spans="7:7">
      <c r="G39026" s="406"/>
    </row>
    <row r="39027" spans="7:7">
      <c r="G39027" s="406"/>
    </row>
    <row r="39028" spans="7:7">
      <c r="G39028" s="406"/>
    </row>
    <row r="39029" spans="7:7">
      <c r="G39029" s="406"/>
    </row>
    <row r="39030" spans="7:7">
      <c r="G39030" s="406"/>
    </row>
    <row r="39031" spans="7:7">
      <c r="G39031" s="406"/>
    </row>
    <row r="39032" spans="7:7">
      <c r="G39032" s="406"/>
    </row>
    <row r="39033" spans="7:7">
      <c r="G39033" s="406"/>
    </row>
    <row r="39034" spans="7:7">
      <c r="G39034" s="406"/>
    </row>
    <row r="39035" spans="7:7">
      <c r="G39035" s="406"/>
    </row>
    <row r="39036" spans="7:7">
      <c r="G39036" s="406"/>
    </row>
    <row r="39037" spans="7:7">
      <c r="G39037" s="406"/>
    </row>
    <row r="39038" spans="7:7">
      <c r="G39038" s="406"/>
    </row>
    <row r="39039" spans="7:7">
      <c r="G39039" s="406"/>
    </row>
    <row r="39040" spans="7:7">
      <c r="G39040" s="406"/>
    </row>
    <row r="39041" spans="7:7">
      <c r="G39041" s="406"/>
    </row>
    <row r="39042" spans="7:7">
      <c r="G39042" s="406"/>
    </row>
    <row r="39043" spans="7:7">
      <c r="G39043" s="406"/>
    </row>
    <row r="39044" spans="7:7">
      <c r="G39044" s="406"/>
    </row>
    <row r="39045" spans="7:7">
      <c r="G39045" s="406"/>
    </row>
    <row r="39046" spans="7:7">
      <c r="G39046" s="406"/>
    </row>
    <row r="39047" spans="7:7">
      <c r="G39047" s="406"/>
    </row>
    <row r="39048" spans="7:7">
      <c r="G39048" s="406"/>
    </row>
    <row r="39049" spans="7:7">
      <c r="G39049" s="406"/>
    </row>
    <row r="39050" spans="7:7">
      <c r="G39050" s="406"/>
    </row>
    <row r="39051" spans="7:7">
      <c r="G39051" s="406"/>
    </row>
    <row r="39052" spans="7:7">
      <c r="G39052" s="406"/>
    </row>
    <row r="39053" spans="7:7">
      <c r="G39053" s="406"/>
    </row>
    <row r="39054" spans="7:7">
      <c r="G39054" s="406"/>
    </row>
    <row r="39055" spans="7:7">
      <c r="G39055" s="406"/>
    </row>
    <row r="39056" spans="7:7">
      <c r="G39056" s="406"/>
    </row>
    <row r="39057" spans="7:7">
      <c r="G39057" s="406"/>
    </row>
    <row r="39058" spans="7:7">
      <c r="G39058" s="406"/>
    </row>
    <row r="39059" spans="7:7">
      <c r="G39059" s="406"/>
    </row>
    <row r="39060" spans="7:7">
      <c r="G39060" s="406"/>
    </row>
    <row r="39061" spans="7:7">
      <c r="G39061" s="406"/>
    </row>
    <row r="39062" spans="7:7">
      <c r="G39062" s="406"/>
    </row>
    <row r="39063" spans="7:7">
      <c r="G39063" s="406"/>
    </row>
    <row r="39064" spans="7:7">
      <c r="G39064" s="406"/>
    </row>
    <row r="39065" spans="7:7">
      <c r="G39065" s="406"/>
    </row>
    <row r="39066" spans="7:7">
      <c r="G39066" s="406"/>
    </row>
    <row r="39067" spans="7:7">
      <c r="G39067" s="406"/>
    </row>
    <row r="39068" spans="7:7">
      <c r="G39068" s="406"/>
    </row>
    <row r="39069" spans="7:7">
      <c r="G39069" s="406"/>
    </row>
    <row r="39070" spans="7:7">
      <c r="G39070" s="406"/>
    </row>
    <row r="39071" spans="7:7">
      <c r="G39071" s="406"/>
    </row>
    <row r="39072" spans="7:7">
      <c r="G39072" s="406"/>
    </row>
    <row r="39073" spans="7:7">
      <c r="G39073" s="406"/>
    </row>
    <row r="39074" spans="7:7">
      <c r="G39074" s="406"/>
    </row>
    <row r="39075" spans="7:7">
      <c r="G39075" s="406"/>
    </row>
    <row r="39076" spans="7:7">
      <c r="G39076" s="406"/>
    </row>
    <row r="39077" spans="7:7">
      <c r="G39077" s="406"/>
    </row>
    <row r="39078" spans="7:7">
      <c r="G39078" s="406"/>
    </row>
    <row r="39079" spans="7:7">
      <c r="G39079" s="406"/>
    </row>
    <row r="39080" spans="7:7">
      <c r="G39080" s="406"/>
    </row>
    <row r="39081" spans="7:7">
      <c r="G39081" s="406"/>
    </row>
    <row r="39082" spans="7:7">
      <c r="G39082" s="406"/>
    </row>
    <row r="39083" spans="7:7">
      <c r="G39083" s="406"/>
    </row>
    <row r="39084" spans="7:7">
      <c r="G39084" s="406"/>
    </row>
    <row r="39085" spans="7:7">
      <c r="G39085" s="406"/>
    </row>
    <row r="39086" spans="7:7">
      <c r="G39086" s="406"/>
    </row>
    <row r="39087" spans="7:7">
      <c r="G39087" s="406"/>
    </row>
    <row r="39088" spans="7:7">
      <c r="G39088" s="406"/>
    </row>
    <row r="39089" spans="7:7">
      <c r="G39089" s="406"/>
    </row>
    <row r="39090" spans="7:7">
      <c r="G39090" s="406"/>
    </row>
    <row r="39091" spans="7:7">
      <c r="G39091" s="406"/>
    </row>
    <row r="39092" spans="7:7">
      <c r="G39092" s="406"/>
    </row>
    <row r="39093" spans="7:7">
      <c r="G39093" s="406"/>
    </row>
    <row r="39094" spans="7:7">
      <c r="G39094" s="406"/>
    </row>
    <row r="39095" spans="7:7">
      <c r="G39095" s="406"/>
    </row>
    <row r="39096" spans="7:7">
      <c r="G39096" s="406"/>
    </row>
    <row r="39097" spans="7:7">
      <c r="G39097" s="406"/>
    </row>
    <row r="39098" spans="7:7">
      <c r="G39098" s="406"/>
    </row>
    <row r="39099" spans="7:7">
      <c r="G39099" s="406"/>
    </row>
    <row r="39100" spans="7:7">
      <c r="G39100" s="406"/>
    </row>
    <row r="39101" spans="7:7">
      <c r="G39101" s="406"/>
    </row>
    <row r="39102" spans="7:7">
      <c r="G39102" s="406"/>
    </row>
    <row r="39103" spans="7:7">
      <c r="G39103" s="406"/>
    </row>
    <row r="39104" spans="7:7">
      <c r="G39104" s="406"/>
    </row>
    <row r="39105" spans="7:7">
      <c r="G39105" s="406"/>
    </row>
    <row r="39106" spans="7:7">
      <c r="G39106" s="406"/>
    </row>
    <row r="39107" spans="7:7">
      <c r="G39107" s="406"/>
    </row>
    <row r="39108" spans="7:7">
      <c r="G39108" s="406"/>
    </row>
    <row r="39109" spans="7:7">
      <c r="G39109" s="406"/>
    </row>
    <row r="39110" spans="7:7">
      <c r="G39110" s="406"/>
    </row>
    <row r="39111" spans="7:7">
      <c r="G39111" s="406"/>
    </row>
    <row r="39112" spans="7:7">
      <c r="G39112" s="406"/>
    </row>
    <row r="39113" spans="7:7">
      <c r="G39113" s="406"/>
    </row>
    <row r="39114" spans="7:7">
      <c r="G39114" s="406"/>
    </row>
    <row r="39115" spans="7:7">
      <c r="G39115" s="406"/>
    </row>
    <row r="39116" spans="7:7">
      <c r="G39116" s="406"/>
    </row>
    <row r="39117" spans="7:7">
      <c r="G39117" s="406"/>
    </row>
    <row r="39118" spans="7:7">
      <c r="G39118" s="406"/>
    </row>
    <row r="39119" spans="7:7">
      <c r="G39119" s="406"/>
    </row>
    <row r="39120" spans="7:7">
      <c r="G39120" s="406"/>
    </row>
    <row r="39121" spans="7:7">
      <c r="G39121" s="406"/>
    </row>
    <row r="39122" spans="7:7">
      <c r="G39122" s="406"/>
    </row>
    <row r="39123" spans="7:7">
      <c r="G39123" s="406"/>
    </row>
    <row r="39124" spans="7:7">
      <c r="G39124" s="406"/>
    </row>
    <row r="39125" spans="7:7">
      <c r="G39125" s="406"/>
    </row>
    <row r="39126" spans="7:7">
      <c r="G39126" s="406"/>
    </row>
    <row r="39127" spans="7:7">
      <c r="G39127" s="406"/>
    </row>
    <row r="39128" spans="7:7">
      <c r="G39128" s="406"/>
    </row>
    <row r="39129" spans="7:7">
      <c r="G39129" s="406"/>
    </row>
    <row r="39130" spans="7:7">
      <c r="G39130" s="406"/>
    </row>
    <row r="39131" spans="7:7">
      <c r="G39131" s="406"/>
    </row>
    <row r="39132" spans="7:7">
      <c r="G39132" s="406"/>
    </row>
    <row r="39133" spans="7:7">
      <c r="G39133" s="406"/>
    </row>
    <row r="39134" spans="7:7">
      <c r="G39134" s="406"/>
    </row>
    <row r="39135" spans="7:7">
      <c r="G39135" s="406"/>
    </row>
    <row r="39136" spans="7:7">
      <c r="G39136" s="406"/>
    </row>
    <row r="39137" spans="7:7">
      <c r="G39137" s="406"/>
    </row>
    <row r="39138" spans="7:7">
      <c r="G39138" s="406"/>
    </row>
    <row r="39139" spans="7:7">
      <c r="G39139" s="406"/>
    </row>
    <row r="39140" spans="7:7">
      <c r="G39140" s="406"/>
    </row>
    <row r="39141" spans="7:7">
      <c r="G39141" s="406"/>
    </row>
    <row r="39142" spans="7:7">
      <c r="G39142" s="406"/>
    </row>
    <row r="39143" spans="7:7">
      <c r="G39143" s="406"/>
    </row>
    <row r="39144" spans="7:7">
      <c r="G39144" s="406"/>
    </row>
    <row r="39145" spans="7:7">
      <c r="G39145" s="406"/>
    </row>
    <row r="39146" spans="7:7">
      <c r="G39146" s="406"/>
    </row>
    <row r="39147" spans="7:7">
      <c r="G39147" s="406"/>
    </row>
    <row r="39148" spans="7:7">
      <c r="G39148" s="406"/>
    </row>
    <row r="39149" spans="7:7">
      <c r="G39149" s="406"/>
    </row>
    <row r="39150" spans="7:7">
      <c r="G39150" s="406"/>
    </row>
    <row r="39151" spans="7:7">
      <c r="G39151" s="406"/>
    </row>
    <row r="39152" spans="7:7">
      <c r="G39152" s="406"/>
    </row>
    <row r="39153" spans="7:7">
      <c r="G39153" s="406"/>
    </row>
    <row r="39154" spans="7:7">
      <c r="G39154" s="406"/>
    </row>
    <row r="39155" spans="7:7">
      <c r="G39155" s="406"/>
    </row>
    <row r="39156" spans="7:7">
      <c r="G39156" s="406"/>
    </row>
    <row r="39157" spans="7:7">
      <c r="G39157" s="406"/>
    </row>
    <row r="39158" spans="7:7">
      <c r="G39158" s="406"/>
    </row>
    <row r="39159" spans="7:7">
      <c r="G39159" s="406"/>
    </row>
    <row r="39160" spans="7:7">
      <c r="G39160" s="406"/>
    </row>
    <row r="39161" spans="7:7">
      <c r="G39161" s="406"/>
    </row>
    <row r="39162" spans="7:7">
      <c r="G39162" s="406"/>
    </row>
    <row r="39163" spans="7:7">
      <c r="G39163" s="406"/>
    </row>
    <row r="39164" spans="7:7">
      <c r="G39164" s="406"/>
    </row>
    <row r="39165" spans="7:7">
      <c r="G39165" s="406"/>
    </row>
    <row r="39166" spans="7:7">
      <c r="G39166" s="406"/>
    </row>
    <row r="39167" spans="7:7">
      <c r="G39167" s="406"/>
    </row>
    <row r="39168" spans="7:7">
      <c r="G39168" s="406"/>
    </row>
    <row r="39169" spans="7:7">
      <c r="G39169" s="406"/>
    </row>
    <row r="39170" spans="7:7">
      <c r="G39170" s="406"/>
    </row>
    <row r="39171" spans="7:7">
      <c r="G39171" s="406"/>
    </row>
    <row r="39172" spans="7:7">
      <c r="G39172" s="406"/>
    </row>
    <row r="39173" spans="7:7">
      <c r="G39173" s="406"/>
    </row>
    <row r="39174" spans="7:7">
      <c r="G39174" s="406"/>
    </row>
    <row r="39175" spans="7:7">
      <c r="G39175" s="406"/>
    </row>
    <row r="39176" spans="7:7">
      <c r="G39176" s="406"/>
    </row>
    <row r="39177" spans="7:7">
      <c r="G39177" s="406"/>
    </row>
    <row r="39178" spans="7:7">
      <c r="G39178" s="406"/>
    </row>
    <row r="39179" spans="7:7">
      <c r="G39179" s="406"/>
    </row>
    <row r="39180" spans="7:7">
      <c r="G39180" s="406"/>
    </row>
    <row r="39181" spans="7:7">
      <c r="G39181" s="406"/>
    </row>
    <row r="39182" spans="7:7">
      <c r="G39182" s="406"/>
    </row>
    <row r="39183" spans="7:7">
      <c r="G39183" s="406"/>
    </row>
    <row r="39184" spans="7:7">
      <c r="G39184" s="406"/>
    </row>
    <row r="39185" spans="7:7">
      <c r="G39185" s="406"/>
    </row>
    <row r="39186" spans="7:7">
      <c r="G39186" s="406"/>
    </row>
    <row r="39187" spans="7:7">
      <c r="G39187" s="406"/>
    </row>
    <row r="39188" spans="7:7">
      <c r="G39188" s="406"/>
    </row>
    <row r="39189" spans="7:7">
      <c r="G39189" s="406"/>
    </row>
    <row r="39190" spans="7:7">
      <c r="G39190" s="406"/>
    </row>
    <row r="39191" spans="7:7">
      <c r="G39191" s="406"/>
    </row>
    <row r="39192" spans="7:7">
      <c r="G39192" s="406"/>
    </row>
    <row r="39193" spans="7:7">
      <c r="G39193" s="406"/>
    </row>
    <row r="39194" spans="7:7">
      <c r="G39194" s="406"/>
    </row>
    <row r="39195" spans="7:7">
      <c r="G39195" s="406"/>
    </row>
    <row r="39196" spans="7:7">
      <c r="G39196" s="406"/>
    </row>
    <row r="39197" spans="7:7">
      <c r="G39197" s="406"/>
    </row>
    <row r="39198" spans="7:7">
      <c r="G39198" s="406"/>
    </row>
    <row r="39199" spans="7:7">
      <c r="G39199" s="406"/>
    </row>
    <row r="39200" spans="7:7">
      <c r="G39200" s="406"/>
    </row>
    <row r="39201" spans="7:7">
      <c r="G39201" s="406"/>
    </row>
    <row r="39202" spans="7:7">
      <c r="G39202" s="406"/>
    </row>
    <row r="39203" spans="7:7">
      <c r="G39203" s="406"/>
    </row>
    <row r="39204" spans="7:7">
      <c r="G39204" s="406"/>
    </row>
    <row r="39205" spans="7:7">
      <c r="G39205" s="406"/>
    </row>
    <row r="39206" spans="7:7">
      <c r="G39206" s="406"/>
    </row>
    <row r="39207" spans="7:7">
      <c r="G39207" s="406"/>
    </row>
    <row r="39208" spans="7:7">
      <c r="G39208" s="406"/>
    </row>
    <row r="39209" spans="7:7">
      <c r="G39209" s="406"/>
    </row>
    <row r="39210" spans="7:7">
      <c r="G39210" s="406"/>
    </row>
    <row r="39211" spans="7:7">
      <c r="G39211" s="406"/>
    </row>
    <row r="39212" spans="7:7">
      <c r="G39212" s="406"/>
    </row>
    <row r="39213" spans="7:7">
      <c r="G39213" s="406"/>
    </row>
    <row r="39214" spans="7:7">
      <c r="G39214" s="406"/>
    </row>
    <row r="39215" spans="7:7">
      <c r="G39215" s="406"/>
    </row>
    <row r="39216" spans="7:7">
      <c r="G39216" s="406"/>
    </row>
    <row r="39217" spans="7:7">
      <c r="G39217" s="406"/>
    </row>
    <row r="39218" spans="7:7">
      <c r="G39218" s="406"/>
    </row>
    <row r="39219" spans="7:7">
      <c r="G39219" s="406"/>
    </row>
    <row r="39220" spans="7:7">
      <c r="G39220" s="406"/>
    </row>
    <row r="39221" spans="7:7">
      <c r="G39221" s="406"/>
    </row>
    <row r="39222" spans="7:7">
      <c r="G39222" s="406"/>
    </row>
    <row r="39223" spans="7:7">
      <c r="G39223" s="406"/>
    </row>
    <row r="39224" spans="7:7">
      <c r="G39224" s="406"/>
    </row>
    <row r="39225" spans="7:7">
      <c r="G39225" s="406"/>
    </row>
    <row r="39226" spans="7:7">
      <c r="G39226" s="406"/>
    </row>
    <row r="39227" spans="7:7">
      <c r="G39227" s="406"/>
    </row>
    <row r="39228" spans="7:7">
      <c r="G39228" s="406"/>
    </row>
    <row r="39229" spans="7:7">
      <c r="G39229" s="406"/>
    </row>
    <row r="39230" spans="7:7">
      <c r="G39230" s="406"/>
    </row>
    <row r="39231" spans="7:7">
      <c r="G39231" s="406"/>
    </row>
    <row r="39232" spans="7:7">
      <c r="G39232" s="406"/>
    </row>
    <row r="39233" spans="7:7">
      <c r="G39233" s="406"/>
    </row>
    <row r="39234" spans="7:7">
      <c r="G39234" s="406"/>
    </row>
    <row r="39235" spans="7:7">
      <c r="G39235" s="406"/>
    </row>
    <row r="39236" spans="7:7">
      <c r="G39236" s="406"/>
    </row>
    <row r="39237" spans="7:7">
      <c r="G39237" s="406"/>
    </row>
    <row r="39238" spans="7:7">
      <c r="G39238" s="406"/>
    </row>
    <row r="39239" spans="7:7">
      <c r="G39239" s="406"/>
    </row>
    <row r="39240" spans="7:7">
      <c r="G39240" s="406"/>
    </row>
    <row r="39241" spans="7:7">
      <c r="G39241" s="406"/>
    </row>
    <row r="39242" spans="7:7">
      <c r="G39242" s="406"/>
    </row>
    <row r="39243" spans="7:7">
      <c r="G39243" s="406"/>
    </row>
    <row r="39244" spans="7:7">
      <c r="G39244" s="406"/>
    </row>
    <row r="39245" spans="7:7">
      <c r="G39245" s="406"/>
    </row>
    <row r="39246" spans="7:7">
      <c r="G39246" s="406"/>
    </row>
    <row r="39247" spans="7:7">
      <c r="G39247" s="406"/>
    </row>
    <row r="39248" spans="7:7">
      <c r="G39248" s="406"/>
    </row>
    <row r="39249" spans="7:7">
      <c r="G39249" s="406"/>
    </row>
    <row r="39250" spans="7:7">
      <c r="G39250" s="406"/>
    </row>
    <row r="39251" spans="7:7">
      <c r="G39251" s="406"/>
    </row>
    <row r="39252" spans="7:7">
      <c r="G39252" s="406"/>
    </row>
    <row r="39253" spans="7:7">
      <c r="G39253" s="406"/>
    </row>
    <row r="39254" spans="7:7">
      <c r="G39254" s="406"/>
    </row>
    <row r="39255" spans="7:7">
      <c r="G39255" s="406"/>
    </row>
    <row r="39256" spans="7:7">
      <c r="G39256" s="406"/>
    </row>
    <row r="39257" spans="7:7">
      <c r="G39257" s="406"/>
    </row>
    <row r="39258" spans="7:7">
      <c r="G39258" s="406"/>
    </row>
    <row r="39259" spans="7:7">
      <c r="G39259" s="406"/>
    </row>
    <row r="39260" spans="7:7">
      <c r="G39260" s="406"/>
    </row>
    <row r="39261" spans="7:7">
      <c r="G39261" s="406"/>
    </row>
    <row r="39262" spans="7:7">
      <c r="G39262" s="406"/>
    </row>
    <row r="39263" spans="7:7">
      <c r="G39263" s="406"/>
    </row>
    <row r="39264" spans="7:7">
      <c r="G39264" s="406"/>
    </row>
    <row r="39265" spans="7:7">
      <c r="G39265" s="406"/>
    </row>
    <row r="39266" spans="7:7">
      <c r="G39266" s="406"/>
    </row>
    <row r="39267" spans="7:7">
      <c r="G39267" s="406"/>
    </row>
    <row r="39268" spans="7:7">
      <c r="G39268" s="406"/>
    </row>
    <row r="39269" spans="7:7">
      <c r="G39269" s="406"/>
    </row>
    <row r="39270" spans="7:7">
      <c r="G39270" s="406"/>
    </row>
    <row r="39271" spans="7:7">
      <c r="G39271" s="406"/>
    </row>
    <row r="39272" spans="7:7">
      <c r="G39272" s="406"/>
    </row>
    <row r="39273" spans="7:7">
      <c r="G39273" s="406"/>
    </row>
    <row r="39274" spans="7:7">
      <c r="G39274" s="406"/>
    </row>
    <row r="39275" spans="7:7">
      <c r="G39275" s="406"/>
    </row>
    <row r="39276" spans="7:7">
      <c r="G39276" s="406"/>
    </row>
    <row r="39277" spans="7:7">
      <c r="G39277" s="406"/>
    </row>
    <row r="39278" spans="7:7">
      <c r="G39278" s="406"/>
    </row>
    <row r="39279" spans="7:7">
      <c r="G39279" s="406"/>
    </row>
    <row r="39280" spans="7:7">
      <c r="G39280" s="406"/>
    </row>
    <row r="39281" spans="7:7">
      <c r="G39281" s="406"/>
    </row>
    <row r="39282" spans="7:7">
      <c r="G39282" s="406"/>
    </row>
    <row r="39283" spans="7:7">
      <c r="G39283" s="406"/>
    </row>
    <row r="39284" spans="7:7">
      <c r="G39284" s="406"/>
    </row>
    <row r="39285" spans="7:7">
      <c r="G39285" s="406"/>
    </row>
    <row r="39286" spans="7:7">
      <c r="G39286" s="406"/>
    </row>
    <row r="39287" spans="7:7">
      <c r="G39287" s="406"/>
    </row>
    <row r="39288" spans="7:7">
      <c r="G39288" s="406"/>
    </row>
    <row r="39289" spans="7:7">
      <c r="G39289" s="406"/>
    </row>
    <row r="39290" spans="7:7">
      <c r="G39290" s="406"/>
    </row>
    <row r="39291" spans="7:7">
      <c r="G39291" s="406"/>
    </row>
    <row r="39292" spans="7:7">
      <c r="G39292" s="406"/>
    </row>
    <row r="39293" spans="7:7">
      <c r="G39293" s="406"/>
    </row>
    <row r="39294" spans="7:7">
      <c r="G39294" s="406"/>
    </row>
    <row r="39295" spans="7:7">
      <c r="G39295" s="406"/>
    </row>
    <row r="39296" spans="7:7">
      <c r="G39296" s="406"/>
    </row>
    <row r="39297" spans="7:7">
      <c r="G39297" s="406"/>
    </row>
    <row r="39298" spans="7:7">
      <c r="G39298" s="406"/>
    </row>
    <row r="39299" spans="7:7">
      <c r="G39299" s="406"/>
    </row>
    <row r="39300" spans="7:7">
      <c r="G39300" s="406"/>
    </row>
    <row r="39301" spans="7:7">
      <c r="G39301" s="406"/>
    </row>
    <row r="39302" spans="7:7">
      <c r="G39302" s="406"/>
    </row>
    <row r="39303" spans="7:7">
      <c r="G39303" s="406"/>
    </row>
    <row r="39304" spans="7:7">
      <c r="G39304" s="406"/>
    </row>
    <row r="39305" spans="7:7">
      <c r="G39305" s="406"/>
    </row>
    <row r="39306" spans="7:7">
      <c r="G39306" s="406"/>
    </row>
    <row r="39307" spans="7:7">
      <c r="G39307" s="406"/>
    </row>
    <row r="39308" spans="7:7">
      <c r="G39308" s="406"/>
    </row>
    <row r="39309" spans="7:7">
      <c r="G39309" s="406"/>
    </row>
    <row r="39310" spans="7:7">
      <c r="G39310" s="406"/>
    </row>
    <row r="39311" spans="7:7">
      <c r="G39311" s="406"/>
    </row>
    <row r="39312" spans="7:7">
      <c r="G39312" s="406"/>
    </row>
    <row r="39313" spans="7:7">
      <c r="G39313" s="406"/>
    </row>
    <row r="39314" spans="7:7">
      <c r="G39314" s="406"/>
    </row>
    <row r="39315" spans="7:7">
      <c r="G39315" s="406"/>
    </row>
    <row r="39316" spans="7:7">
      <c r="G39316" s="406"/>
    </row>
    <row r="39317" spans="7:7">
      <c r="G39317" s="406"/>
    </row>
    <row r="39318" spans="7:7">
      <c r="G39318" s="406"/>
    </row>
    <row r="39319" spans="7:7">
      <c r="G39319" s="406"/>
    </row>
    <row r="39320" spans="7:7">
      <c r="G39320" s="406"/>
    </row>
    <row r="39321" spans="7:7">
      <c r="G39321" s="406"/>
    </row>
    <row r="39322" spans="7:7">
      <c r="G39322" s="406"/>
    </row>
    <row r="39323" spans="7:7">
      <c r="G39323" s="406"/>
    </row>
    <row r="39324" spans="7:7">
      <c r="G39324" s="406"/>
    </row>
    <row r="39325" spans="7:7">
      <c r="G39325" s="406"/>
    </row>
    <row r="39326" spans="7:7">
      <c r="G39326" s="406"/>
    </row>
    <row r="39327" spans="7:7">
      <c r="G39327" s="406"/>
    </row>
    <row r="39328" spans="7:7">
      <c r="G39328" s="406"/>
    </row>
    <row r="39329" spans="7:7">
      <c r="G39329" s="406"/>
    </row>
    <row r="39330" spans="7:7">
      <c r="G39330" s="406"/>
    </row>
    <row r="39331" spans="7:7">
      <c r="G39331" s="406"/>
    </row>
    <row r="39332" spans="7:7">
      <c r="G39332" s="406"/>
    </row>
    <row r="39333" spans="7:7">
      <c r="G39333" s="406"/>
    </row>
    <row r="39334" spans="7:7">
      <c r="G39334" s="406"/>
    </row>
    <row r="39335" spans="7:7">
      <c r="G39335" s="406"/>
    </row>
    <row r="39336" spans="7:7">
      <c r="G39336" s="406"/>
    </row>
    <row r="39337" spans="7:7">
      <c r="G39337" s="406"/>
    </row>
    <row r="39338" spans="7:7">
      <c r="G39338" s="406"/>
    </row>
    <row r="39339" spans="7:7">
      <c r="G39339" s="406"/>
    </row>
    <row r="39340" spans="7:7">
      <c r="G39340" s="406"/>
    </row>
    <row r="39341" spans="7:7">
      <c r="G39341" s="406"/>
    </row>
    <row r="39342" spans="7:7">
      <c r="G39342" s="406"/>
    </row>
    <row r="39343" spans="7:7">
      <c r="G39343" s="406"/>
    </row>
    <row r="39344" spans="7:7">
      <c r="G39344" s="406"/>
    </row>
    <row r="39345" spans="7:7">
      <c r="G39345" s="406"/>
    </row>
    <row r="39346" spans="7:7">
      <c r="G39346" s="406"/>
    </row>
    <row r="39347" spans="7:7">
      <c r="G39347" s="406"/>
    </row>
    <row r="39348" spans="7:7">
      <c r="G39348" s="406"/>
    </row>
    <row r="39349" spans="7:7">
      <c r="G39349" s="406"/>
    </row>
    <row r="39350" spans="7:7">
      <c r="G39350" s="406"/>
    </row>
    <row r="39351" spans="7:7">
      <c r="G39351" s="406"/>
    </row>
    <row r="39352" spans="7:7">
      <c r="G39352" s="406"/>
    </row>
    <row r="39353" spans="7:7">
      <c r="G39353" s="406"/>
    </row>
    <row r="39354" spans="7:7">
      <c r="G39354" s="406"/>
    </row>
    <row r="39355" spans="7:7">
      <c r="G39355" s="406"/>
    </row>
    <row r="39356" spans="7:7">
      <c r="G39356" s="406"/>
    </row>
    <row r="39357" spans="7:7">
      <c r="G39357" s="406"/>
    </row>
    <row r="39358" spans="7:7">
      <c r="G39358" s="406"/>
    </row>
    <row r="39359" spans="7:7">
      <c r="G39359" s="406"/>
    </row>
    <row r="39360" spans="7:7">
      <c r="G39360" s="406"/>
    </row>
    <row r="39361" spans="7:7">
      <c r="G39361" s="406"/>
    </row>
    <row r="39362" spans="7:7">
      <c r="G39362" s="406"/>
    </row>
    <row r="39363" spans="7:7">
      <c r="G39363" s="406"/>
    </row>
    <row r="39364" spans="7:7">
      <c r="G39364" s="406"/>
    </row>
    <row r="39365" spans="7:7">
      <c r="G39365" s="406"/>
    </row>
    <row r="39366" spans="7:7">
      <c r="G39366" s="406"/>
    </row>
    <row r="39367" spans="7:7">
      <c r="G39367" s="406"/>
    </row>
    <row r="39368" spans="7:7">
      <c r="G39368" s="406"/>
    </row>
    <row r="39369" spans="7:7">
      <c r="G39369" s="406"/>
    </row>
    <row r="39370" spans="7:7">
      <c r="G39370" s="406"/>
    </row>
    <row r="39371" spans="7:7">
      <c r="G39371" s="406"/>
    </row>
    <row r="39372" spans="7:7">
      <c r="G39372" s="406"/>
    </row>
    <row r="39373" spans="7:7">
      <c r="G39373" s="406"/>
    </row>
    <row r="39374" spans="7:7">
      <c r="G39374" s="406"/>
    </row>
    <row r="39375" spans="7:7">
      <c r="G39375" s="406"/>
    </row>
    <row r="39376" spans="7:7">
      <c r="G39376" s="406"/>
    </row>
    <row r="39377" spans="7:7">
      <c r="G39377" s="406"/>
    </row>
    <row r="39378" spans="7:7">
      <c r="G39378" s="406"/>
    </row>
    <row r="39379" spans="7:7">
      <c r="G39379" s="406"/>
    </row>
    <row r="39380" spans="7:7">
      <c r="G39380" s="406"/>
    </row>
    <row r="39381" spans="7:7">
      <c r="G39381" s="406"/>
    </row>
    <row r="39382" spans="7:7">
      <c r="G39382" s="406"/>
    </row>
    <row r="39383" spans="7:7">
      <c r="G39383" s="406"/>
    </row>
    <row r="39384" spans="7:7">
      <c r="G39384" s="406"/>
    </row>
    <row r="39385" spans="7:7">
      <c r="G39385" s="406"/>
    </row>
    <row r="39386" spans="7:7">
      <c r="G39386" s="406"/>
    </row>
    <row r="39387" spans="7:7">
      <c r="G39387" s="406"/>
    </row>
    <row r="39388" spans="7:7">
      <c r="G39388" s="406"/>
    </row>
    <row r="39389" spans="7:7">
      <c r="G39389" s="406"/>
    </row>
    <row r="39390" spans="7:7">
      <c r="G39390" s="406"/>
    </row>
    <row r="39391" spans="7:7">
      <c r="G39391" s="406"/>
    </row>
    <row r="39392" spans="7:7">
      <c r="G39392" s="406"/>
    </row>
    <row r="39393" spans="7:7">
      <c r="G39393" s="406"/>
    </row>
    <row r="39394" spans="7:7">
      <c r="G39394" s="406"/>
    </row>
    <row r="39395" spans="7:7">
      <c r="G39395" s="406"/>
    </row>
    <row r="39396" spans="7:7">
      <c r="G39396" s="406"/>
    </row>
    <row r="39397" spans="7:7">
      <c r="G39397" s="406"/>
    </row>
    <row r="39398" spans="7:7">
      <c r="G39398" s="406"/>
    </row>
    <row r="39399" spans="7:7">
      <c r="G39399" s="406"/>
    </row>
    <row r="39400" spans="7:7">
      <c r="G39400" s="406"/>
    </row>
    <row r="39401" spans="7:7">
      <c r="G39401" s="406"/>
    </row>
    <row r="39402" spans="7:7">
      <c r="G39402" s="406"/>
    </row>
    <row r="39403" spans="7:7">
      <c r="G39403" s="406"/>
    </row>
    <row r="39404" spans="7:7">
      <c r="G39404" s="406"/>
    </row>
    <row r="39405" spans="7:7">
      <c r="G39405" s="406"/>
    </row>
    <row r="39406" spans="7:7">
      <c r="G39406" s="406"/>
    </row>
    <row r="39407" spans="7:7">
      <c r="G39407" s="406"/>
    </row>
    <row r="39408" spans="7:7">
      <c r="G39408" s="406"/>
    </row>
    <row r="39409" spans="7:7">
      <c r="G39409" s="406"/>
    </row>
    <row r="39410" spans="7:7">
      <c r="G39410" s="406"/>
    </row>
    <row r="39411" spans="7:7">
      <c r="G39411" s="406"/>
    </row>
    <row r="39412" spans="7:7">
      <c r="G39412" s="406"/>
    </row>
    <row r="39413" spans="7:7">
      <c r="G39413" s="406"/>
    </row>
    <row r="39414" spans="7:7">
      <c r="G39414" s="406"/>
    </row>
    <row r="39415" spans="7:7">
      <c r="G39415" s="406"/>
    </row>
    <row r="39416" spans="7:7">
      <c r="G39416" s="406"/>
    </row>
    <row r="39417" spans="7:7">
      <c r="G39417" s="406"/>
    </row>
    <row r="39418" spans="7:7">
      <c r="G39418" s="406"/>
    </row>
    <row r="39419" spans="7:7">
      <c r="G39419" s="406"/>
    </row>
    <row r="39420" spans="7:7">
      <c r="G39420" s="406"/>
    </row>
    <row r="39421" spans="7:7">
      <c r="G39421" s="406"/>
    </row>
    <row r="39422" spans="7:7">
      <c r="G39422" s="406"/>
    </row>
    <row r="39423" spans="7:7">
      <c r="G39423" s="406"/>
    </row>
    <row r="39424" spans="7:7">
      <c r="G39424" s="406"/>
    </row>
    <row r="39425" spans="7:7">
      <c r="G39425" s="406"/>
    </row>
    <row r="39426" spans="7:7">
      <c r="G39426" s="406"/>
    </row>
    <row r="39427" spans="7:7">
      <c r="G39427" s="406"/>
    </row>
    <row r="39428" spans="7:7">
      <c r="G39428" s="406"/>
    </row>
    <row r="39429" spans="7:7">
      <c r="G39429" s="406"/>
    </row>
    <row r="39430" spans="7:7">
      <c r="G39430" s="406"/>
    </row>
    <row r="39431" spans="7:7">
      <c r="G39431" s="406"/>
    </row>
    <row r="39432" spans="7:7">
      <c r="G39432" s="406"/>
    </row>
    <row r="39433" spans="7:7">
      <c r="G39433" s="406"/>
    </row>
    <row r="39434" spans="7:7">
      <c r="G39434" s="406"/>
    </row>
    <row r="39435" spans="7:7">
      <c r="G39435" s="406"/>
    </row>
    <row r="39436" spans="7:7">
      <c r="G39436" s="406"/>
    </row>
    <row r="39437" spans="7:7">
      <c r="G39437" s="406"/>
    </row>
    <row r="39438" spans="7:7">
      <c r="G39438" s="406"/>
    </row>
    <row r="39439" spans="7:7">
      <c r="G39439" s="406"/>
    </row>
    <row r="39440" spans="7:7">
      <c r="G39440" s="406"/>
    </row>
    <row r="39441" spans="7:7">
      <c r="G39441" s="406"/>
    </row>
    <row r="39442" spans="7:7">
      <c r="G39442" s="406"/>
    </row>
    <row r="39443" spans="7:7">
      <c r="G39443" s="406"/>
    </row>
    <row r="39444" spans="7:7">
      <c r="G39444" s="406"/>
    </row>
    <row r="39445" spans="7:7">
      <c r="G39445" s="406"/>
    </row>
    <row r="39446" spans="7:7">
      <c r="G39446" s="406"/>
    </row>
    <row r="39447" spans="7:7">
      <c r="G39447" s="406"/>
    </row>
    <row r="39448" spans="7:7">
      <c r="G39448" s="406"/>
    </row>
    <row r="39449" spans="7:7">
      <c r="G39449" s="406"/>
    </row>
    <row r="39450" spans="7:7">
      <c r="G39450" s="406"/>
    </row>
    <row r="39451" spans="7:7">
      <c r="G39451" s="406"/>
    </row>
    <row r="39452" spans="7:7">
      <c r="G39452" s="406"/>
    </row>
    <row r="39453" spans="7:7">
      <c r="G39453" s="406"/>
    </row>
    <row r="39454" spans="7:7">
      <c r="G39454" s="406"/>
    </row>
    <row r="39455" spans="7:7">
      <c r="G39455" s="406"/>
    </row>
    <row r="39456" spans="7:7">
      <c r="G39456" s="406"/>
    </row>
    <row r="39457" spans="7:7">
      <c r="G39457" s="406"/>
    </row>
    <row r="39458" spans="7:7">
      <c r="G39458" s="406"/>
    </row>
    <row r="39459" spans="7:7">
      <c r="G39459" s="406"/>
    </row>
    <row r="39460" spans="7:7">
      <c r="G39460" s="406"/>
    </row>
    <row r="39461" spans="7:7">
      <c r="G39461" s="406"/>
    </row>
    <row r="39462" spans="7:7">
      <c r="G39462" s="406"/>
    </row>
    <row r="39463" spans="7:7">
      <c r="G39463" s="406"/>
    </row>
    <row r="39464" spans="7:7">
      <c r="G39464" s="406"/>
    </row>
    <row r="39465" spans="7:7">
      <c r="G39465" s="406"/>
    </row>
    <row r="39466" spans="7:7">
      <c r="G39466" s="406"/>
    </row>
    <row r="39467" spans="7:7">
      <c r="G39467" s="406"/>
    </row>
    <row r="39468" spans="7:7">
      <c r="G39468" s="406"/>
    </row>
    <row r="39469" spans="7:7">
      <c r="G39469" s="406"/>
    </row>
    <row r="39470" spans="7:7">
      <c r="G39470" s="406"/>
    </row>
    <row r="39471" spans="7:7">
      <c r="G39471" s="406"/>
    </row>
    <row r="39472" spans="7:7">
      <c r="G39472" s="406"/>
    </row>
    <row r="39473" spans="7:7">
      <c r="G39473" s="406"/>
    </row>
    <row r="39474" spans="7:7">
      <c r="G39474" s="406"/>
    </row>
    <row r="39475" spans="7:7">
      <c r="G39475" s="406"/>
    </row>
    <row r="39476" spans="7:7">
      <c r="G39476" s="406"/>
    </row>
    <row r="39477" spans="7:7">
      <c r="G39477" s="406"/>
    </row>
    <row r="39478" spans="7:7">
      <c r="G39478" s="406"/>
    </row>
    <row r="39479" spans="7:7">
      <c r="G39479" s="406"/>
    </row>
    <row r="39480" spans="7:7">
      <c r="G39480" s="406"/>
    </row>
    <row r="39481" spans="7:7">
      <c r="G39481" s="406"/>
    </row>
    <row r="39482" spans="7:7">
      <c r="G39482" s="406"/>
    </row>
    <row r="39483" spans="7:7">
      <c r="G39483" s="406"/>
    </row>
    <row r="39484" spans="7:7">
      <c r="G39484" s="406"/>
    </row>
    <row r="39485" spans="7:7">
      <c r="G39485" s="406"/>
    </row>
    <row r="39486" spans="7:7">
      <c r="G39486" s="406"/>
    </row>
    <row r="39487" spans="7:7">
      <c r="G39487" s="406"/>
    </row>
    <row r="39488" spans="7:7">
      <c r="G39488" s="406"/>
    </row>
    <row r="39489" spans="7:7">
      <c r="G39489" s="406"/>
    </row>
    <row r="39490" spans="7:7">
      <c r="G39490" s="406"/>
    </row>
    <row r="39491" spans="7:7">
      <c r="G39491" s="406"/>
    </row>
    <row r="39492" spans="7:7">
      <c r="G39492" s="406"/>
    </row>
    <row r="39493" spans="7:7">
      <c r="G39493" s="406"/>
    </row>
    <row r="39494" spans="7:7">
      <c r="G39494" s="406"/>
    </row>
    <row r="39495" spans="7:7">
      <c r="G39495" s="406"/>
    </row>
    <row r="39496" spans="7:7">
      <c r="G39496" s="406"/>
    </row>
    <row r="39497" spans="7:7">
      <c r="G39497" s="406"/>
    </row>
    <row r="39498" spans="7:7">
      <c r="G39498" s="406"/>
    </row>
    <row r="39499" spans="7:7">
      <c r="G39499" s="406"/>
    </row>
    <row r="39500" spans="7:7">
      <c r="G39500" s="406"/>
    </row>
    <row r="39501" spans="7:7">
      <c r="G39501" s="406"/>
    </row>
    <row r="39502" spans="7:7">
      <c r="G39502" s="406"/>
    </row>
    <row r="39503" spans="7:7">
      <c r="G39503" s="406"/>
    </row>
    <row r="39504" spans="7:7">
      <c r="G39504" s="406"/>
    </row>
    <row r="39505" spans="7:7">
      <c r="G39505" s="406"/>
    </row>
    <row r="39506" spans="7:7">
      <c r="G39506" s="406"/>
    </row>
    <row r="39507" spans="7:7">
      <c r="G39507" s="406"/>
    </row>
    <row r="39508" spans="7:7">
      <c r="G39508" s="406"/>
    </row>
    <row r="39509" spans="7:7">
      <c r="G39509" s="406"/>
    </row>
    <row r="39510" spans="7:7">
      <c r="G39510" s="406"/>
    </row>
    <row r="39511" spans="7:7">
      <c r="G39511" s="406"/>
    </row>
    <row r="39512" spans="7:7">
      <c r="G39512" s="406"/>
    </row>
    <row r="39513" spans="7:7">
      <c r="G39513" s="406"/>
    </row>
    <row r="39514" spans="7:7">
      <c r="G39514" s="406"/>
    </row>
    <row r="39515" spans="7:7">
      <c r="G39515" s="406"/>
    </row>
    <row r="39516" spans="7:7">
      <c r="G39516" s="406"/>
    </row>
    <row r="39517" spans="7:7">
      <c r="G39517" s="406"/>
    </row>
    <row r="39518" spans="7:7">
      <c r="G39518" s="406"/>
    </row>
    <row r="39519" spans="7:7">
      <c r="G39519" s="406"/>
    </row>
    <row r="39520" spans="7:7">
      <c r="G39520" s="406"/>
    </row>
    <row r="39521" spans="7:7">
      <c r="G39521" s="406"/>
    </row>
    <row r="39522" spans="7:7">
      <c r="G39522" s="406"/>
    </row>
    <row r="39523" spans="7:7">
      <c r="G39523" s="406"/>
    </row>
    <row r="39524" spans="7:7">
      <c r="G39524" s="406"/>
    </row>
    <row r="39525" spans="7:7">
      <c r="G39525" s="406"/>
    </row>
    <row r="39526" spans="7:7">
      <c r="G39526" s="406"/>
    </row>
    <row r="39527" spans="7:7">
      <c r="G39527" s="406"/>
    </row>
    <row r="39528" spans="7:7">
      <c r="G39528" s="406"/>
    </row>
    <row r="39529" spans="7:7">
      <c r="G39529" s="406"/>
    </row>
    <row r="39530" spans="7:7">
      <c r="G39530" s="406"/>
    </row>
    <row r="39531" spans="7:7">
      <c r="G39531" s="406"/>
    </row>
    <row r="39532" spans="7:7">
      <c r="G39532" s="406"/>
    </row>
    <row r="39533" spans="7:7">
      <c r="G39533" s="406"/>
    </row>
    <row r="39534" spans="7:7">
      <c r="G39534" s="406"/>
    </row>
    <row r="39535" spans="7:7">
      <c r="G39535" s="406"/>
    </row>
    <row r="39536" spans="7:7">
      <c r="G39536" s="406"/>
    </row>
    <row r="39537" spans="7:7">
      <c r="G39537" s="406"/>
    </row>
    <row r="39538" spans="7:7">
      <c r="G39538" s="406"/>
    </row>
    <row r="39539" spans="7:7">
      <c r="G39539" s="406"/>
    </row>
    <row r="39540" spans="7:7">
      <c r="G39540" s="406"/>
    </row>
    <row r="39541" spans="7:7">
      <c r="G39541" s="406"/>
    </row>
    <row r="39542" spans="7:7">
      <c r="G39542" s="406"/>
    </row>
    <row r="39543" spans="7:7">
      <c r="G39543" s="406"/>
    </row>
    <row r="39544" spans="7:7">
      <c r="G39544" s="406"/>
    </row>
    <row r="39545" spans="7:7">
      <c r="G39545" s="406"/>
    </row>
    <row r="39546" spans="7:7">
      <c r="G39546" s="406"/>
    </row>
    <row r="39547" spans="7:7">
      <c r="G39547" s="406"/>
    </row>
    <row r="39548" spans="7:7">
      <c r="G39548" s="406"/>
    </row>
    <row r="39549" spans="7:7">
      <c r="G39549" s="406"/>
    </row>
    <row r="39550" spans="7:7">
      <c r="G39550" s="406"/>
    </row>
    <row r="39551" spans="7:7">
      <c r="G39551" s="406"/>
    </row>
    <row r="39552" spans="7:7">
      <c r="G39552" s="406"/>
    </row>
    <row r="39553" spans="7:7">
      <c r="G39553" s="406"/>
    </row>
    <row r="39554" spans="7:7">
      <c r="G39554" s="406"/>
    </row>
    <row r="39555" spans="7:7">
      <c r="G39555" s="406"/>
    </row>
    <row r="39556" spans="7:7">
      <c r="G39556" s="406"/>
    </row>
    <row r="39557" spans="7:7">
      <c r="G39557" s="406"/>
    </row>
    <row r="39558" spans="7:7">
      <c r="G39558" s="406"/>
    </row>
    <row r="39559" spans="7:7">
      <c r="G39559" s="406"/>
    </row>
    <row r="39560" spans="7:7">
      <c r="G39560" s="406"/>
    </row>
    <row r="39561" spans="7:7">
      <c r="G39561" s="406"/>
    </row>
    <row r="39562" spans="7:7">
      <c r="G39562" s="406"/>
    </row>
    <row r="39563" spans="7:7">
      <c r="G39563" s="406"/>
    </row>
    <row r="39564" spans="7:7">
      <c r="G39564" s="406"/>
    </row>
    <row r="39565" spans="7:7">
      <c r="G39565" s="406"/>
    </row>
    <row r="39566" spans="7:7">
      <c r="G39566" s="406"/>
    </row>
    <row r="39567" spans="7:7">
      <c r="G39567" s="406"/>
    </row>
    <row r="39568" spans="7:7">
      <c r="G39568" s="406"/>
    </row>
    <row r="39569" spans="7:7">
      <c r="G39569" s="406"/>
    </row>
    <row r="39570" spans="7:7">
      <c r="G39570" s="406"/>
    </row>
    <row r="39571" spans="7:7">
      <c r="G39571" s="406"/>
    </row>
    <row r="39572" spans="7:7">
      <c r="G39572" s="406"/>
    </row>
    <row r="39573" spans="7:7">
      <c r="G39573" s="406"/>
    </row>
    <row r="39574" spans="7:7">
      <c r="G39574" s="406"/>
    </row>
    <row r="39575" spans="7:7">
      <c r="G39575" s="406"/>
    </row>
    <row r="39576" spans="7:7">
      <c r="G39576" s="406"/>
    </row>
    <row r="39577" spans="7:7">
      <c r="G39577" s="406"/>
    </row>
    <row r="39578" spans="7:7">
      <c r="G39578" s="406"/>
    </row>
    <row r="39579" spans="7:7">
      <c r="G39579" s="406"/>
    </row>
    <row r="39580" spans="7:7">
      <c r="G39580" s="406"/>
    </row>
    <row r="39581" spans="7:7">
      <c r="G39581" s="406"/>
    </row>
    <row r="39582" spans="7:7">
      <c r="G39582" s="406"/>
    </row>
    <row r="39583" spans="7:7">
      <c r="G39583" s="406"/>
    </row>
    <row r="39584" spans="7:7">
      <c r="G39584" s="406"/>
    </row>
    <row r="39585" spans="7:7">
      <c r="G39585" s="406"/>
    </row>
    <row r="39586" spans="7:7">
      <c r="G39586" s="406"/>
    </row>
    <row r="39587" spans="7:7">
      <c r="G39587" s="406"/>
    </row>
    <row r="39588" spans="7:7">
      <c r="G39588" s="406"/>
    </row>
    <row r="39589" spans="7:7">
      <c r="G39589" s="406"/>
    </row>
    <row r="39590" spans="7:7">
      <c r="G39590" s="406"/>
    </row>
    <row r="39591" spans="7:7">
      <c r="G39591" s="406"/>
    </row>
    <row r="39592" spans="7:7">
      <c r="G39592" s="406"/>
    </row>
    <row r="39593" spans="7:7">
      <c r="G39593" s="406"/>
    </row>
    <row r="39594" spans="7:7">
      <c r="G39594" s="406"/>
    </row>
    <row r="39595" spans="7:7">
      <c r="G39595" s="406"/>
    </row>
    <row r="39596" spans="7:7">
      <c r="G39596" s="406"/>
    </row>
    <row r="39597" spans="7:7">
      <c r="G39597" s="406"/>
    </row>
    <row r="39598" spans="7:7">
      <c r="G39598" s="406"/>
    </row>
    <row r="39599" spans="7:7">
      <c r="G39599" s="406"/>
    </row>
    <row r="39600" spans="7:7">
      <c r="G39600" s="406"/>
    </row>
    <row r="39601" spans="7:7">
      <c r="G39601" s="406"/>
    </row>
    <row r="39602" spans="7:7">
      <c r="G39602" s="406"/>
    </row>
    <row r="39603" spans="7:7">
      <c r="G39603" s="406"/>
    </row>
    <row r="39604" spans="7:7">
      <c r="G39604" s="406"/>
    </row>
    <row r="39605" spans="7:7">
      <c r="G39605" s="406"/>
    </row>
    <row r="39606" spans="7:7">
      <c r="G39606" s="406"/>
    </row>
    <row r="39607" spans="7:7">
      <c r="G39607" s="406"/>
    </row>
    <row r="39608" spans="7:7">
      <c r="G39608" s="406"/>
    </row>
    <row r="39609" spans="7:7">
      <c r="G39609" s="406"/>
    </row>
    <row r="39610" spans="7:7">
      <c r="G39610" s="406"/>
    </row>
    <row r="39611" spans="7:7">
      <c r="G39611" s="406"/>
    </row>
    <row r="39612" spans="7:7">
      <c r="G39612" s="406"/>
    </row>
    <row r="39613" spans="7:7">
      <c r="G39613" s="406"/>
    </row>
    <row r="39614" spans="7:7">
      <c r="G39614" s="406"/>
    </row>
    <row r="39615" spans="7:7">
      <c r="G39615" s="406"/>
    </row>
    <row r="39616" spans="7:7">
      <c r="G39616" s="406"/>
    </row>
    <row r="39617" spans="7:7">
      <c r="G39617" s="406"/>
    </row>
    <row r="39618" spans="7:7">
      <c r="G39618" s="406"/>
    </row>
    <row r="39619" spans="7:7">
      <c r="G39619" s="406"/>
    </row>
    <row r="39620" spans="7:7">
      <c r="G39620" s="406"/>
    </row>
    <row r="39621" spans="7:7">
      <c r="G39621" s="406"/>
    </row>
    <row r="39622" spans="7:7">
      <c r="G39622" s="406"/>
    </row>
    <row r="39623" spans="7:7">
      <c r="G39623" s="406"/>
    </row>
    <row r="39624" spans="7:7">
      <c r="G39624" s="406"/>
    </row>
    <row r="39625" spans="7:7">
      <c r="G39625" s="406"/>
    </row>
    <row r="39626" spans="7:7">
      <c r="G39626" s="406"/>
    </row>
    <row r="39627" spans="7:7">
      <c r="G39627" s="406"/>
    </row>
    <row r="39628" spans="7:7">
      <c r="G39628" s="406"/>
    </row>
    <row r="39629" spans="7:7">
      <c r="G39629" s="406"/>
    </row>
    <row r="39630" spans="7:7">
      <c r="G39630" s="406"/>
    </row>
    <row r="39631" spans="7:7">
      <c r="G39631" s="406"/>
    </row>
    <row r="39632" spans="7:7">
      <c r="G39632" s="406"/>
    </row>
    <row r="39633" spans="7:7">
      <c r="G39633" s="406"/>
    </row>
    <row r="39634" spans="7:7">
      <c r="G39634" s="406"/>
    </row>
    <row r="39635" spans="7:7">
      <c r="G39635" s="406"/>
    </row>
    <row r="39636" spans="7:7">
      <c r="G39636" s="406"/>
    </row>
    <row r="39637" spans="7:7">
      <c r="G39637" s="406"/>
    </row>
    <row r="39638" spans="7:7">
      <c r="G39638" s="406"/>
    </row>
    <row r="39639" spans="7:7">
      <c r="G39639" s="406"/>
    </row>
    <row r="39640" spans="7:7">
      <c r="G39640" s="406"/>
    </row>
    <row r="39641" spans="7:7">
      <c r="G39641" s="406"/>
    </row>
    <row r="39642" spans="7:7">
      <c r="G39642" s="406"/>
    </row>
    <row r="39643" spans="7:7">
      <c r="G39643" s="406"/>
    </row>
    <row r="39644" spans="7:7">
      <c r="G39644" s="406"/>
    </row>
    <row r="39645" spans="7:7">
      <c r="G39645" s="406"/>
    </row>
    <row r="39646" spans="7:7">
      <c r="G39646" s="406"/>
    </row>
    <row r="39647" spans="7:7">
      <c r="G39647" s="406"/>
    </row>
    <row r="39648" spans="7:7">
      <c r="G39648" s="406"/>
    </row>
    <row r="39649" spans="7:7">
      <c r="G39649" s="406"/>
    </row>
    <row r="39650" spans="7:7">
      <c r="G39650" s="406"/>
    </row>
    <row r="39651" spans="7:7">
      <c r="G39651" s="406"/>
    </row>
    <row r="39652" spans="7:7">
      <c r="G39652" s="406"/>
    </row>
    <row r="39653" spans="7:7">
      <c r="G39653" s="406"/>
    </row>
    <row r="39654" spans="7:7">
      <c r="G39654" s="406"/>
    </row>
    <row r="39655" spans="7:7">
      <c r="G39655" s="406"/>
    </row>
    <row r="39656" spans="7:7">
      <c r="G39656" s="406"/>
    </row>
    <row r="39657" spans="7:7">
      <c r="G39657" s="406"/>
    </row>
    <row r="39658" spans="7:7">
      <c r="G39658" s="406"/>
    </row>
    <row r="39659" spans="7:7">
      <c r="G39659" s="406"/>
    </row>
    <row r="39660" spans="7:7">
      <c r="G39660" s="406"/>
    </row>
    <row r="39661" spans="7:7">
      <c r="G39661" s="406"/>
    </row>
    <row r="39662" spans="7:7">
      <c r="G39662" s="406"/>
    </row>
    <row r="39663" spans="7:7">
      <c r="G39663" s="406"/>
    </row>
    <row r="39664" spans="7:7">
      <c r="G39664" s="406"/>
    </row>
    <row r="39665" spans="7:7">
      <c r="G39665" s="406"/>
    </row>
    <row r="39666" spans="7:7">
      <c r="G39666" s="406"/>
    </row>
    <row r="39667" spans="7:7">
      <c r="G39667" s="406"/>
    </row>
    <row r="39668" spans="7:7">
      <c r="G39668" s="406"/>
    </row>
    <row r="39669" spans="7:7">
      <c r="G39669" s="406"/>
    </row>
    <row r="39670" spans="7:7">
      <c r="G39670" s="406"/>
    </row>
    <row r="39671" spans="7:7">
      <c r="G39671" s="406"/>
    </row>
    <row r="39672" spans="7:7">
      <c r="G39672" s="406"/>
    </row>
    <row r="39673" spans="7:7">
      <c r="G39673" s="406"/>
    </row>
    <row r="39674" spans="7:7">
      <c r="G39674" s="406"/>
    </row>
    <row r="39675" spans="7:7">
      <c r="G39675" s="406"/>
    </row>
    <row r="39676" spans="7:7">
      <c r="G39676" s="406"/>
    </row>
    <row r="39677" spans="7:7">
      <c r="G39677" s="406"/>
    </row>
    <row r="39678" spans="7:7">
      <c r="G39678" s="406"/>
    </row>
    <row r="39679" spans="7:7">
      <c r="G39679" s="406"/>
    </row>
    <row r="39680" spans="7:7">
      <c r="G39680" s="406"/>
    </row>
    <row r="39681" spans="7:7">
      <c r="G39681" s="406"/>
    </row>
    <row r="39682" spans="7:7">
      <c r="G39682" s="406"/>
    </row>
    <row r="39683" spans="7:7">
      <c r="G39683" s="406"/>
    </row>
    <row r="39684" spans="7:7">
      <c r="G39684" s="406"/>
    </row>
    <row r="39685" spans="7:7">
      <c r="G39685" s="406"/>
    </row>
    <row r="39686" spans="7:7">
      <c r="G39686" s="406"/>
    </row>
    <row r="39687" spans="7:7">
      <c r="G39687" s="406"/>
    </row>
    <row r="39688" spans="7:7">
      <c r="G39688" s="406"/>
    </row>
    <row r="39689" spans="7:7">
      <c r="G39689" s="406"/>
    </row>
    <row r="39690" spans="7:7">
      <c r="G39690" s="406"/>
    </row>
    <row r="39691" spans="7:7">
      <c r="G39691" s="406"/>
    </row>
    <row r="39692" spans="7:7">
      <c r="G39692" s="406"/>
    </row>
    <row r="39693" spans="7:7">
      <c r="G39693" s="406"/>
    </row>
    <row r="39694" spans="7:7">
      <c r="G39694" s="406"/>
    </row>
    <row r="39695" spans="7:7">
      <c r="G39695" s="406"/>
    </row>
    <row r="39696" spans="7:7">
      <c r="G39696" s="406"/>
    </row>
    <row r="39697" spans="7:7">
      <c r="G39697" s="406"/>
    </row>
    <row r="39698" spans="7:7">
      <c r="G39698" s="406"/>
    </row>
    <row r="39699" spans="7:7">
      <c r="G39699" s="406"/>
    </row>
    <row r="39700" spans="7:7">
      <c r="G39700" s="406"/>
    </row>
    <row r="39701" spans="7:7">
      <c r="G39701" s="406"/>
    </row>
    <row r="39702" spans="7:7">
      <c r="G39702" s="406"/>
    </row>
    <row r="39703" spans="7:7">
      <c r="G39703" s="406"/>
    </row>
    <row r="39704" spans="7:7">
      <c r="G39704" s="406"/>
    </row>
    <row r="39705" spans="7:7">
      <c r="G39705" s="406"/>
    </row>
    <row r="39706" spans="7:7">
      <c r="G39706" s="406"/>
    </row>
    <row r="39707" spans="7:7">
      <c r="G39707" s="406"/>
    </row>
    <row r="39708" spans="7:7">
      <c r="G39708" s="406"/>
    </row>
    <row r="39709" spans="7:7">
      <c r="G39709" s="406"/>
    </row>
    <row r="39710" spans="7:7">
      <c r="G39710" s="406"/>
    </row>
    <row r="39711" spans="7:7">
      <c r="G39711" s="406"/>
    </row>
    <row r="39712" spans="7:7">
      <c r="G39712" s="406"/>
    </row>
    <row r="39713" spans="7:7">
      <c r="G39713" s="406"/>
    </row>
    <row r="39714" spans="7:7">
      <c r="G39714" s="406"/>
    </row>
    <row r="39715" spans="7:7">
      <c r="G39715" s="406"/>
    </row>
    <row r="39716" spans="7:7">
      <c r="G39716" s="406"/>
    </row>
    <row r="39717" spans="7:7">
      <c r="G39717" s="406"/>
    </row>
    <row r="39718" spans="7:7">
      <c r="G39718" s="406"/>
    </row>
    <row r="39719" spans="7:7">
      <c r="G39719" s="406"/>
    </row>
    <row r="39720" spans="7:7">
      <c r="G39720" s="406"/>
    </row>
    <row r="39721" spans="7:7">
      <c r="G39721" s="406"/>
    </row>
    <row r="39722" spans="7:7">
      <c r="G39722" s="406"/>
    </row>
    <row r="39723" spans="7:7">
      <c r="G39723" s="406"/>
    </row>
    <row r="39724" spans="7:7">
      <c r="G39724" s="406"/>
    </row>
    <row r="39725" spans="7:7">
      <c r="G39725" s="406"/>
    </row>
    <row r="39726" spans="7:7">
      <c r="G39726" s="406"/>
    </row>
    <row r="39727" spans="7:7">
      <c r="G39727" s="406"/>
    </row>
    <row r="39728" spans="7:7">
      <c r="G39728" s="406"/>
    </row>
    <row r="39729" spans="7:7">
      <c r="G39729" s="406"/>
    </row>
    <row r="39730" spans="7:7">
      <c r="G39730" s="406"/>
    </row>
    <row r="39731" spans="7:7">
      <c r="G39731" s="406"/>
    </row>
    <row r="39732" spans="7:7">
      <c r="G39732" s="406"/>
    </row>
    <row r="39733" spans="7:7">
      <c r="G39733" s="406"/>
    </row>
    <row r="39734" spans="7:7">
      <c r="G39734" s="406"/>
    </row>
    <row r="39735" spans="7:7">
      <c r="G39735" s="406"/>
    </row>
    <row r="39736" spans="7:7">
      <c r="G39736" s="406"/>
    </row>
    <row r="39737" spans="7:7">
      <c r="G39737" s="406"/>
    </row>
    <row r="39738" spans="7:7">
      <c r="G39738" s="406"/>
    </row>
    <row r="39739" spans="7:7">
      <c r="G39739" s="406"/>
    </row>
    <row r="39740" spans="7:7">
      <c r="G39740" s="406"/>
    </row>
    <row r="39741" spans="7:7">
      <c r="G39741" s="406"/>
    </row>
    <row r="39742" spans="7:7">
      <c r="G39742" s="406"/>
    </row>
    <row r="39743" spans="7:7">
      <c r="G39743" s="406"/>
    </row>
    <row r="39744" spans="7:7">
      <c r="G39744" s="406"/>
    </row>
    <row r="39745" spans="7:7">
      <c r="G39745" s="406"/>
    </row>
    <row r="39746" spans="7:7">
      <c r="G39746" s="406"/>
    </row>
    <row r="39747" spans="7:7">
      <c r="G39747" s="406"/>
    </row>
    <row r="39748" spans="7:7">
      <c r="G39748" s="406"/>
    </row>
    <row r="39749" spans="7:7">
      <c r="G39749" s="406"/>
    </row>
    <row r="39750" spans="7:7">
      <c r="G39750" s="406"/>
    </row>
    <row r="39751" spans="7:7">
      <c r="G39751" s="406"/>
    </row>
    <row r="39752" spans="7:7">
      <c r="G39752" s="406"/>
    </row>
    <row r="39753" spans="7:7">
      <c r="G39753" s="406"/>
    </row>
    <row r="39754" spans="7:7">
      <c r="G39754" s="406"/>
    </row>
    <row r="39755" spans="7:7">
      <c r="G39755" s="406"/>
    </row>
    <row r="39756" spans="7:7">
      <c r="G39756" s="406"/>
    </row>
    <row r="39757" spans="7:7">
      <c r="G39757" s="406"/>
    </row>
    <row r="39758" spans="7:7">
      <c r="G39758" s="406"/>
    </row>
    <row r="39759" spans="7:7">
      <c r="G39759" s="406"/>
    </row>
    <row r="39760" spans="7:7">
      <c r="G39760" s="406"/>
    </row>
    <row r="39761" spans="7:7">
      <c r="G39761" s="406"/>
    </row>
    <row r="39762" spans="7:7">
      <c r="G39762" s="406"/>
    </row>
    <row r="39763" spans="7:7">
      <c r="G39763" s="406"/>
    </row>
    <row r="39764" spans="7:7">
      <c r="G39764" s="406"/>
    </row>
    <row r="39765" spans="7:7">
      <c r="G39765" s="406"/>
    </row>
    <row r="39766" spans="7:7">
      <c r="G39766" s="406"/>
    </row>
    <row r="39767" spans="7:7">
      <c r="G39767" s="406"/>
    </row>
    <row r="39768" spans="7:7">
      <c r="G39768" s="406"/>
    </row>
    <row r="39769" spans="7:7">
      <c r="G39769" s="406"/>
    </row>
    <row r="39770" spans="7:7">
      <c r="G39770" s="406"/>
    </row>
    <row r="39771" spans="7:7">
      <c r="G39771" s="406"/>
    </row>
    <row r="39772" spans="7:7">
      <c r="G39772" s="406"/>
    </row>
    <row r="39773" spans="7:7">
      <c r="G39773" s="406"/>
    </row>
    <row r="39774" spans="7:7">
      <c r="G39774" s="406"/>
    </row>
    <row r="39775" spans="7:7">
      <c r="G39775" s="406"/>
    </row>
    <row r="39776" spans="7:7">
      <c r="G39776" s="406"/>
    </row>
    <row r="39777" spans="7:7">
      <c r="G39777" s="406"/>
    </row>
    <row r="39778" spans="7:7">
      <c r="G39778" s="406"/>
    </row>
    <row r="39779" spans="7:7">
      <c r="G39779" s="406"/>
    </row>
    <row r="39780" spans="7:7">
      <c r="G39780" s="406"/>
    </row>
    <row r="39781" spans="7:7">
      <c r="G39781" s="406"/>
    </row>
    <row r="39782" spans="7:7">
      <c r="G39782" s="406"/>
    </row>
    <row r="39783" spans="7:7">
      <c r="G39783" s="406"/>
    </row>
    <row r="39784" spans="7:7">
      <c r="G39784" s="406"/>
    </row>
    <row r="39785" spans="7:7">
      <c r="G39785" s="406"/>
    </row>
    <row r="39786" spans="7:7">
      <c r="G39786" s="406"/>
    </row>
    <row r="39787" spans="7:7">
      <c r="G39787" s="406"/>
    </row>
    <row r="39788" spans="7:7">
      <c r="G39788" s="406"/>
    </row>
    <row r="39789" spans="7:7">
      <c r="G39789" s="406"/>
    </row>
    <row r="39790" spans="7:7">
      <c r="G39790" s="406"/>
    </row>
    <row r="39791" spans="7:7">
      <c r="G39791" s="406"/>
    </row>
    <row r="39792" spans="7:7">
      <c r="G39792" s="406"/>
    </row>
    <row r="39793" spans="7:7">
      <c r="G39793" s="406"/>
    </row>
    <row r="39794" spans="7:7">
      <c r="G39794" s="406"/>
    </row>
    <row r="39795" spans="7:7">
      <c r="G39795" s="406"/>
    </row>
    <row r="39796" spans="7:7">
      <c r="G39796" s="406"/>
    </row>
    <row r="39797" spans="7:7">
      <c r="G39797" s="406"/>
    </row>
    <row r="39798" spans="7:7">
      <c r="G39798" s="406"/>
    </row>
    <row r="39799" spans="7:7">
      <c r="G39799" s="406"/>
    </row>
    <row r="39800" spans="7:7">
      <c r="G39800" s="406"/>
    </row>
    <row r="39801" spans="7:7">
      <c r="G39801" s="406"/>
    </row>
    <row r="39802" spans="7:7">
      <c r="G39802" s="406"/>
    </row>
    <row r="39803" spans="7:7">
      <c r="G39803" s="406"/>
    </row>
    <row r="39804" spans="7:7">
      <c r="G39804" s="406"/>
    </row>
    <row r="39805" spans="7:7">
      <c r="G39805" s="406"/>
    </row>
    <row r="39806" spans="7:7">
      <c r="G39806" s="406"/>
    </row>
    <row r="39807" spans="7:7">
      <c r="G39807" s="406"/>
    </row>
    <row r="39808" spans="7:7">
      <c r="G39808" s="406"/>
    </row>
    <row r="39809" spans="7:7">
      <c r="G39809" s="406"/>
    </row>
    <row r="39810" spans="7:7">
      <c r="G39810" s="406"/>
    </row>
    <row r="39811" spans="7:7">
      <c r="G39811" s="406"/>
    </row>
    <row r="39812" spans="7:7">
      <c r="G39812" s="406"/>
    </row>
    <row r="39813" spans="7:7">
      <c r="G39813" s="406"/>
    </row>
    <row r="39814" spans="7:7">
      <c r="G39814" s="406"/>
    </row>
    <row r="39815" spans="7:7">
      <c r="G39815" s="406"/>
    </row>
    <row r="39816" spans="7:7">
      <c r="G39816" s="406"/>
    </row>
    <row r="39817" spans="7:7">
      <c r="G39817" s="406"/>
    </row>
    <row r="39818" spans="7:7">
      <c r="G39818" s="406"/>
    </row>
    <row r="39819" spans="7:7">
      <c r="G39819" s="406"/>
    </row>
    <row r="39820" spans="7:7">
      <c r="G39820" s="406"/>
    </row>
    <row r="39821" spans="7:7">
      <c r="G39821" s="406"/>
    </row>
    <row r="39822" spans="7:7">
      <c r="G39822" s="406"/>
    </row>
    <row r="39823" spans="7:7">
      <c r="G39823" s="406"/>
    </row>
    <row r="39824" spans="7:7">
      <c r="G39824" s="406"/>
    </row>
    <row r="39825" spans="7:7">
      <c r="G39825" s="406"/>
    </row>
    <row r="39826" spans="7:7">
      <c r="G39826" s="406"/>
    </row>
    <row r="39827" spans="7:7">
      <c r="G39827" s="406"/>
    </row>
    <row r="39828" spans="7:7">
      <c r="G39828" s="406"/>
    </row>
    <row r="39829" spans="7:7">
      <c r="G39829" s="406"/>
    </row>
    <row r="39830" spans="7:7">
      <c r="G39830" s="406"/>
    </row>
    <row r="39831" spans="7:7">
      <c r="G39831" s="406"/>
    </row>
    <row r="39832" spans="7:7">
      <c r="G39832" s="406"/>
    </row>
    <row r="39833" spans="7:7">
      <c r="G39833" s="406"/>
    </row>
    <row r="39834" spans="7:7">
      <c r="G39834" s="406"/>
    </row>
    <row r="39835" spans="7:7">
      <c r="G39835" s="406"/>
    </row>
    <row r="39836" spans="7:7">
      <c r="G39836" s="406"/>
    </row>
    <row r="39837" spans="7:7">
      <c r="G39837" s="406"/>
    </row>
    <row r="39838" spans="7:7">
      <c r="G39838" s="406"/>
    </row>
    <row r="39839" spans="7:7">
      <c r="G39839" s="406"/>
    </row>
    <row r="39840" spans="7:7">
      <c r="G39840" s="406"/>
    </row>
    <row r="39841" spans="7:7">
      <c r="G39841" s="406"/>
    </row>
    <row r="39842" spans="7:7">
      <c r="G39842" s="406"/>
    </row>
    <row r="39843" spans="7:7">
      <c r="G39843" s="406"/>
    </row>
    <row r="39844" spans="7:7">
      <c r="G39844" s="406"/>
    </row>
    <row r="39845" spans="7:7">
      <c r="G39845" s="406"/>
    </row>
    <row r="39846" spans="7:7">
      <c r="G39846" s="406"/>
    </row>
    <row r="39847" spans="7:7">
      <c r="G39847" s="406"/>
    </row>
    <row r="39848" spans="7:7">
      <c r="G39848" s="406"/>
    </row>
    <row r="39849" spans="7:7">
      <c r="G39849" s="406"/>
    </row>
    <row r="39850" spans="7:7">
      <c r="G39850" s="406"/>
    </row>
    <row r="39851" spans="7:7">
      <c r="G39851" s="406"/>
    </row>
    <row r="39852" spans="7:7">
      <c r="G39852" s="406"/>
    </row>
    <row r="39853" spans="7:7">
      <c r="G39853" s="406"/>
    </row>
    <row r="39854" spans="7:7">
      <c r="G39854" s="406"/>
    </row>
    <row r="39855" spans="7:7">
      <c r="G39855" s="406"/>
    </row>
    <row r="39856" spans="7:7">
      <c r="G39856" s="406"/>
    </row>
    <row r="39857" spans="7:7">
      <c r="G39857" s="406"/>
    </row>
    <row r="39858" spans="7:7">
      <c r="G39858" s="406"/>
    </row>
    <row r="39859" spans="7:7">
      <c r="G39859" s="406"/>
    </row>
    <row r="39860" spans="7:7">
      <c r="G39860" s="406"/>
    </row>
    <row r="39861" spans="7:7">
      <c r="G39861" s="406"/>
    </row>
    <row r="39862" spans="7:7">
      <c r="G39862" s="406"/>
    </row>
    <row r="39863" spans="7:7">
      <c r="G39863" s="406"/>
    </row>
    <row r="39864" spans="7:7">
      <c r="G39864" s="406"/>
    </row>
    <row r="39865" spans="7:7">
      <c r="G39865" s="406"/>
    </row>
    <row r="39866" spans="7:7">
      <c r="G39866" s="406"/>
    </row>
    <row r="39867" spans="7:7">
      <c r="G39867" s="406"/>
    </row>
    <row r="39868" spans="7:7">
      <c r="G39868" s="406"/>
    </row>
    <row r="39869" spans="7:7">
      <c r="G39869" s="406"/>
    </row>
    <row r="39870" spans="7:7">
      <c r="G39870" s="406"/>
    </row>
    <row r="39871" spans="7:7">
      <c r="G39871" s="406"/>
    </row>
    <row r="39872" spans="7:7">
      <c r="G39872" s="406"/>
    </row>
    <row r="39873" spans="7:7">
      <c r="G39873" s="406"/>
    </row>
    <row r="39874" spans="7:7">
      <c r="G39874" s="406"/>
    </row>
    <row r="39875" spans="7:7">
      <c r="G39875" s="406"/>
    </row>
    <row r="39876" spans="7:7">
      <c r="G39876" s="406"/>
    </row>
    <row r="39877" spans="7:7">
      <c r="G39877" s="406"/>
    </row>
    <row r="39878" spans="7:7">
      <c r="G39878" s="406"/>
    </row>
    <row r="39879" spans="7:7">
      <c r="G39879" s="406"/>
    </row>
    <row r="39880" spans="7:7">
      <c r="G39880" s="406"/>
    </row>
    <row r="39881" spans="7:7">
      <c r="G39881" s="406"/>
    </row>
    <row r="39882" spans="7:7">
      <c r="G39882" s="406"/>
    </row>
    <row r="39883" spans="7:7">
      <c r="G39883" s="406"/>
    </row>
    <row r="39884" spans="7:7">
      <c r="G39884" s="406"/>
    </row>
    <row r="39885" spans="7:7">
      <c r="G39885" s="406"/>
    </row>
    <row r="39886" spans="7:7">
      <c r="G39886" s="406"/>
    </row>
    <row r="39887" spans="7:7">
      <c r="G39887" s="406"/>
    </row>
    <row r="39888" spans="7:7">
      <c r="G39888" s="406"/>
    </row>
    <row r="39889" spans="7:7">
      <c r="G39889" s="406"/>
    </row>
    <row r="39890" spans="7:7">
      <c r="G39890" s="406"/>
    </row>
    <row r="39891" spans="7:7">
      <c r="G39891" s="406"/>
    </row>
    <row r="39892" spans="7:7">
      <c r="G39892" s="406"/>
    </row>
    <row r="39893" spans="7:7">
      <c r="G39893" s="406"/>
    </row>
    <row r="39894" spans="7:7">
      <c r="G39894" s="406"/>
    </row>
    <row r="39895" spans="7:7">
      <c r="G39895" s="406"/>
    </row>
    <row r="39896" spans="7:7">
      <c r="G39896" s="406"/>
    </row>
    <row r="39897" spans="7:7">
      <c r="G39897" s="406"/>
    </row>
    <row r="39898" spans="7:7">
      <c r="G39898" s="406"/>
    </row>
    <row r="39899" spans="7:7">
      <c r="G39899" s="406"/>
    </row>
    <row r="39900" spans="7:7">
      <c r="G39900" s="406"/>
    </row>
    <row r="39901" spans="7:7">
      <c r="G39901" s="406"/>
    </row>
    <row r="39902" spans="7:7">
      <c r="G39902" s="406"/>
    </row>
    <row r="39903" spans="7:7">
      <c r="G39903" s="406"/>
    </row>
    <row r="39904" spans="7:7">
      <c r="G39904" s="406"/>
    </row>
    <row r="39905" spans="7:7">
      <c r="G39905" s="406"/>
    </row>
    <row r="39906" spans="7:7">
      <c r="G39906" s="406"/>
    </row>
    <row r="39907" spans="7:7">
      <c r="G39907" s="406"/>
    </row>
    <row r="39908" spans="7:7">
      <c r="G39908" s="406"/>
    </row>
    <row r="39909" spans="7:7">
      <c r="G39909" s="406"/>
    </row>
    <row r="39910" spans="7:7">
      <c r="G39910" s="406"/>
    </row>
    <row r="39911" spans="7:7">
      <c r="G39911" s="406"/>
    </row>
    <row r="39912" spans="7:7">
      <c r="G39912" s="406"/>
    </row>
    <row r="39913" spans="7:7">
      <c r="G39913" s="406"/>
    </row>
    <row r="39914" spans="7:7">
      <c r="G39914" s="406"/>
    </row>
    <row r="39915" spans="7:7">
      <c r="G39915" s="406"/>
    </row>
    <row r="39916" spans="7:7">
      <c r="G39916" s="406"/>
    </row>
    <row r="39917" spans="7:7">
      <c r="G39917" s="406"/>
    </row>
    <row r="39918" spans="7:7">
      <c r="G39918" s="406"/>
    </row>
    <row r="39919" spans="7:7">
      <c r="G39919" s="406"/>
    </row>
    <row r="39920" spans="7:7">
      <c r="G39920" s="406"/>
    </row>
    <row r="39921" spans="7:7">
      <c r="G39921" s="406"/>
    </row>
    <row r="39922" spans="7:7">
      <c r="G39922" s="406"/>
    </row>
    <row r="39923" spans="7:7">
      <c r="G39923" s="406"/>
    </row>
    <row r="39924" spans="7:7">
      <c r="G39924" s="406"/>
    </row>
    <row r="39925" spans="7:7">
      <c r="G39925" s="406"/>
    </row>
    <row r="39926" spans="7:7">
      <c r="G39926" s="406"/>
    </row>
    <row r="39927" spans="7:7">
      <c r="G39927" s="406"/>
    </row>
    <row r="39928" spans="7:7">
      <c r="G39928" s="406"/>
    </row>
    <row r="39929" spans="7:7">
      <c r="G39929" s="406"/>
    </row>
    <row r="39930" spans="7:7">
      <c r="G39930" s="406"/>
    </row>
    <row r="39931" spans="7:7">
      <c r="G39931" s="406"/>
    </row>
    <row r="39932" spans="7:7">
      <c r="G39932" s="406"/>
    </row>
    <row r="39933" spans="7:7">
      <c r="G39933" s="406"/>
    </row>
    <row r="39934" spans="7:7">
      <c r="G39934" s="406"/>
    </row>
    <row r="39935" spans="7:7">
      <c r="G39935" s="406"/>
    </row>
    <row r="39936" spans="7:7">
      <c r="G39936" s="406"/>
    </row>
    <row r="39937" spans="7:7">
      <c r="G39937" s="406"/>
    </row>
    <row r="39938" spans="7:7">
      <c r="G39938" s="406"/>
    </row>
    <row r="39939" spans="7:7">
      <c r="G39939" s="406"/>
    </row>
    <row r="39940" spans="7:7">
      <c r="G39940" s="406"/>
    </row>
    <row r="39941" spans="7:7">
      <c r="G39941" s="406"/>
    </row>
    <row r="39942" spans="7:7">
      <c r="G39942" s="406"/>
    </row>
    <row r="39943" spans="7:7">
      <c r="G39943" s="406"/>
    </row>
    <row r="39944" spans="7:7">
      <c r="G39944" s="406"/>
    </row>
    <row r="39945" spans="7:7">
      <c r="G39945" s="406"/>
    </row>
    <row r="39946" spans="7:7">
      <c r="G39946" s="406"/>
    </row>
    <row r="39947" spans="7:7">
      <c r="G39947" s="406"/>
    </row>
    <row r="39948" spans="7:7">
      <c r="G39948" s="406"/>
    </row>
    <row r="39949" spans="7:7">
      <c r="G39949" s="406"/>
    </row>
    <row r="39950" spans="7:7">
      <c r="G39950" s="406"/>
    </row>
    <row r="39951" spans="7:7">
      <c r="G39951" s="406"/>
    </row>
    <row r="39952" spans="7:7">
      <c r="G39952" s="406"/>
    </row>
    <row r="39953" spans="7:7">
      <c r="G39953" s="406"/>
    </row>
    <row r="39954" spans="7:7">
      <c r="G39954" s="406"/>
    </row>
    <row r="39955" spans="7:7">
      <c r="G39955" s="406"/>
    </row>
    <row r="39956" spans="7:7">
      <c r="G39956" s="406"/>
    </row>
    <row r="39957" spans="7:7">
      <c r="G39957" s="406"/>
    </row>
    <row r="39958" spans="7:7">
      <c r="G39958" s="406"/>
    </row>
    <row r="39959" spans="7:7">
      <c r="G39959" s="406"/>
    </row>
    <row r="39960" spans="7:7">
      <c r="G39960" s="406"/>
    </row>
    <row r="39961" spans="7:7">
      <c r="G39961" s="406"/>
    </row>
    <row r="39962" spans="7:7">
      <c r="G39962" s="406"/>
    </row>
    <row r="39963" spans="7:7">
      <c r="G39963" s="406"/>
    </row>
    <row r="39964" spans="7:7">
      <c r="G39964" s="406"/>
    </row>
    <row r="39965" spans="7:7">
      <c r="G39965" s="406"/>
    </row>
    <row r="39966" spans="7:7">
      <c r="G39966" s="406"/>
    </row>
    <row r="39967" spans="7:7">
      <c r="G39967" s="406"/>
    </row>
    <row r="39968" spans="7:7">
      <c r="G39968" s="406"/>
    </row>
    <row r="39969" spans="7:7">
      <c r="G39969" s="406"/>
    </row>
    <row r="39970" spans="7:7">
      <c r="G39970" s="406"/>
    </row>
    <row r="39971" spans="7:7">
      <c r="G39971" s="406"/>
    </row>
    <row r="39972" spans="7:7">
      <c r="G39972" s="406"/>
    </row>
    <row r="39973" spans="7:7">
      <c r="G39973" s="406"/>
    </row>
    <row r="39974" spans="7:7">
      <c r="G39974" s="406"/>
    </row>
    <row r="39975" spans="7:7">
      <c r="G39975" s="406"/>
    </row>
    <row r="39976" spans="7:7">
      <c r="G39976" s="406"/>
    </row>
    <row r="39977" spans="7:7">
      <c r="G39977" s="406"/>
    </row>
    <row r="39978" spans="7:7">
      <c r="G39978" s="406"/>
    </row>
    <row r="39979" spans="7:7">
      <c r="G39979" s="406"/>
    </row>
    <row r="39980" spans="7:7">
      <c r="G39980" s="406"/>
    </row>
    <row r="39981" spans="7:7">
      <c r="G39981" s="406"/>
    </row>
    <row r="39982" spans="7:7">
      <c r="G39982" s="406"/>
    </row>
    <row r="39983" spans="7:7">
      <c r="G39983" s="406"/>
    </row>
    <row r="39984" spans="7:7">
      <c r="G39984" s="406"/>
    </row>
    <row r="39985" spans="7:7">
      <c r="G39985" s="406"/>
    </row>
    <row r="39986" spans="7:7">
      <c r="G39986" s="406"/>
    </row>
    <row r="39987" spans="7:7">
      <c r="G39987" s="406"/>
    </row>
    <row r="39988" spans="7:7">
      <c r="G39988" s="406"/>
    </row>
    <row r="39989" spans="7:7">
      <c r="G39989" s="406"/>
    </row>
    <row r="39990" spans="7:7">
      <c r="G39990" s="406"/>
    </row>
    <row r="39991" spans="7:7">
      <c r="G39991" s="406"/>
    </row>
    <row r="39992" spans="7:7">
      <c r="G39992" s="406"/>
    </row>
    <row r="39993" spans="7:7">
      <c r="G39993" s="406"/>
    </row>
    <row r="39994" spans="7:7">
      <c r="G39994" s="406"/>
    </row>
    <row r="39995" spans="7:7">
      <c r="G39995" s="406"/>
    </row>
    <row r="39996" spans="7:7">
      <c r="G39996" s="406"/>
    </row>
    <row r="39997" spans="7:7">
      <c r="G39997" s="406"/>
    </row>
    <row r="39998" spans="7:7">
      <c r="G39998" s="406"/>
    </row>
    <row r="39999" spans="7:7">
      <c r="G39999" s="406"/>
    </row>
    <row r="40000" spans="7:7">
      <c r="G40000" s="406"/>
    </row>
    <row r="40001" spans="7:7">
      <c r="G40001" s="406"/>
    </row>
    <row r="40002" spans="7:7">
      <c r="G40002" s="406"/>
    </row>
    <row r="40003" spans="7:7">
      <c r="G40003" s="406"/>
    </row>
    <row r="40004" spans="7:7">
      <c r="G40004" s="406"/>
    </row>
    <row r="40005" spans="7:7">
      <c r="G40005" s="406"/>
    </row>
    <row r="40006" spans="7:7">
      <c r="G40006" s="406"/>
    </row>
    <row r="40007" spans="7:7">
      <c r="G40007" s="406"/>
    </row>
    <row r="40008" spans="7:7">
      <c r="G40008" s="406"/>
    </row>
    <row r="40009" spans="7:7">
      <c r="G40009" s="406"/>
    </row>
    <row r="40010" spans="7:7">
      <c r="G40010" s="406"/>
    </row>
    <row r="40011" spans="7:7">
      <c r="G40011" s="406"/>
    </row>
    <row r="40012" spans="7:7">
      <c r="G40012" s="406"/>
    </row>
    <row r="40013" spans="7:7">
      <c r="G40013" s="406"/>
    </row>
    <row r="40014" spans="7:7">
      <c r="G40014" s="406"/>
    </row>
    <row r="40015" spans="7:7">
      <c r="G40015" s="406"/>
    </row>
    <row r="40016" spans="7:7">
      <c r="G40016" s="406"/>
    </row>
    <row r="40017" spans="7:7">
      <c r="G40017" s="406"/>
    </row>
    <row r="40018" spans="7:7">
      <c r="G40018" s="406"/>
    </row>
    <row r="40019" spans="7:7">
      <c r="G40019" s="406"/>
    </row>
    <row r="40020" spans="7:7">
      <c r="G40020" s="406"/>
    </row>
    <row r="40021" spans="7:7">
      <c r="G40021" s="406"/>
    </row>
    <row r="40022" spans="7:7">
      <c r="G40022" s="406"/>
    </row>
    <row r="40023" spans="7:7">
      <c r="G40023" s="406"/>
    </row>
    <row r="40024" spans="7:7">
      <c r="G40024" s="406"/>
    </row>
    <row r="40025" spans="7:7">
      <c r="G40025" s="406"/>
    </row>
    <row r="40026" spans="7:7">
      <c r="G40026" s="406"/>
    </row>
    <row r="40027" spans="7:7">
      <c r="G40027" s="406"/>
    </row>
    <row r="40028" spans="7:7">
      <c r="G40028" s="406"/>
    </row>
    <row r="40029" spans="7:7">
      <c r="G40029" s="406"/>
    </row>
    <row r="40030" spans="7:7">
      <c r="G40030" s="406"/>
    </row>
    <row r="40031" spans="7:7">
      <c r="G40031" s="406"/>
    </row>
    <row r="40032" spans="7:7">
      <c r="G40032" s="406"/>
    </row>
    <row r="40033" spans="7:7">
      <c r="G40033" s="406"/>
    </row>
    <row r="40034" spans="7:7">
      <c r="G40034" s="406"/>
    </row>
    <row r="40035" spans="7:7">
      <c r="G40035" s="406"/>
    </row>
    <row r="40036" spans="7:7">
      <c r="G40036" s="406"/>
    </row>
    <row r="40037" spans="7:7">
      <c r="G40037" s="406"/>
    </row>
    <row r="40038" spans="7:7">
      <c r="G40038" s="406"/>
    </row>
    <row r="40039" spans="7:7">
      <c r="G40039" s="406"/>
    </row>
    <row r="40040" spans="7:7">
      <c r="G40040" s="406"/>
    </row>
    <row r="40041" spans="7:7">
      <c r="G40041" s="406"/>
    </row>
    <row r="40042" spans="7:7">
      <c r="G40042" s="406"/>
    </row>
    <row r="40043" spans="7:7">
      <c r="G40043" s="406"/>
    </row>
    <row r="40044" spans="7:7">
      <c r="G40044" s="406"/>
    </row>
    <row r="40045" spans="7:7">
      <c r="G40045" s="406"/>
    </row>
    <row r="40046" spans="7:7">
      <c r="G40046" s="406"/>
    </row>
    <row r="40047" spans="7:7">
      <c r="G40047" s="406"/>
    </row>
    <row r="40048" spans="7:7">
      <c r="G40048" s="406"/>
    </row>
    <row r="40049" spans="7:7">
      <c r="G40049" s="406"/>
    </row>
    <row r="40050" spans="7:7">
      <c r="G40050" s="406"/>
    </row>
    <row r="40051" spans="7:7">
      <c r="G40051" s="406"/>
    </row>
    <row r="40052" spans="7:7">
      <c r="G40052" s="406"/>
    </row>
    <row r="40053" spans="7:7">
      <c r="G40053" s="406"/>
    </row>
    <row r="40054" spans="7:7">
      <c r="G40054" s="406"/>
    </row>
    <row r="40055" spans="7:7">
      <c r="G40055" s="406"/>
    </row>
    <row r="40056" spans="7:7">
      <c r="G40056" s="406"/>
    </row>
    <row r="40057" spans="7:7">
      <c r="G40057" s="406"/>
    </row>
    <row r="40058" spans="7:7">
      <c r="G40058" s="406"/>
    </row>
    <row r="40059" spans="7:7">
      <c r="G40059" s="406"/>
    </row>
    <row r="40060" spans="7:7">
      <c r="G40060" s="406"/>
    </row>
    <row r="40061" spans="7:7">
      <c r="G40061" s="406"/>
    </row>
    <row r="40062" spans="7:7">
      <c r="G40062" s="406"/>
    </row>
    <row r="40063" spans="7:7">
      <c r="G40063" s="406"/>
    </row>
    <row r="40064" spans="7:7">
      <c r="G40064" s="406"/>
    </row>
    <row r="40065" spans="7:7">
      <c r="G40065" s="406"/>
    </row>
    <row r="40066" spans="7:7">
      <c r="G40066" s="406"/>
    </row>
    <row r="40067" spans="7:7">
      <c r="G40067" s="406"/>
    </row>
    <row r="40068" spans="7:7">
      <c r="G40068" s="406"/>
    </row>
    <row r="40069" spans="7:7">
      <c r="G40069" s="406"/>
    </row>
    <row r="40070" spans="7:7">
      <c r="G40070" s="406"/>
    </row>
    <row r="40071" spans="7:7">
      <c r="G40071" s="406"/>
    </row>
    <row r="40072" spans="7:7">
      <c r="G40072" s="406"/>
    </row>
    <row r="40073" spans="7:7">
      <c r="G40073" s="406"/>
    </row>
    <row r="40074" spans="7:7">
      <c r="G40074" s="406"/>
    </row>
    <row r="40075" spans="7:7">
      <c r="G40075" s="406"/>
    </row>
    <row r="40076" spans="7:7">
      <c r="G40076" s="406"/>
    </row>
    <row r="40077" spans="7:7">
      <c r="G40077" s="406"/>
    </row>
    <row r="40078" spans="7:7">
      <c r="G40078" s="406"/>
    </row>
    <row r="40079" spans="7:7">
      <c r="G40079" s="406"/>
    </row>
    <row r="40080" spans="7:7">
      <c r="G40080" s="406"/>
    </row>
    <row r="40081" spans="7:7">
      <c r="G40081" s="406"/>
    </row>
    <row r="40082" spans="7:7">
      <c r="G40082" s="406"/>
    </row>
    <row r="40083" spans="7:7">
      <c r="G40083" s="406"/>
    </row>
    <row r="40084" spans="7:7">
      <c r="G40084" s="406"/>
    </row>
    <row r="40085" spans="7:7">
      <c r="G40085" s="406"/>
    </row>
    <row r="40086" spans="7:7">
      <c r="G40086" s="406"/>
    </row>
    <row r="40087" spans="7:7">
      <c r="G40087" s="406"/>
    </row>
    <row r="40088" spans="7:7">
      <c r="G40088" s="406"/>
    </row>
    <row r="40089" spans="7:7">
      <c r="G40089" s="406"/>
    </row>
    <row r="40090" spans="7:7">
      <c r="G40090" s="406"/>
    </row>
    <row r="40091" spans="7:7">
      <c r="G40091" s="406"/>
    </row>
    <row r="40092" spans="7:7">
      <c r="G40092" s="406"/>
    </row>
    <row r="40093" spans="7:7">
      <c r="G40093" s="406"/>
    </row>
    <row r="40094" spans="7:7">
      <c r="G40094" s="406"/>
    </row>
    <row r="40095" spans="7:7">
      <c r="G40095" s="406"/>
    </row>
    <row r="40096" spans="7:7">
      <c r="G40096" s="406"/>
    </row>
    <row r="40097" spans="7:7">
      <c r="G40097" s="406"/>
    </row>
    <row r="40098" spans="7:7">
      <c r="G40098" s="406"/>
    </row>
    <row r="40099" spans="7:7">
      <c r="G40099" s="406"/>
    </row>
    <row r="40100" spans="7:7">
      <c r="G40100" s="406"/>
    </row>
    <row r="40101" spans="7:7">
      <c r="G40101" s="406"/>
    </row>
    <row r="40102" spans="7:7">
      <c r="G40102" s="406"/>
    </row>
    <row r="40103" spans="7:7">
      <c r="G40103" s="406"/>
    </row>
    <row r="40104" spans="7:7">
      <c r="G40104" s="406"/>
    </row>
    <row r="40105" spans="7:7">
      <c r="G40105" s="406"/>
    </row>
    <row r="40106" spans="7:7">
      <c r="G40106" s="406"/>
    </row>
    <row r="40107" spans="7:7">
      <c r="G40107" s="406"/>
    </row>
    <row r="40108" spans="7:7">
      <c r="G40108" s="406"/>
    </row>
    <row r="40109" spans="7:7">
      <c r="G40109" s="406"/>
    </row>
    <row r="40110" spans="7:7">
      <c r="G40110" s="406"/>
    </row>
    <row r="40111" spans="7:7">
      <c r="G40111" s="406"/>
    </row>
    <row r="40112" spans="7:7">
      <c r="G40112" s="406"/>
    </row>
    <row r="40113" spans="7:7">
      <c r="G40113" s="406"/>
    </row>
    <row r="40114" spans="7:7">
      <c r="G40114" s="406"/>
    </row>
    <row r="40115" spans="7:7">
      <c r="G40115" s="406"/>
    </row>
    <row r="40116" spans="7:7">
      <c r="G40116" s="406"/>
    </row>
    <row r="40117" spans="7:7">
      <c r="G40117" s="406"/>
    </row>
    <row r="40118" spans="7:7">
      <c r="G40118" s="406"/>
    </row>
    <row r="40119" spans="7:7">
      <c r="G40119" s="406"/>
    </row>
    <row r="40120" spans="7:7">
      <c r="G40120" s="406"/>
    </row>
    <row r="40121" spans="7:7">
      <c r="G40121" s="406"/>
    </row>
    <row r="40122" spans="7:7">
      <c r="G40122" s="406"/>
    </row>
    <row r="40123" spans="7:7">
      <c r="G40123" s="406"/>
    </row>
    <row r="40124" spans="7:7">
      <c r="G40124" s="406"/>
    </row>
    <row r="40125" spans="7:7">
      <c r="G40125" s="406"/>
    </row>
    <row r="40126" spans="7:7">
      <c r="G40126" s="406"/>
    </row>
    <row r="40127" spans="7:7">
      <c r="G40127" s="406"/>
    </row>
    <row r="40128" spans="7:7">
      <c r="G40128" s="406"/>
    </row>
    <row r="40129" spans="7:7">
      <c r="G40129" s="406"/>
    </row>
    <row r="40130" spans="7:7">
      <c r="G40130" s="406"/>
    </row>
    <row r="40131" spans="7:7">
      <c r="G40131" s="406"/>
    </row>
    <row r="40132" spans="7:7">
      <c r="G40132" s="406"/>
    </row>
    <row r="40133" spans="7:7">
      <c r="G40133" s="406"/>
    </row>
    <row r="40134" spans="7:7">
      <c r="G40134" s="406"/>
    </row>
    <row r="40135" spans="7:7">
      <c r="G40135" s="406"/>
    </row>
    <row r="40136" spans="7:7">
      <c r="G40136" s="406"/>
    </row>
    <row r="40137" spans="7:7">
      <c r="G40137" s="406"/>
    </row>
    <row r="40138" spans="7:7">
      <c r="G40138" s="406"/>
    </row>
    <row r="40139" spans="7:7">
      <c r="G40139" s="406"/>
    </row>
    <row r="40140" spans="7:7">
      <c r="G40140" s="406"/>
    </row>
    <row r="40141" spans="7:7">
      <c r="G40141" s="406"/>
    </row>
    <row r="40142" spans="7:7">
      <c r="G40142" s="406"/>
    </row>
    <row r="40143" spans="7:7">
      <c r="G40143" s="406"/>
    </row>
    <row r="40144" spans="7:7">
      <c r="G40144" s="406"/>
    </row>
    <row r="40145" spans="7:7">
      <c r="G40145" s="406"/>
    </row>
    <row r="40146" spans="7:7">
      <c r="G40146" s="406"/>
    </row>
    <row r="40147" spans="7:7">
      <c r="G40147" s="406"/>
    </row>
    <row r="40148" spans="7:7">
      <c r="G40148" s="406"/>
    </row>
    <row r="40149" spans="7:7">
      <c r="G40149" s="406"/>
    </row>
    <row r="40150" spans="7:7">
      <c r="G40150" s="406"/>
    </row>
    <row r="40151" spans="7:7">
      <c r="G40151" s="406"/>
    </row>
    <row r="40152" spans="7:7">
      <c r="G40152" s="406"/>
    </row>
    <row r="40153" spans="7:7">
      <c r="G40153" s="406"/>
    </row>
    <row r="40154" spans="7:7">
      <c r="G40154" s="406"/>
    </row>
    <row r="40155" spans="7:7">
      <c r="G40155" s="406"/>
    </row>
    <row r="40156" spans="7:7">
      <c r="G40156" s="406"/>
    </row>
    <row r="40157" spans="7:7">
      <c r="G40157" s="406"/>
    </row>
    <row r="40158" spans="7:7">
      <c r="G40158" s="406"/>
    </row>
    <row r="40159" spans="7:7">
      <c r="G40159" s="406"/>
    </row>
    <row r="40160" spans="7:7">
      <c r="G40160" s="406"/>
    </row>
    <row r="40161" spans="7:7">
      <c r="G40161" s="406"/>
    </row>
    <row r="40162" spans="7:7">
      <c r="G40162" s="406"/>
    </row>
    <row r="40163" spans="7:7">
      <c r="G40163" s="406"/>
    </row>
    <row r="40164" spans="7:7">
      <c r="G40164" s="406"/>
    </row>
    <row r="40165" spans="7:7">
      <c r="G40165" s="406"/>
    </row>
    <row r="40166" spans="7:7">
      <c r="G40166" s="406"/>
    </row>
    <row r="40167" spans="7:7">
      <c r="G40167" s="406"/>
    </row>
    <row r="40168" spans="7:7">
      <c r="G40168" s="406"/>
    </row>
    <row r="40169" spans="7:7">
      <c r="G40169" s="406"/>
    </row>
    <row r="40170" spans="7:7">
      <c r="G40170" s="406"/>
    </row>
    <row r="40171" spans="7:7">
      <c r="G40171" s="406"/>
    </row>
    <row r="40172" spans="7:7">
      <c r="G40172" s="406"/>
    </row>
    <row r="40173" spans="7:7">
      <c r="G40173" s="406"/>
    </row>
    <row r="40174" spans="7:7">
      <c r="G40174" s="406"/>
    </row>
    <row r="40175" spans="7:7">
      <c r="G40175" s="406"/>
    </row>
    <row r="40176" spans="7:7">
      <c r="G40176" s="406"/>
    </row>
    <row r="40177" spans="7:7">
      <c r="G40177" s="406"/>
    </row>
    <row r="40178" spans="7:7">
      <c r="G40178" s="406"/>
    </row>
    <row r="40179" spans="7:7">
      <c r="G40179" s="406"/>
    </row>
    <row r="40180" spans="7:7">
      <c r="G40180" s="406"/>
    </row>
    <row r="40181" spans="7:7">
      <c r="G40181" s="406"/>
    </row>
    <row r="40182" spans="7:7">
      <c r="G40182" s="406"/>
    </row>
    <row r="40183" spans="7:7">
      <c r="G40183" s="406"/>
    </row>
    <row r="40184" spans="7:7">
      <c r="G40184" s="406"/>
    </row>
    <row r="40185" spans="7:7">
      <c r="G40185" s="406"/>
    </row>
    <row r="40186" spans="7:7">
      <c r="G40186" s="406"/>
    </row>
    <row r="40187" spans="7:7">
      <c r="G40187" s="406"/>
    </row>
    <row r="40188" spans="7:7">
      <c r="G40188" s="406"/>
    </row>
    <row r="40189" spans="7:7">
      <c r="G40189" s="406"/>
    </row>
    <row r="40190" spans="7:7">
      <c r="G40190" s="406"/>
    </row>
    <row r="40191" spans="7:7">
      <c r="G40191" s="406"/>
    </row>
    <row r="40192" spans="7:7">
      <c r="G40192" s="406"/>
    </row>
    <row r="40193" spans="7:7">
      <c r="G40193" s="406"/>
    </row>
    <row r="40194" spans="7:7">
      <c r="G40194" s="406"/>
    </row>
    <row r="40195" spans="7:7">
      <c r="G40195" s="406"/>
    </row>
    <row r="40196" spans="7:7">
      <c r="G40196" s="406"/>
    </row>
    <row r="40197" spans="7:7">
      <c r="G40197" s="406"/>
    </row>
    <row r="40198" spans="7:7">
      <c r="G40198" s="406"/>
    </row>
    <row r="40199" spans="7:7">
      <c r="G40199" s="406"/>
    </row>
    <row r="40200" spans="7:7">
      <c r="G40200" s="406"/>
    </row>
    <row r="40201" spans="7:7">
      <c r="G40201" s="406"/>
    </row>
    <row r="40202" spans="7:7">
      <c r="G40202" s="406"/>
    </row>
    <row r="40203" spans="7:7">
      <c r="G40203" s="406"/>
    </row>
    <row r="40204" spans="7:7">
      <c r="G40204" s="406"/>
    </row>
    <row r="40205" spans="7:7">
      <c r="G40205" s="406"/>
    </row>
    <row r="40206" spans="7:7">
      <c r="G40206" s="406"/>
    </row>
    <row r="40207" spans="7:7">
      <c r="G40207" s="406"/>
    </row>
    <row r="40208" spans="7:7">
      <c r="G40208" s="406"/>
    </row>
    <row r="40209" spans="7:7">
      <c r="G40209" s="406"/>
    </row>
    <row r="40210" spans="7:7">
      <c r="G40210" s="406"/>
    </row>
    <row r="40211" spans="7:7">
      <c r="G40211" s="406"/>
    </row>
    <row r="40212" spans="7:7">
      <c r="G40212" s="406"/>
    </row>
    <row r="40213" spans="7:7">
      <c r="G40213" s="406"/>
    </row>
    <row r="40214" spans="7:7">
      <c r="G40214" s="406"/>
    </row>
    <row r="40215" spans="7:7">
      <c r="G40215" s="406"/>
    </row>
    <row r="40216" spans="7:7">
      <c r="G40216" s="406"/>
    </row>
    <row r="40217" spans="7:7">
      <c r="G40217" s="406"/>
    </row>
    <row r="40218" spans="7:7">
      <c r="G40218" s="406"/>
    </row>
    <row r="40219" spans="7:7">
      <c r="G40219" s="406"/>
    </row>
    <row r="40220" spans="7:7">
      <c r="G40220" s="406"/>
    </row>
    <row r="40221" spans="7:7">
      <c r="G40221" s="406"/>
    </row>
    <row r="40222" spans="7:7">
      <c r="G40222" s="406"/>
    </row>
    <row r="40223" spans="7:7">
      <c r="G40223" s="406"/>
    </row>
    <row r="40224" spans="7:7">
      <c r="G40224" s="406"/>
    </row>
    <row r="40225" spans="7:7">
      <c r="G40225" s="406"/>
    </row>
    <row r="40226" spans="7:7">
      <c r="G40226" s="406"/>
    </row>
    <row r="40227" spans="7:7">
      <c r="G40227" s="406"/>
    </row>
    <row r="40228" spans="7:7">
      <c r="G40228" s="406"/>
    </row>
    <row r="40229" spans="7:7">
      <c r="G40229" s="406"/>
    </row>
    <row r="40230" spans="7:7">
      <c r="G40230" s="406"/>
    </row>
    <row r="40231" spans="7:7">
      <c r="G40231" s="406"/>
    </row>
    <row r="40232" spans="7:7">
      <c r="G40232" s="406"/>
    </row>
    <row r="40233" spans="7:7">
      <c r="G40233" s="406"/>
    </row>
    <row r="40234" spans="7:7">
      <c r="G40234" s="406"/>
    </row>
    <row r="40235" spans="7:7">
      <c r="G40235" s="406"/>
    </row>
    <row r="40236" spans="7:7">
      <c r="G40236" s="406"/>
    </row>
    <row r="40237" spans="7:7">
      <c r="G40237" s="406"/>
    </row>
    <row r="40238" spans="7:7">
      <c r="G40238" s="406"/>
    </row>
    <row r="40239" spans="7:7">
      <c r="G40239" s="406"/>
    </row>
    <row r="40240" spans="7:7">
      <c r="G40240" s="406"/>
    </row>
    <row r="40241" spans="7:7">
      <c r="G40241" s="406"/>
    </row>
    <row r="40242" spans="7:7">
      <c r="G40242" s="406"/>
    </row>
    <row r="40243" spans="7:7">
      <c r="G40243" s="406"/>
    </row>
    <row r="40244" spans="7:7">
      <c r="G40244" s="406"/>
    </row>
    <row r="40245" spans="7:7">
      <c r="G40245" s="406"/>
    </row>
    <row r="40246" spans="7:7">
      <c r="G40246" s="406"/>
    </row>
    <row r="40247" spans="7:7">
      <c r="G40247" s="406"/>
    </row>
    <row r="40248" spans="7:7">
      <c r="G40248" s="406"/>
    </row>
    <row r="40249" spans="7:7">
      <c r="G40249" s="406"/>
    </row>
    <row r="40250" spans="7:7">
      <c r="G40250" s="406"/>
    </row>
    <row r="40251" spans="7:7">
      <c r="G40251" s="406"/>
    </row>
    <row r="40252" spans="7:7">
      <c r="G40252" s="406"/>
    </row>
    <row r="40253" spans="7:7">
      <c r="G40253" s="406"/>
    </row>
    <row r="40254" spans="7:7">
      <c r="G40254" s="406"/>
    </row>
    <row r="40255" spans="7:7">
      <c r="G40255" s="406"/>
    </row>
    <row r="40256" spans="7:7">
      <c r="G40256" s="406"/>
    </row>
    <row r="40257" spans="7:7">
      <c r="G40257" s="406"/>
    </row>
    <row r="40258" spans="7:7">
      <c r="G40258" s="406"/>
    </row>
    <row r="40259" spans="7:7">
      <c r="G40259" s="406"/>
    </row>
    <row r="40260" spans="7:7">
      <c r="G40260" s="406"/>
    </row>
    <row r="40261" spans="7:7">
      <c r="G40261" s="406"/>
    </row>
    <row r="40262" spans="7:7">
      <c r="G40262" s="406"/>
    </row>
    <row r="40263" spans="7:7">
      <c r="G40263" s="406"/>
    </row>
    <row r="40264" spans="7:7">
      <c r="G40264" s="406"/>
    </row>
    <row r="40265" spans="7:7">
      <c r="G40265" s="406"/>
    </row>
    <row r="40266" spans="7:7">
      <c r="G40266" s="406"/>
    </row>
    <row r="40267" spans="7:7">
      <c r="G40267" s="406"/>
    </row>
    <row r="40268" spans="7:7">
      <c r="G40268" s="406"/>
    </row>
    <row r="40269" spans="7:7">
      <c r="G40269" s="406"/>
    </row>
    <row r="40270" spans="7:7">
      <c r="G40270" s="406"/>
    </row>
    <row r="40271" spans="7:7">
      <c r="G40271" s="406"/>
    </row>
    <row r="40272" spans="7:7">
      <c r="G40272" s="406"/>
    </row>
    <row r="40273" spans="7:7">
      <c r="G40273" s="406"/>
    </row>
    <row r="40274" spans="7:7">
      <c r="G40274" s="406"/>
    </row>
    <row r="40275" spans="7:7">
      <c r="G40275" s="406"/>
    </row>
    <row r="40276" spans="7:7">
      <c r="G40276" s="406"/>
    </row>
    <row r="40277" spans="7:7">
      <c r="G40277" s="406"/>
    </row>
    <row r="40278" spans="7:7">
      <c r="G40278" s="406"/>
    </row>
    <row r="40279" spans="7:7">
      <c r="G40279" s="406"/>
    </row>
    <row r="40280" spans="7:7">
      <c r="G40280" s="406"/>
    </row>
    <row r="40281" spans="7:7">
      <c r="G40281" s="406"/>
    </row>
    <row r="40282" spans="7:7">
      <c r="G40282" s="406"/>
    </row>
    <row r="40283" spans="7:7">
      <c r="G40283" s="406"/>
    </row>
    <row r="40284" spans="7:7">
      <c r="G40284" s="406"/>
    </row>
    <row r="40285" spans="7:7">
      <c r="G40285" s="406"/>
    </row>
    <row r="40286" spans="7:7">
      <c r="G40286" s="406"/>
    </row>
    <row r="40287" spans="7:7">
      <c r="G40287" s="406"/>
    </row>
    <row r="40288" spans="7:7">
      <c r="G40288" s="406"/>
    </row>
    <row r="40289" spans="7:7">
      <c r="G40289" s="406"/>
    </row>
    <row r="40290" spans="7:7">
      <c r="G40290" s="406"/>
    </row>
    <row r="40291" spans="7:7">
      <c r="G40291" s="406"/>
    </row>
    <row r="40292" spans="7:7">
      <c r="G40292" s="406"/>
    </row>
    <row r="40293" spans="7:7">
      <c r="G40293" s="406"/>
    </row>
    <row r="40294" spans="7:7">
      <c r="G40294" s="406"/>
    </row>
    <row r="40295" spans="7:7">
      <c r="G40295" s="406"/>
    </row>
    <row r="40296" spans="7:7">
      <c r="G40296" s="406"/>
    </row>
    <row r="40297" spans="7:7">
      <c r="G40297" s="406"/>
    </row>
    <row r="40298" spans="7:7">
      <c r="G40298" s="406"/>
    </row>
    <row r="40299" spans="7:7">
      <c r="G40299" s="406"/>
    </row>
    <row r="40300" spans="7:7">
      <c r="G40300" s="406"/>
    </row>
    <row r="40301" spans="7:7">
      <c r="G40301" s="406"/>
    </row>
    <row r="40302" spans="7:7">
      <c r="G40302" s="406"/>
    </row>
    <row r="40303" spans="7:7">
      <c r="G40303" s="406"/>
    </row>
    <row r="40304" spans="7:7">
      <c r="G40304" s="406"/>
    </row>
    <row r="40305" spans="7:7">
      <c r="G40305" s="406"/>
    </row>
    <row r="40306" spans="7:7">
      <c r="G40306" s="406"/>
    </row>
    <row r="40307" spans="7:7">
      <c r="G40307" s="406"/>
    </row>
    <row r="40308" spans="7:7">
      <c r="G40308" s="406"/>
    </row>
    <row r="40309" spans="7:7">
      <c r="G40309" s="406"/>
    </row>
    <row r="40310" spans="7:7">
      <c r="G40310" s="406"/>
    </row>
    <row r="40311" spans="7:7">
      <c r="G40311" s="406"/>
    </row>
    <row r="40312" spans="7:7">
      <c r="G40312" s="406"/>
    </row>
    <row r="40313" spans="7:7">
      <c r="G40313" s="406"/>
    </row>
    <row r="40314" spans="7:7">
      <c r="G40314" s="406"/>
    </row>
    <row r="40315" spans="7:7">
      <c r="G40315" s="406"/>
    </row>
    <row r="40316" spans="7:7">
      <c r="G40316" s="406"/>
    </row>
    <row r="40317" spans="7:7">
      <c r="G40317" s="406"/>
    </row>
    <row r="40318" spans="7:7">
      <c r="G40318" s="406"/>
    </row>
    <row r="40319" spans="7:7">
      <c r="G40319" s="406"/>
    </row>
    <row r="40320" spans="7:7">
      <c r="G40320" s="406"/>
    </row>
    <row r="40321" spans="7:7">
      <c r="G40321" s="406"/>
    </row>
    <row r="40322" spans="7:7">
      <c r="G40322" s="406"/>
    </row>
    <row r="40323" spans="7:7">
      <c r="G40323" s="406"/>
    </row>
    <row r="40324" spans="7:7">
      <c r="G40324" s="406"/>
    </row>
    <row r="40325" spans="7:7">
      <c r="G40325" s="406"/>
    </row>
    <row r="40326" spans="7:7">
      <c r="G40326" s="406"/>
    </row>
    <row r="40327" spans="7:7">
      <c r="G40327" s="406"/>
    </row>
    <row r="40328" spans="7:7">
      <c r="G40328" s="406"/>
    </row>
    <row r="40329" spans="7:7">
      <c r="G40329" s="406"/>
    </row>
    <row r="40330" spans="7:7">
      <c r="G40330" s="406"/>
    </row>
    <row r="40331" spans="7:7">
      <c r="G40331" s="406"/>
    </row>
    <row r="40332" spans="7:7">
      <c r="G40332" s="406"/>
    </row>
    <row r="40333" spans="7:7">
      <c r="G40333" s="406"/>
    </row>
    <row r="40334" spans="7:7">
      <c r="G40334" s="406"/>
    </row>
    <row r="40335" spans="7:7">
      <c r="G40335" s="406"/>
    </row>
    <row r="40336" spans="7:7">
      <c r="G40336" s="406"/>
    </row>
    <row r="40337" spans="7:7">
      <c r="G40337" s="406"/>
    </row>
    <row r="40338" spans="7:7">
      <c r="G40338" s="406"/>
    </row>
    <row r="40339" spans="7:7">
      <c r="G40339" s="406"/>
    </row>
    <row r="40340" spans="7:7">
      <c r="G40340" s="406"/>
    </row>
    <row r="40341" spans="7:7">
      <c r="G40341" s="406"/>
    </row>
    <row r="40342" spans="7:7">
      <c r="G40342" s="406"/>
    </row>
    <row r="40343" spans="7:7">
      <c r="G40343" s="406"/>
    </row>
    <row r="40344" spans="7:7">
      <c r="G40344" s="406"/>
    </row>
    <row r="40345" spans="7:7">
      <c r="G40345" s="406"/>
    </row>
    <row r="40346" spans="7:7">
      <c r="G40346" s="406"/>
    </row>
    <row r="40347" spans="7:7">
      <c r="G40347" s="406"/>
    </row>
    <row r="40348" spans="7:7">
      <c r="G40348" s="406"/>
    </row>
    <row r="40349" spans="7:7">
      <c r="G40349" s="406"/>
    </row>
    <row r="40350" spans="7:7">
      <c r="G40350" s="406"/>
    </row>
    <row r="40351" spans="7:7">
      <c r="G40351" s="406"/>
    </row>
    <row r="40352" spans="7:7">
      <c r="G40352" s="406"/>
    </row>
    <row r="40353" spans="7:7">
      <c r="G40353" s="406"/>
    </row>
    <row r="40354" spans="7:7">
      <c r="G40354" s="406"/>
    </row>
    <row r="40355" spans="7:7">
      <c r="G40355" s="406"/>
    </row>
    <row r="40356" spans="7:7">
      <c r="G40356" s="406"/>
    </row>
    <row r="40357" spans="7:7">
      <c r="G40357" s="406"/>
    </row>
    <row r="40358" spans="7:7">
      <c r="G40358" s="406"/>
    </row>
    <row r="40359" spans="7:7">
      <c r="G40359" s="406"/>
    </row>
    <row r="40360" spans="7:7">
      <c r="G40360" s="406"/>
    </row>
    <row r="40361" spans="7:7">
      <c r="G40361" s="406"/>
    </row>
    <row r="40362" spans="7:7">
      <c r="G40362" s="406"/>
    </row>
    <row r="40363" spans="7:7">
      <c r="G40363" s="406"/>
    </row>
    <row r="40364" spans="7:7">
      <c r="G40364" s="406"/>
    </row>
    <row r="40365" spans="7:7">
      <c r="G40365" s="406"/>
    </row>
    <row r="40366" spans="7:7">
      <c r="G40366" s="406"/>
    </row>
    <row r="40367" spans="7:7">
      <c r="G40367" s="406"/>
    </row>
    <row r="40368" spans="7:7">
      <c r="G40368" s="406"/>
    </row>
    <row r="40369" spans="7:7">
      <c r="G40369" s="406"/>
    </row>
    <row r="40370" spans="7:7">
      <c r="G40370" s="406"/>
    </row>
    <row r="40371" spans="7:7">
      <c r="G40371" s="406"/>
    </row>
    <row r="40372" spans="7:7">
      <c r="G40372" s="406"/>
    </row>
    <row r="40373" spans="7:7">
      <c r="G40373" s="406"/>
    </row>
    <row r="40374" spans="7:7">
      <c r="G40374" s="406"/>
    </row>
    <row r="40375" spans="7:7">
      <c r="G40375" s="406"/>
    </row>
    <row r="40376" spans="7:7">
      <c r="G40376" s="406"/>
    </row>
    <row r="40377" spans="7:7">
      <c r="G40377" s="406"/>
    </row>
    <row r="40378" spans="7:7">
      <c r="G40378" s="406"/>
    </row>
    <row r="40379" spans="7:7">
      <c r="G40379" s="406"/>
    </row>
    <row r="40380" spans="7:7">
      <c r="G40380" s="406"/>
    </row>
    <row r="40381" spans="7:7">
      <c r="G40381" s="406"/>
    </row>
    <row r="40382" spans="7:7">
      <c r="G40382" s="406"/>
    </row>
    <row r="40383" spans="7:7">
      <c r="G40383" s="406"/>
    </row>
    <row r="40384" spans="7:7">
      <c r="G40384" s="406"/>
    </row>
    <row r="40385" spans="7:7">
      <c r="G40385" s="406"/>
    </row>
    <row r="40386" spans="7:7">
      <c r="G40386" s="406"/>
    </row>
    <row r="40387" spans="7:7">
      <c r="G40387" s="406"/>
    </row>
    <row r="40388" spans="7:7">
      <c r="G40388" s="406"/>
    </row>
    <row r="40389" spans="7:7">
      <c r="G40389" s="406"/>
    </row>
    <row r="40390" spans="7:7">
      <c r="G40390" s="406"/>
    </row>
    <row r="40391" spans="7:7">
      <c r="G40391" s="406"/>
    </row>
    <row r="40392" spans="7:7">
      <c r="G40392" s="406"/>
    </row>
    <row r="40393" spans="7:7">
      <c r="G40393" s="406"/>
    </row>
    <row r="40394" spans="7:7">
      <c r="G40394" s="406"/>
    </row>
    <row r="40395" spans="7:7">
      <c r="G40395" s="406"/>
    </row>
    <row r="40396" spans="7:7">
      <c r="G40396" s="406"/>
    </row>
    <row r="40397" spans="7:7">
      <c r="G40397" s="406"/>
    </row>
    <row r="40398" spans="7:7">
      <c r="G40398" s="406"/>
    </row>
    <row r="40399" spans="7:7">
      <c r="G40399" s="406"/>
    </row>
    <row r="40400" spans="7:7">
      <c r="G40400" s="406"/>
    </row>
    <row r="40401" spans="7:7">
      <c r="G40401" s="406"/>
    </row>
    <row r="40402" spans="7:7">
      <c r="G40402" s="406"/>
    </row>
    <row r="40403" spans="7:7">
      <c r="G40403" s="406"/>
    </row>
    <row r="40404" spans="7:7">
      <c r="G40404" s="406"/>
    </row>
    <row r="40405" spans="7:7">
      <c r="G40405" s="406"/>
    </row>
    <row r="40406" spans="7:7">
      <c r="G40406" s="406"/>
    </row>
    <row r="40407" spans="7:7">
      <c r="G40407" s="406"/>
    </row>
    <row r="40408" spans="7:7">
      <c r="G40408" s="406"/>
    </row>
    <row r="40409" spans="7:7">
      <c r="G40409" s="406"/>
    </row>
    <row r="40410" spans="7:7">
      <c r="G40410" s="406"/>
    </row>
    <row r="40411" spans="7:7">
      <c r="G40411" s="406"/>
    </row>
    <row r="40412" spans="7:7">
      <c r="G40412" s="406"/>
    </row>
    <row r="40413" spans="7:7">
      <c r="G40413" s="406"/>
    </row>
    <row r="40414" spans="7:7">
      <c r="G40414" s="406"/>
    </row>
    <row r="40415" spans="7:7">
      <c r="G40415" s="406"/>
    </row>
    <row r="40416" spans="7:7">
      <c r="G40416" s="406"/>
    </row>
    <row r="40417" spans="7:7">
      <c r="G40417" s="406"/>
    </row>
    <row r="40418" spans="7:7">
      <c r="G40418" s="406"/>
    </row>
    <row r="40419" spans="7:7">
      <c r="G40419" s="406"/>
    </row>
    <row r="40420" spans="7:7">
      <c r="G40420" s="406"/>
    </row>
    <row r="40421" spans="7:7">
      <c r="G40421" s="406"/>
    </row>
    <row r="40422" spans="7:7">
      <c r="G40422" s="406"/>
    </row>
    <row r="40423" spans="7:7">
      <c r="G40423" s="406"/>
    </row>
    <row r="40424" spans="7:7">
      <c r="G40424" s="406"/>
    </row>
    <row r="40425" spans="7:7">
      <c r="G40425" s="406"/>
    </row>
    <row r="40426" spans="7:7">
      <c r="G40426" s="406"/>
    </row>
    <row r="40427" spans="7:7">
      <c r="G40427" s="406"/>
    </row>
    <row r="40428" spans="7:7">
      <c r="G40428" s="406"/>
    </row>
    <row r="40429" spans="7:7">
      <c r="G40429" s="406"/>
    </row>
    <row r="40430" spans="7:7">
      <c r="G40430" s="406"/>
    </row>
    <row r="40431" spans="7:7">
      <c r="G40431" s="406"/>
    </row>
    <row r="40432" spans="7:7">
      <c r="G40432" s="406"/>
    </row>
    <row r="40433" spans="7:7">
      <c r="G40433" s="406"/>
    </row>
    <row r="40434" spans="7:7">
      <c r="G40434" s="406"/>
    </row>
    <row r="40435" spans="7:7">
      <c r="G40435" s="406"/>
    </row>
    <row r="40436" spans="7:7">
      <c r="G40436" s="406"/>
    </row>
    <row r="40437" spans="7:7">
      <c r="G40437" s="406"/>
    </row>
    <row r="40438" spans="7:7">
      <c r="G40438" s="406"/>
    </row>
    <row r="40439" spans="7:7">
      <c r="G40439" s="406"/>
    </row>
    <row r="40440" spans="7:7">
      <c r="G40440" s="406"/>
    </row>
    <row r="40441" spans="7:7">
      <c r="G40441" s="406"/>
    </row>
    <row r="40442" spans="7:7">
      <c r="G40442" s="406"/>
    </row>
    <row r="40443" spans="7:7">
      <c r="G40443" s="406"/>
    </row>
    <row r="40444" spans="7:7">
      <c r="G40444" s="406"/>
    </row>
    <row r="40445" spans="7:7">
      <c r="G40445" s="406"/>
    </row>
    <row r="40446" spans="7:7">
      <c r="G40446" s="406"/>
    </row>
    <row r="40447" spans="7:7">
      <c r="G40447" s="406"/>
    </row>
    <row r="40448" spans="7:7">
      <c r="G40448" s="406"/>
    </row>
    <row r="40449" spans="7:7">
      <c r="G40449" s="406"/>
    </row>
    <row r="40450" spans="7:7">
      <c r="G40450" s="406"/>
    </row>
    <row r="40451" spans="7:7">
      <c r="G40451" s="406"/>
    </row>
    <row r="40452" spans="7:7">
      <c r="G40452" s="406"/>
    </row>
    <row r="40453" spans="7:7">
      <c r="G40453" s="406"/>
    </row>
    <row r="40454" spans="7:7">
      <c r="G40454" s="406"/>
    </row>
    <row r="40455" spans="7:7">
      <c r="G40455" s="406"/>
    </row>
    <row r="40456" spans="7:7">
      <c r="G40456" s="406"/>
    </row>
    <row r="40457" spans="7:7">
      <c r="G40457" s="406"/>
    </row>
    <row r="40458" spans="7:7">
      <c r="G40458" s="406"/>
    </row>
    <row r="40459" spans="7:7">
      <c r="G40459" s="406"/>
    </row>
    <row r="40460" spans="7:7">
      <c r="G40460" s="406"/>
    </row>
    <row r="40461" spans="7:7">
      <c r="G40461" s="406"/>
    </row>
    <row r="40462" spans="7:7">
      <c r="G40462" s="406"/>
    </row>
    <row r="40463" spans="7:7">
      <c r="G40463" s="406"/>
    </row>
    <row r="40464" spans="7:7">
      <c r="G40464" s="406"/>
    </row>
    <row r="40465" spans="7:7">
      <c r="G40465" s="406"/>
    </row>
    <row r="40466" spans="7:7">
      <c r="G40466" s="406"/>
    </row>
    <row r="40467" spans="7:7">
      <c r="G40467" s="406"/>
    </row>
    <row r="40468" spans="7:7">
      <c r="G40468" s="406"/>
    </row>
    <row r="40469" spans="7:7">
      <c r="G40469" s="406"/>
    </row>
    <row r="40470" spans="7:7">
      <c r="G40470" s="406"/>
    </row>
    <row r="40471" spans="7:7">
      <c r="G40471" s="406"/>
    </row>
    <row r="40472" spans="7:7">
      <c r="G40472" s="406"/>
    </row>
    <row r="40473" spans="7:7">
      <c r="G40473" s="406"/>
    </row>
    <row r="40474" spans="7:7">
      <c r="G40474" s="406"/>
    </row>
    <row r="40475" spans="7:7">
      <c r="G40475" s="406"/>
    </row>
    <row r="40476" spans="7:7">
      <c r="G40476" s="406"/>
    </row>
    <row r="40477" spans="7:7">
      <c r="G40477" s="406"/>
    </row>
    <row r="40478" spans="7:7">
      <c r="G40478" s="406"/>
    </row>
    <row r="40479" spans="7:7">
      <c r="G40479" s="406"/>
    </row>
    <row r="40480" spans="7:7">
      <c r="G40480" s="406"/>
    </row>
    <row r="40481" spans="7:7">
      <c r="G40481" s="406"/>
    </row>
    <row r="40482" spans="7:7">
      <c r="G40482" s="406"/>
    </row>
    <row r="40483" spans="7:7">
      <c r="G40483" s="406"/>
    </row>
    <row r="40484" spans="7:7">
      <c r="G40484" s="406"/>
    </row>
    <row r="40485" spans="7:7">
      <c r="G40485" s="406"/>
    </row>
    <row r="40486" spans="7:7">
      <c r="G40486" s="406"/>
    </row>
    <row r="40487" spans="7:7">
      <c r="G40487" s="406"/>
    </row>
    <row r="40488" spans="7:7">
      <c r="G40488" s="406"/>
    </row>
    <row r="40489" spans="7:7">
      <c r="G40489" s="406"/>
    </row>
    <row r="40490" spans="7:7">
      <c r="G40490" s="406"/>
    </row>
    <row r="40491" spans="7:7">
      <c r="G40491" s="406"/>
    </row>
    <row r="40492" spans="7:7">
      <c r="G40492" s="406"/>
    </row>
    <row r="40493" spans="7:7">
      <c r="G40493" s="406"/>
    </row>
    <row r="40494" spans="7:7">
      <c r="G40494" s="406"/>
    </row>
    <row r="40495" spans="7:7">
      <c r="G40495" s="406"/>
    </row>
    <row r="40496" spans="7:7">
      <c r="G40496" s="406"/>
    </row>
    <row r="40497" spans="7:7">
      <c r="G40497" s="406"/>
    </row>
    <row r="40498" spans="7:7">
      <c r="G40498" s="406"/>
    </row>
    <row r="40499" spans="7:7">
      <c r="G40499" s="406"/>
    </row>
    <row r="40500" spans="7:7">
      <c r="G40500" s="406"/>
    </row>
    <row r="40501" spans="7:7">
      <c r="G40501" s="406"/>
    </row>
    <row r="40502" spans="7:7">
      <c r="G40502" s="406"/>
    </row>
    <row r="40503" spans="7:7">
      <c r="G40503" s="406"/>
    </row>
    <row r="40504" spans="7:7">
      <c r="G40504" s="406"/>
    </row>
    <row r="40505" spans="7:7">
      <c r="G40505" s="406"/>
    </row>
    <row r="40506" spans="7:7">
      <c r="G40506" s="406"/>
    </row>
    <row r="40507" spans="7:7">
      <c r="G40507" s="406"/>
    </row>
    <row r="40508" spans="7:7">
      <c r="G40508" s="406"/>
    </row>
    <row r="40509" spans="7:7">
      <c r="G40509" s="406"/>
    </row>
    <row r="40510" spans="7:7">
      <c r="G40510" s="406"/>
    </row>
    <row r="40511" spans="7:7">
      <c r="G40511" s="406"/>
    </row>
    <row r="40512" spans="7:7">
      <c r="G40512" s="406"/>
    </row>
    <row r="40513" spans="7:7">
      <c r="G40513" s="406"/>
    </row>
    <row r="40514" spans="7:7">
      <c r="G40514" s="406"/>
    </row>
    <row r="40515" spans="7:7">
      <c r="G40515" s="406"/>
    </row>
    <row r="40516" spans="7:7">
      <c r="G40516" s="406"/>
    </row>
    <row r="40517" spans="7:7">
      <c r="G40517" s="406"/>
    </row>
    <row r="40518" spans="7:7">
      <c r="G40518" s="406"/>
    </row>
    <row r="40519" spans="7:7">
      <c r="G40519" s="406"/>
    </row>
    <row r="40520" spans="7:7">
      <c r="G40520" s="406"/>
    </row>
    <row r="40521" spans="7:7">
      <c r="G40521" s="406"/>
    </row>
    <row r="40522" spans="7:7">
      <c r="G40522" s="406"/>
    </row>
    <row r="40523" spans="7:7">
      <c r="G40523" s="406"/>
    </row>
    <row r="40524" spans="7:7">
      <c r="G40524" s="406"/>
    </row>
    <row r="40525" spans="7:7">
      <c r="G40525" s="406"/>
    </row>
    <row r="40526" spans="7:7">
      <c r="G40526" s="406"/>
    </row>
    <row r="40527" spans="7:7">
      <c r="G40527" s="406"/>
    </row>
    <row r="40528" spans="7:7">
      <c r="G40528" s="406"/>
    </row>
    <row r="40529" spans="7:7">
      <c r="G40529" s="406"/>
    </row>
    <row r="40530" spans="7:7">
      <c r="G40530" s="406"/>
    </row>
    <row r="40531" spans="7:7">
      <c r="G40531" s="406"/>
    </row>
    <row r="40532" spans="7:7">
      <c r="G40532" s="406"/>
    </row>
    <row r="40533" spans="7:7">
      <c r="G40533" s="406"/>
    </row>
    <row r="40534" spans="7:7">
      <c r="G40534" s="406"/>
    </row>
    <row r="40535" spans="7:7">
      <c r="G40535" s="406"/>
    </row>
    <row r="40536" spans="7:7">
      <c r="G40536" s="406"/>
    </row>
    <row r="40537" spans="7:7">
      <c r="G40537" s="406"/>
    </row>
    <row r="40538" spans="7:7">
      <c r="G40538" s="406"/>
    </row>
    <row r="40539" spans="7:7">
      <c r="G40539" s="406"/>
    </row>
    <row r="40540" spans="7:7">
      <c r="G40540" s="406"/>
    </row>
    <row r="40541" spans="7:7">
      <c r="G40541" s="406"/>
    </row>
    <row r="40542" spans="7:7">
      <c r="G40542" s="406"/>
    </row>
    <row r="40543" spans="7:7">
      <c r="G40543" s="406"/>
    </row>
    <row r="40544" spans="7:7">
      <c r="G40544" s="406"/>
    </row>
    <row r="40545" spans="7:7">
      <c r="G40545" s="406"/>
    </row>
    <row r="40546" spans="7:7">
      <c r="G40546" s="406"/>
    </row>
    <row r="40547" spans="7:7">
      <c r="G40547" s="406"/>
    </row>
    <row r="40548" spans="7:7">
      <c r="G40548" s="406"/>
    </row>
    <row r="40549" spans="7:7">
      <c r="G40549" s="406"/>
    </row>
    <row r="40550" spans="7:7">
      <c r="G40550" s="406"/>
    </row>
    <row r="40551" spans="7:7">
      <c r="G40551" s="406"/>
    </row>
    <row r="40552" spans="7:7">
      <c r="G40552" s="406"/>
    </row>
    <row r="40553" spans="7:7">
      <c r="G40553" s="406"/>
    </row>
    <row r="40554" spans="7:7">
      <c r="G40554" s="406"/>
    </row>
    <row r="40555" spans="7:7">
      <c r="G40555" s="406"/>
    </row>
    <row r="40556" spans="7:7">
      <c r="G40556" s="406"/>
    </row>
    <row r="40557" spans="7:7">
      <c r="G40557" s="406"/>
    </row>
    <row r="40558" spans="7:7">
      <c r="G40558" s="406"/>
    </row>
    <row r="40559" spans="7:7">
      <c r="G40559" s="406"/>
    </row>
    <row r="40560" spans="7:7">
      <c r="G40560" s="406"/>
    </row>
    <row r="40561" spans="7:7">
      <c r="G40561" s="406"/>
    </row>
    <row r="40562" spans="7:7">
      <c r="G40562" s="406"/>
    </row>
    <row r="40563" spans="7:7">
      <c r="G40563" s="406"/>
    </row>
    <row r="40564" spans="7:7">
      <c r="G40564" s="406"/>
    </row>
    <row r="40565" spans="7:7">
      <c r="G40565" s="406"/>
    </row>
    <row r="40566" spans="7:7">
      <c r="G40566" s="406"/>
    </row>
    <row r="40567" spans="7:7">
      <c r="G40567" s="406"/>
    </row>
    <row r="40568" spans="7:7">
      <c r="G40568" s="406"/>
    </row>
    <row r="40569" spans="7:7">
      <c r="G40569" s="406"/>
    </row>
    <row r="40570" spans="7:7">
      <c r="G40570" s="406"/>
    </row>
    <row r="40571" spans="7:7">
      <c r="G40571" s="406"/>
    </row>
    <row r="40572" spans="7:7">
      <c r="G40572" s="406"/>
    </row>
    <row r="40573" spans="7:7">
      <c r="G40573" s="406"/>
    </row>
    <row r="40574" spans="7:7">
      <c r="G40574" s="406"/>
    </row>
    <row r="40575" spans="7:7">
      <c r="G40575" s="406"/>
    </row>
    <row r="40576" spans="7:7">
      <c r="G40576" s="406"/>
    </row>
    <row r="40577" spans="7:7">
      <c r="G40577" s="406"/>
    </row>
    <row r="40578" spans="7:7">
      <c r="G40578" s="406"/>
    </row>
    <row r="40579" spans="7:7">
      <c r="G40579" s="406"/>
    </row>
    <row r="40580" spans="7:7">
      <c r="G40580" s="406"/>
    </row>
    <row r="40581" spans="7:7">
      <c r="G40581" s="406"/>
    </row>
    <row r="40582" spans="7:7">
      <c r="G40582" s="406"/>
    </row>
    <row r="40583" spans="7:7">
      <c r="G40583" s="406"/>
    </row>
    <row r="40584" spans="7:7">
      <c r="G40584" s="406"/>
    </row>
    <row r="40585" spans="7:7">
      <c r="G40585" s="406"/>
    </row>
    <row r="40586" spans="7:7">
      <c r="G40586" s="406"/>
    </row>
    <row r="40587" spans="7:7">
      <c r="G40587" s="406"/>
    </row>
    <row r="40588" spans="7:7">
      <c r="G40588" s="406"/>
    </row>
    <row r="40589" spans="7:7">
      <c r="G40589" s="406"/>
    </row>
    <row r="40590" spans="7:7">
      <c r="G40590" s="406"/>
    </row>
    <row r="40591" spans="7:7">
      <c r="G40591" s="406"/>
    </row>
    <row r="40592" spans="7:7">
      <c r="G40592" s="406"/>
    </row>
    <row r="40593" spans="7:7">
      <c r="G40593" s="406"/>
    </row>
    <row r="40594" spans="7:7">
      <c r="G40594" s="406"/>
    </row>
    <row r="40595" spans="7:7">
      <c r="G40595" s="406"/>
    </row>
    <row r="40596" spans="7:7">
      <c r="G40596" s="406"/>
    </row>
    <row r="40597" spans="7:7">
      <c r="G40597" s="406"/>
    </row>
    <row r="40598" spans="7:7">
      <c r="G40598" s="406"/>
    </row>
    <row r="40599" spans="7:7">
      <c r="G40599" s="406"/>
    </row>
    <row r="40600" spans="7:7">
      <c r="G40600" s="406"/>
    </row>
    <row r="40601" spans="7:7">
      <c r="G40601" s="406"/>
    </row>
    <row r="40602" spans="7:7">
      <c r="G40602" s="406"/>
    </row>
    <row r="40603" spans="7:7">
      <c r="G40603" s="406"/>
    </row>
    <row r="40604" spans="7:7">
      <c r="G40604" s="406"/>
    </row>
    <row r="40605" spans="7:7">
      <c r="G40605" s="406"/>
    </row>
    <row r="40606" spans="7:7">
      <c r="G40606" s="406"/>
    </row>
    <row r="40607" spans="7:7">
      <c r="G40607" s="406"/>
    </row>
    <row r="40608" spans="7:7">
      <c r="G40608" s="406"/>
    </row>
    <row r="40609" spans="7:7">
      <c r="G40609" s="406"/>
    </row>
    <row r="40610" spans="7:7">
      <c r="G40610" s="406"/>
    </row>
    <row r="40611" spans="7:7">
      <c r="G40611" s="406"/>
    </row>
    <row r="40612" spans="7:7">
      <c r="G40612" s="406"/>
    </row>
    <row r="40613" spans="7:7">
      <c r="G40613" s="406"/>
    </row>
    <row r="40614" spans="7:7">
      <c r="G40614" s="406"/>
    </row>
    <row r="40615" spans="7:7">
      <c r="G40615" s="406"/>
    </row>
    <row r="40616" spans="7:7">
      <c r="G40616" s="406"/>
    </row>
    <row r="40617" spans="7:7">
      <c r="G40617" s="406"/>
    </row>
    <row r="40618" spans="7:7">
      <c r="G40618" s="406"/>
    </row>
    <row r="40619" spans="7:7">
      <c r="G40619" s="406"/>
    </row>
    <row r="40620" spans="7:7">
      <c r="G40620" s="406"/>
    </row>
    <row r="40621" spans="7:7">
      <c r="G40621" s="406"/>
    </row>
    <row r="40622" spans="7:7">
      <c r="G40622" s="406"/>
    </row>
    <row r="40623" spans="7:7">
      <c r="G40623" s="406"/>
    </row>
    <row r="40624" spans="7:7">
      <c r="G40624" s="406"/>
    </row>
    <row r="40625" spans="7:7">
      <c r="G40625" s="406"/>
    </row>
    <row r="40626" spans="7:7">
      <c r="G40626" s="406"/>
    </row>
    <row r="40627" spans="7:7">
      <c r="G40627" s="406"/>
    </row>
    <row r="40628" spans="7:7">
      <c r="G40628" s="406"/>
    </row>
    <row r="40629" spans="7:7">
      <c r="G40629" s="406"/>
    </row>
    <row r="40630" spans="7:7">
      <c r="G40630" s="406"/>
    </row>
    <row r="40631" spans="7:7">
      <c r="G40631" s="406"/>
    </row>
    <row r="40632" spans="7:7">
      <c r="G40632" s="406"/>
    </row>
    <row r="40633" spans="7:7">
      <c r="G40633" s="406"/>
    </row>
    <row r="40634" spans="7:7">
      <c r="G40634" s="406"/>
    </row>
    <row r="40635" spans="7:7">
      <c r="G40635" s="406"/>
    </row>
    <row r="40636" spans="7:7">
      <c r="G40636" s="406"/>
    </row>
    <row r="40637" spans="7:7">
      <c r="G40637" s="406"/>
    </row>
    <row r="40638" spans="7:7">
      <c r="G40638" s="406"/>
    </row>
    <row r="40639" spans="7:7">
      <c r="G40639" s="406"/>
    </row>
    <row r="40640" spans="7:7">
      <c r="G40640" s="406"/>
    </row>
    <row r="40641" spans="7:7">
      <c r="G40641" s="406"/>
    </row>
    <row r="40642" spans="7:7">
      <c r="G40642" s="406"/>
    </row>
    <row r="40643" spans="7:7">
      <c r="G40643" s="406"/>
    </row>
    <row r="40644" spans="7:7">
      <c r="G40644" s="406"/>
    </row>
    <row r="40645" spans="7:7">
      <c r="G40645" s="406"/>
    </row>
    <row r="40646" spans="7:7">
      <c r="G40646" s="406"/>
    </row>
    <row r="40647" spans="7:7">
      <c r="G40647" s="406"/>
    </row>
    <row r="40648" spans="7:7">
      <c r="G40648" s="406"/>
    </row>
    <row r="40649" spans="7:7">
      <c r="G40649" s="406"/>
    </row>
    <row r="40650" spans="7:7">
      <c r="G40650" s="406"/>
    </row>
    <row r="40651" spans="7:7">
      <c r="G40651" s="406"/>
    </row>
    <row r="40652" spans="7:7">
      <c r="G40652" s="406"/>
    </row>
    <row r="40653" spans="7:7">
      <c r="G40653" s="406"/>
    </row>
    <row r="40654" spans="7:7">
      <c r="G40654" s="406"/>
    </row>
    <row r="40655" spans="7:7">
      <c r="G40655" s="406"/>
    </row>
    <row r="40656" spans="7:7">
      <c r="G40656" s="406"/>
    </row>
    <row r="40657" spans="7:7">
      <c r="G40657" s="406"/>
    </row>
    <row r="40658" spans="7:7">
      <c r="G40658" s="406"/>
    </row>
    <row r="40659" spans="7:7">
      <c r="G40659" s="406"/>
    </row>
    <row r="40660" spans="7:7">
      <c r="G40660" s="406"/>
    </row>
    <row r="40661" spans="7:7">
      <c r="G40661" s="406"/>
    </row>
    <row r="40662" spans="7:7">
      <c r="G40662" s="406"/>
    </row>
    <row r="40663" spans="7:7">
      <c r="G40663" s="406"/>
    </row>
    <row r="40664" spans="7:7">
      <c r="G40664" s="406"/>
    </row>
    <row r="40665" spans="7:7">
      <c r="G40665" s="406"/>
    </row>
    <row r="40666" spans="7:7">
      <c r="G40666" s="406"/>
    </row>
    <row r="40667" spans="7:7">
      <c r="G40667" s="406"/>
    </row>
    <row r="40668" spans="7:7">
      <c r="G40668" s="406"/>
    </row>
    <row r="40669" spans="7:7">
      <c r="G40669" s="406"/>
    </row>
    <row r="40670" spans="7:7">
      <c r="G40670" s="406"/>
    </row>
    <row r="40671" spans="7:7">
      <c r="G40671" s="406"/>
    </row>
    <row r="40672" spans="7:7">
      <c r="G40672" s="406"/>
    </row>
    <row r="40673" spans="7:7">
      <c r="G40673" s="406"/>
    </row>
    <row r="40674" spans="7:7">
      <c r="G40674" s="406"/>
    </row>
    <row r="40675" spans="7:7">
      <c r="G40675" s="406"/>
    </row>
    <row r="40676" spans="7:7">
      <c r="G40676" s="406"/>
    </row>
    <row r="40677" spans="7:7">
      <c r="G40677" s="406"/>
    </row>
    <row r="40678" spans="7:7">
      <c r="G40678" s="406"/>
    </row>
    <row r="40679" spans="7:7">
      <c r="G40679" s="406"/>
    </row>
    <row r="40680" spans="7:7">
      <c r="G40680" s="406"/>
    </row>
    <row r="40681" spans="7:7">
      <c r="G40681" s="406"/>
    </row>
    <row r="40682" spans="7:7">
      <c r="G40682" s="406"/>
    </row>
    <row r="40683" spans="7:7">
      <c r="G40683" s="406"/>
    </row>
    <row r="40684" spans="7:7">
      <c r="G40684" s="406"/>
    </row>
    <row r="40685" spans="7:7">
      <c r="G40685" s="406"/>
    </row>
    <row r="40686" spans="7:7">
      <c r="G40686" s="406"/>
    </row>
    <row r="40687" spans="7:7">
      <c r="G40687" s="406"/>
    </row>
    <row r="40688" spans="7:7">
      <c r="G40688" s="406"/>
    </row>
    <row r="40689" spans="7:7">
      <c r="G40689" s="406"/>
    </row>
    <row r="40690" spans="7:7">
      <c r="G40690" s="406"/>
    </row>
    <row r="40691" spans="7:7">
      <c r="G40691" s="406"/>
    </row>
    <row r="40692" spans="7:7">
      <c r="G40692" s="406"/>
    </row>
    <row r="40693" spans="7:7">
      <c r="G40693" s="406"/>
    </row>
    <row r="40694" spans="7:7">
      <c r="G40694" s="406"/>
    </row>
    <row r="40695" spans="7:7">
      <c r="G40695" s="406"/>
    </row>
    <row r="40696" spans="7:7">
      <c r="G40696" s="406"/>
    </row>
    <row r="40697" spans="7:7">
      <c r="G40697" s="406"/>
    </row>
    <row r="40698" spans="7:7">
      <c r="G40698" s="406"/>
    </row>
    <row r="40699" spans="7:7">
      <c r="G40699" s="406"/>
    </row>
    <row r="40700" spans="7:7">
      <c r="G40700" s="406"/>
    </row>
    <row r="40701" spans="7:7">
      <c r="G40701" s="406"/>
    </row>
    <row r="40702" spans="7:7">
      <c r="G40702" s="406"/>
    </row>
    <row r="40703" spans="7:7">
      <c r="G40703" s="406"/>
    </row>
    <row r="40704" spans="7:7">
      <c r="G40704" s="406"/>
    </row>
    <row r="40705" spans="7:7">
      <c r="G40705" s="406"/>
    </row>
    <row r="40706" spans="7:7">
      <c r="G40706" s="406"/>
    </row>
    <row r="40707" spans="7:7">
      <c r="G40707" s="406"/>
    </row>
    <row r="40708" spans="7:7">
      <c r="G40708" s="406"/>
    </row>
    <row r="40709" spans="7:7">
      <c r="G40709" s="406"/>
    </row>
    <row r="40710" spans="7:7">
      <c r="G40710" s="406"/>
    </row>
    <row r="40711" spans="7:7">
      <c r="G40711" s="406"/>
    </row>
    <row r="40712" spans="7:7">
      <c r="G40712" s="406"/>
    </row>
    <row r="40713" spans="7:7">
      <c r="G40713" s="406"/>
    </row>
    <row r="40714" spans="7:7">
      <c r="G40714" s="406"/>
    </row>
    <row r="40715" spans="7:7">
      <c r="G40715" s="406"/>
    </row>
    <row r="40716" spans="7:7">
      <c r="G40716" s="406"/>
    </row>
    <row r="40717" spans="7:7">
      <c r="G40717" s="406"/>
    </row>
    <row r="40718" spans="7:7">
      <c r="G40718" s="406"/>
    </row>
    <row r="40719" spans="7:7">
      <c r="G40719" s="406"/>
    </row>
    <row r="40720" spans="7:7">
      <c r="G40720" s="406"/>
    </row>
    <row r="40721" spans="7:7">
      <c r="G40721" s="406"/>
    </row>
    <row r="40722" spans="7:7">
      <c r="G40722" s="406"/>
    </row>
    <row r="40723" spans="7:7">
      <c r="G40723" s="406"/>
    </row>
    <row r="40724" spans="7:7">
      <c r="G40724" s="406"/>
    </row>
    <row r="40725" spans="7:7">
      <c r="G40725" s="406"/>
    </row>
    <row r="40726" spans="7:7">
      <c r="G40726" s="406"/>
    </row>
    <row r="40727" spans="7:7">
      <c r="G40727" s="406"/>
    </row>
    <row r="40728" spans="7:7">
      <c r="G40728" s="406"/>
    </row>
    <row r="40729" spans="7:7">
      <c r="G40729" s="406"/>
    </row>
    <row r="40730" spans="7:7">
      <c r="G40730" s="406"/>
    </row>
    <row r="40731" spans="7:7">
      <c r="G40731" s="406"/>
    </row>
    <row r="40732" spans="7:7">
      <c r="G40732" s="406"/>
    </row>
    <row r="40733" spans="7:7">
      <c r="G40733" s="406"/>
    </row>
    <row r="40734" spans="7:7">
      <c r="G40734" s="406"/>
    </row>
    <row r="40735" spans="7:7">
      <c r="G40735" s="406"/>
    </row>
    <row r="40736" spans="7:7">
      <c r="G40736" s="406"/>
    </row>
    <row r="40737" spans="7:7">
      <c r="G40737" s="406"/>
    </row>
    <row r="40738" spans="7:7">
      <c r="G40738" s="406"/>
    </row>
    <row r="40739" spans="7:7">
      <c r="G40739" s="406"/>
    </row>
    <row r="40740" spans="7:7">
      <c r="G40740" s="406"/>
    </row>
    <row r="40741" spans="7:7">
      <c r="G40741" s="406"/>
    </row>
    <row r="40742" spans="7:7">
      <c r="G40742" s="406"/>
    </row>
    <row r="40743" spans="7:7">
      <c r="G40743" s="406"/>
    </row>
    <row r="40744" spans="7:7">
      <c r="G40744" s="406"/>
    </row>
    <row r="40745" spans="7:7">
      <c r="G40745" s="406"/>
    </row>
    <row r="40746" spans="7:7">
      <c r="G40746" s="406"/>
    </row>
    <row r="40747" spans="7:7">
      <c r="G40747" s="406"/>
    </row>
    <row r="40748" spans="7:7">
      <c r="G40748" s="406"/>
    </row>
    <row r="40749" spans="7:7">
      <c r="G40749" s="406"/>
    </row>
    <row r="40750" spans="7:7">
      <c r="G40750" s="406"/>
    </row>
    <row r="40751" spans="7:7">
      <c r="G40751" s="406"/>
    </row>
    <row r="40752" spans="7:7">
      <c r="G40752" s="406"/>
    </row>
    <row r="40753" spans="7:7">
      <c r="G40753" s="406"/>
    </row>
    <row r="40754" spans="7:7">
      <c r="G40754" s="406"/>
    </row>
    <row r="40755" spans="7:7">
      <c r="G40755" s="406"/>
    </row>
    <row r="40756" spans="7:7">
      <c r="G40756" s="406"/>
    </row>
    <row r="40757" spans="7:7">
      <c r="G40757" s="406"/>
    </row>
    <row r="40758" spans="7:7">
      <c r="G40758" s="406"/>
    </row>
    <row r="40759" spans="7:7">
      <c r="G40759" s="406"/>
    </row>
    <row r="40760" spans="7:7">
      <c r="G40760" s="406"/>
    </row>
    <row r="40761" spans="7:7">
      <c r="G40761" s="406"/>
    </row>
    <row r="40762" spans="7:7">
      <c r="G40762" s="406"/>
    </row>
    <row r="40763" spans="7:7">
      <c r="G40763" s="406"/>
    </row>
    <row r="40764" spans="7:7">
      <c r="G40764" s="406"/>
    </row>
    <row r="40765" spans="7:7">
      <c r="G40765" s="406"/>
    </row>
    <row r="40766" spans="7:7">
      <c r="G40766" s="406"/>
    </row>
    <row r="40767" spans="7:7">
      <c r="G40767" s="406"/>
    </row>
    <row r="40768" spans="7:7">
      <c r="G40768" s="406"/>
    </row>
    <row r="40769" spans="7:7">
      <c r="G40769" s="406"/>
    </row>
    <row r="40770" spans="7:7">
      <c r="G40770" s="406"/>
    </row>
    <row r="40771" spans="7:7">
      <c r="G40771" s="406"/>
    </row>
    <row r="40772" spans="7:7">
      <c r="G40772" s="406"/>
    </row>
    <row r="40773" spans="7:7">
      <c r="G40773" s="406"/>
    </row>
    <row r="40774" spans="7:7">
      <c r="G40774" s="406"/>
    </row>
    <row r="40775" spans="7:7">
      <c r="G40775" s="406"/>
    </row>
    <row r="40776" spans="7:7">
      <c r="G40776" s="406"/>
    </row>
    <row r="40777" spans="7:7">
      <c r="G40777" s="406"/>
    </row>
    <row r="40778" spans="7:7">
      <c r="G40778" s="406"/>
    </row>
    <row r="40779" spans="7:7">
      <c r="G40779" s="406"/>
    </row>
    <row r="40780" spans="7:7">
      <c r="G40780" s="406"/>
    </row>
    <row r="40781" spans="7:7">
      <c r="G40781" s="406"/>
    </row>
    <row r="40782" spans="7:7">
      <c r="G40782" s="406"/>
    </row>
    <row r="40783" spans="7:7">
      <c r="G40783" s="406"/>
    </row>
    <row r="40784" spans="7:7">
      <c r="G40784" s="406"/>
    </row>
    <row r="40785" spans="7:7">
      <c r="G40785" s="406"/>
    </row>
    <row r="40786" spans="7:7">
      <c r="G40786" s="406"/>
    </row>
    <row r="40787" spans="7:7">
      <c r="G40787" s="406"/>
    </row>
    <row r="40788" spans="7:7">
      <c r="G40788" s="406"/>
    </row>
    <row r="40789" spans="7:7">
      <c r="G40789" s="406"/>
    </row>
    <row r="40790" spans="7:7">
      <c r="G40790" s="406"/>
    </row>
    <row r="40791" spans="7:7">
      <c r="G40791" s="406"/>
    </row>
    <row r="40792" spans="7:7">
      <c r="G40792" s="406"/>
    </row>
    <row r="40793" spans="7:7">
      <c r="G40793" s="406"/>
    </row>
    <row r="40794" spans="7:7">
      <c r="G40794" s="406"/>
    </row>
    <row r="40795" spans="7:7">
      <c r="G40795" s="406"/>
    </row>
    <row r="40796" spans="7:7">
      <c r="G40796" s="406"/>
    </row>
    <row r="40797" spans="7:7">
      <c r="G40797" s="406"/>
    </row>
    <row r="40798" spans="7:7">
      <c r="G40798" s="406"/>
    </row>
    <row r="40799" spans="7:7">
      <c r="G40799" s="406"/>
    </row>
    <row r="40800" spans="7:7">
      <c r="G40800" s="406"/>
    </row>
    <row r="40801" spans="7:7">
      <c r="G40801" s="406"/>
    </row>
    <row r="40802" spans="7:7">
      <c r="G40802" s="406"/>
    </row>
    <row r="40803" spans="7:7">
      <c r="G40803" s="406"/>
    </row>
    <row r="40804" spans="7:7">
      <c r="G40804" s="406"/>
    </row>
    <row r="40805" spans="7:7">
      <c r="G40805" s="406"/>
    </row>
    <row r="40806" spans="7:7">
      <c r="G40806" s="406"/>
    </row>
    <row r="40807" spans="7:7">
      <c r="G40807" s="406"/>
    </row>
    <row r="40808" spans="7:7">
      <c r="G40808" s="406"/>
    </row>
    <row r="40809" spans="7:7">
      <c r="G40809" s="406"/>
    </row>
    <row r="40810" spans="7:7">
      <c r="G40810" s="406"/>
    </row>
    <row r="40811" spans="7:7">
      <c r="G40811" s="406"/>
    </row>
    <row r="40812" spans="7:7">
      <c r="G40812" s="406"/>
    </row>
    <row r="40813" spans="7:7">
      <c r="G40813" s="406"/>
    </row>
    <row r="40814" spans="7:7">
      <c r="G40814" s="406"/>
    </row>
    <row r="40815" spans="7:7">
      <c r="G40815" s="406"/>
    </row>
    <row r="40816" spans="7:7">
      <c r="G40816" s="406"/>
    </row>
    <row r="40817" spans="7:7">
      <c r="G40817" s="406"/>
    </row>
    <row r="40818" spans="7:7">
      <c r="G40818" s="406"/>
    </row>
    <row r="40819" spans="7:7">
      <c r="G40819" s="406"/>
    </row>
    <row r="40820" spans="7:7">
      <c r="G40820" s="406"/>
    </row>
    <row r="40821" spans="7:7">
      <c r="G40821" s="406"/>
    </row>
    <row r="40822" spans="7:7">
      <c r="G40822" s="406"/>
    </row>
    <row r="40823" spans="7:7">
      <c r="G40823" s="406"/>
    </row>
    <row r="40824" spans="7:7">
      <c r="G40824" s="406"/>
    </row>
    <row r="40825" spans="7:7">
      <c r="G40825" s="406"/>
    </row>
    <row r="40826" spans="7:7">
      <c r="G40826" s="406"/>
    </row>
    <row r="40827" spans="7:7">
      <c r="G40827" s="406"/>
    </row>
    <row r="40828" spans="7:7">
      <c r="G40828" s="406"/>
    </row>
    <row r="40829" spans="7:7">
      <c r="G40829" s="406"/>
    </row>
    <row r="40830" spans="7:7">
      <c r="G40830" s="406"/>
    </row>
    <row r="40831" spans="7:7">
      <c r="G40831" s="406"/>
    </row>
    <row r="40832" spans="7:7">
      <c r="G40832" s="406"/>
    </row>
    <row r="40833" spans="7:7">
      <c r="G40833" s="406"/>
    </row>
    <row r="40834" spans="7:7">
      <c r="G40834" s="406"/>
    </row>
    <row r="40835" spans="7:7">
      <c r="G40835" s="406"/>
    </row>
    <row r="40836" spans="7:7">
      <c r="G40836" s="406"/>
    </row>
    <row r="40837" spans="7:7">
      <c r="G40837" s="406"/>
    </row>
    <row r="40838" spans="7:7">
      <c r="G40838" s="406"/>
    </row>
    <row r="40839" spans="7:7">
      <c r="G40839" s="406"/>
    </row>
    <row r="40840" spans="7:7">
      <c r="G40840" s="406"/>
    </row>
    <row r="40841" spans="7:7">
      <c r="G40841" s="406"/>
    </row>
    <row r="40842" spans="7:7">
      <c r="G40842" s="406"/>
    </row>
    <row r="40843" spans="7:7">
      <c r="G40843" s="406"/>
    </row>
    <row r="40844" spans="7:7">
      <c r="G40844" s="406"/>
    </row>
    <row r="40845" spans="7:7">
      <c r="G40845" s="406"/>
    </row>
    <row r="40846" spans="7:7">
      <c r="G40846" s="406"/>
    </row>
    <row r="40847" spans="7:7">
      <c r="G40847" s="406"/>
    </row>
    <row r="40848" spans="7:7">
      <c r="G40848" s="406"/>
    </row>
    <row r="40849" spans="7:7">
      <c r="G40849" s="406"/>
    </row>
    <row r="40850" spans="7:7">
      <c r="G40850" s="406"/>
    </row>
    <row r="40851" spans="7:7">
      <c r="G40851" s="406"/>
    </row>
    <row r="40852" spans="7:7">
      <c r="G40852" s="406"/>
    </row>
    <row r="40853" spans="7:7">
      <c r="G40853" s="406"/>
    </row>
    <row r="40854" spans="7:7">
      <c r="G40854" s="406"/>
    </row>
    <row r="40855" spans="7:7">
      <c r="G40855" s="406"/>
    </row>
    <row r="40856" spans="7:7">
      <c r="G40856" s="406"/>
    </row>
    <row r="40857" spans="7:7">
      <c r="G40857" s="406"/>
    </row>
    <row r="40858" spans="7:7">
      <c r="G40858" s="406"/>
    </row>
    <row r="40859" spans="7:7">
      <c r="G40859" s="406"/>
    </row>
    <row r="40860" spans="7:7">
      <c r="G40860" s="406"/>
    </row>
    <row r="40861" spans="7:7">
      <c r="G40861" s="406"/>
    </row>
    <row r="40862" spans="7:7">
      <c r="G40862" s="406"/>
    </row>
    <row r="40863" spans="7:7">
      <c r="G40863" s="406"/>
    </row>
    <row r="40864" spans="7:7">
      <c r="G40864" s="406"/>
    </row>
    <row r="40865" spans="7:7">
      <c r="G40865" s="406"/>
    </row>
    <row r="40866" spans="7:7">
      <c r="G40866" s="406"/>
    </row>
    <row r="40867" spans="7:7">
      <c r="G40867" s="406"/>
    </row>
    <row r="40868" spans="7:7">
      <c r="G40868" s="406"/>
    </row>
    <row r="40869" spans="7:7">
      <c r="G40869" s="406"/>
    </row>
    <row r="40870" spans="7:7">
      <c r="G40870" s="406"/>
    </row>
    <row r="40871" spans="7:7">
      <c r="G40871" s="406"/>
    </row>
    <row r="40872" spans="7:7">
      <c r="G40872" s="406"/>
    </row>
    <row r="40873" spans="7:7">
      <c r="G40873" s="406"/>
    </row>
    <row r="40874" spans="7:7">
      <c r="G40874" s="406"/>
    </row>
    <row r="40875" spans="7:7">
      <c r="G40875" s="406"/>
    </row>
    <row r="40876" spans="7:7">
      <c r="G40876" s="406"/>
    </row>
    <row r="40877" spans="7:7">
      <c r="G40877" s="406"/>
    </row>
    <row r="40878" spans="7:7">
      <c r="G40878" s="406"/>
    </row>
    <row r="40879" spans="7:7">
      <c r="G40879" s="406"/>
    </row>
    <row r="40880" spans="7:7">
      <c r="G40880" s="406"/>
    </row>
    <row r="40881" spans="7:7">
      <c r="G40881" s="406"/>
    </row>
    <row r="40882" spans="7:7">
      <c r="G40882" s="406"/>
    </row>
    <row r="40883" spans="7:7">
      <c r="G40883" s="406"/>
    </row>
    <row r="40884" spans="7:7">
      <c r="G40884" s="406"/>
    </row>
    <row r="40885" spans="7:7">
      <c r="G40885" s="406"/>
    </row>
    <row r="40886" spans="7:7">
      <c r="G40886" s="406"/>
    </row>
    <row r="40887" spans="7:7">
      <c r="G40887" s="406"/>
    </row>
    <row r="40888" spans="7:7">
      <c r="G40888" s="406"/>
    </row>
    <row r="40889" spans="7:7">
      <c r="G40889" s="406"/>
    </row>
    <row r="40890" spans="7:7">
      <c r="G40890" s="406"/>
    </row>
    <row r="40891" spans="7:7">
      <c r="G40891" s="406"/>
    </row>
    <row r="40892" spans="7:7">
      <c r="G40892" s="406"/>
    </row>
    <row r="40893" spans="7:7">
      <c r="G40893" s="406"/>
    </row>
    <row r="40894" spans="7:7">
      <c r="G40894" s="406"/>
    </row>
    <row r="40895" spans="7:7">
      <c r="G40895" s="406"/>
    </row>
    <row r="40896" spans="7:7">
      <c r="G40896" s="406"/>
    </row>
    <row r="40897" spans="7:7">
      <c r="G40897" s="406"/>
    </row>
    <row r="40898" spans="7:7">
      <c r="G40898" s="406"/>
    </row>
    <row r="40899" spans="7:7">
      <c r="G40899" s="406"/>
    </row>
    <row r="40900" spans="7:7">
      <c r="G40900" s="406"/>
    </row>
    <row r="40901" spans="7:7">
      <c r="G40901" s="406"/>
    </row>
    <row r="40902" spans="7:7">
      <c r="G40902" s="406"/>
    </row>
    <row r="40903" spans="7:7">
      <c r="G40903" s="406"/>
    </row>
    <row r="40904" spans="7:7">
      <c r="G40904" s="406"/>
    </row>
    <row r="40905" spans="7:7">
      <c r="G40905" s="406"/>
    </row>
    <row r="40906" spans="7:7">
      <c r="G40906" s="406"/>
    </row>
    <row r="40907" spans="7:7">
      <c r="G40907" s="406"/>
    </row>
    <row r="40908" spans="7:7">
      <c r="G40908" s="406"/>
    </row>
    <row r="40909" spans="7:7">
      <c r="G40909" s="406"/>
    </row>
    <row r="40910" spans="7:7">
      <c r="G40910" s="406"/>
    </row>
    <row r="40911" spans="7:7">
      <c r="G40911" s="406"/>
    </row>
    <row r="40912" spans="7:7">
      <c r="G40912" s="406"/>
    </row>
    <row r="40913" spans="7:7">
      <c r="G40913" s="406"/>
    </row>
    <row r="40914" spans="7:7">
      <c r="G40914" s="406"/>
    </row>
    <row r="40915" spans="7:7">
      <c r="G40915" s="406"/>
    </row>
    <row r="40916" spans="7:7">
      <c r="G40916" s="406"/>
    </row>
    <row r="40917" spans="7:7">
      <c r="G40917" s="406"/>
    </row>
    <row r="40918" spans="7:7">
      <c r="G40918" s="406"/>
    </row>
    <row r="40919" spans="7:7">
      <c r="G40919" s="406"/>
    </row>
    <row r="40920" spans="7:7">
      <c r="G40920" s="406"/>
    </row>
    <row r="40921" spans="7:7">
      <c r="G40921" s="406"/>
    </row>
    <row r="40922" spans="7:7">
      <c r="G40922" s="406"/>
    </row>
    <row r="40923" spans="7:7">
      <c r="G40923" s="406"/>
    </row>
    <row r="40924" spans="7:7">
      <c r="G40924" s="406"/>
    </row>
    <row r="40925" spans="7:7">
      <c r="G40925" s="406"/>
    </row>
    <row r="40926" spans="7:7">
      <c r="G40926" s="406"/>
    </row>
    <row r="40927" spans="7:7">
      <c r="G40927" s="406"/>
    </row>
    <row r="40928" spans="7:7">
      <c r="G40928" s="406"/>
    </row>
    <row r="40929" spans="7:7">
      <c r="G40929" s="406"/>
    </row>
    <row r="40930" spans="7:7">
      <c r="G40930" s="406"/>
    </row>
    <row r="40931" spans="7:7">
      <c r="G40931" s="406"/>
    </row>
    <row r="40932" spans="7:7">
      <c r="G40932" s="406"/>
    </row>
    <row r="40933" spans="7:7">
      <c r="G40933" s="406"/>
    </row>
    <row r="40934" spans="7:7">
      <c r="G40934" s="406"/>
    </row>
    <row r="40935" spans="7:7">
      <c r="G40935" s="406"/>
    </row>
    <row r="40936" spans="7:7">
      <c r="G40936" s="406"/>
    </row>
    <row r="40937" spans="7:7">
      <c r="G40937" s="406"/>
    </row>
    <row r="40938" spans="7:7">
      <c r="G40938" s="406"/>
    </row>
    <row r="40939" spans="7:7">
      <c r="G40939" s="406"/>
    </row>
    <row r="40940" spans="7:7">
      <c r="G40940" s="406"/>
    </row>
    <row r="40941" spans="7:7">
      <c r="G40941" s="406"/>
    </row>
    <row r="40942" spans="7:7">
      <c r="G40942" s="406"/>
    </row>
    <row r="40943" spans="7:7">
      <c r="G40943" s="406"/>
    </row>
    <row r="40944" spans="7:7">
      <c r="G40944" s="406"/>
    </row>
    <row r="40945" spans="7:7">
      <c r="G40945" s="406"/>
    </row>
    <row r="40946" spans="7:7">
      <c r="G40946" s="406"/>
    </row>
    <row r="40947" spans="7:7">
      <c r="G40947" s="406"/>
    </row>
    <row r="40948" spans="7:7">
      <c r="G40948" s="406"/>
    </row>
    <row r="40949" spans="7:7">
      <c r="G40949" s="406"/>
    </row>
    <row r="40950" spans="7:7">
      <c r="G40950" s="406"/>
    </row>
    <row r="40951" spans="7:7">
      <c r="G40951" s="406"/>
    </row>
    <row r="40952" spans="7:7">
      <c r="G40952" s="406"/>
    </row>
    <row r="40953" spans="7:7">
      <c r="G40953" s="406"/>
    </row>
    <row r="40954" spans="7:7">
      <c r="G40954" s="406"/>
    </row>
    <row r="40955" spans="7:7">
      <c r="G40955" s="406"/>
    </row>
    <row r="40956" spans="7:7">
      <c r="G40956" s="406"/>
    </row>
    <row r="40957" spans="7:7">
      <c r="G40957" s="406"/>
    </row>
    <row r="40958" spans="7:7">
      <c r="G40958" s="406"/>
    </row>
    <row r="40959" spans="7:7">
      <c r="G40959" s="406"/>
    </row>
    <row r="40960" spans="7:7">
      <c r="G40960" s="406"/>
    </row>
    <row r="40961" spans="7:7">
      <c r="G40961" s="406"/>
    </row>
    <row r="40962" spans="7:7">
      <c r="G40962" s="406"/>
    </row>
    <row r="40963" spans="7:7">
      <c r="G40963" s="406"/>
    </row>
    <row r="40964" spans="7:7">
      <c r="G40964" s="406"/>
    </row>
    <row r="40965" spans="7:7">
      <c r="G40965" s="406"/>
    </row>
    <row r="40966" spans="7:7">
      <c r="G40966" s="406"/>
    </row>
    <row r="40967" spans="7:7">
      <c r="G40967" s="406"/>
    </row>
    <row r="40968" spans="7:7">
      <c r="G40968" s="406"/>
    </row>
    <row r="40969" spans="7:7">
      <c r="G40969" s="406"/>
    </row>
    <row r="40970" spans="7:7">
      <c r="G40970" s="406"/>
    </row>
    <row r="40971" spans="7:7">
      <c r="G40971" s="406"/>
    </row>
    <row r="40972" spans="7:7">
      <c r="G40972" s="406"/>
    </row>
    <row r="40973" spans="7:7">
      <c r="G40973" s="406"/>
    </row>
    <row r="40974" spans="7:7">
      <c r="G40974" s="406"/>
    </row>
    <row r="40975" spans="7:7">
      <c r="G40975" s="406"/>
    </row>
    <row r="40976" spans="7:7">
      <c r="G40976" s="406"/>
    </row>
    <row r="40977" spans="7:7">
      <c r="G40977" s="406"/>
    </row>
    <row r="40978" spans="7:7">
      <c r="G40978" s="406"/>
    </row>
    <row r="40979" spans="7:7">
      <c r="G40979" s="406"/>
    </row>
    <row r="40980" spans="7:7">
      <c r="G40980" s="406"/>
    </row>
    <row r="40981" spans="7:7">
      <c r="G40981" s="406"/>
    </row>
    <row r="40982" spans="7:7">
      <c r="G40982" s="406"/>
    </row>
    <row r="40983" spans="7:7">
      <c r="G40983" s="406"/>
    </row>
    <row r="40984" spans="7:7">
      <c r="G40984" s="406"/>
    </row>
    <row r="40985" spans="7:7">
      <c r="G40985" s="406"/>
    </row>
    <row r="40986" spans="7:7">
      <c r="G40986" s="406"/>
    </row>
    <row r="40987" spans="7:7">
      <c r="G40987" s="406"/>
    </row>
    <row r="40988" spans="7:7">
      <c r="G40988" s="406"/>
    </row>
    <row r="40989" spans="7:7">
      <c r="G40989" s="406"/>
    </row>
    <row r="40990" spans="7:7">
      <c r="G40990" s="406"/>
    </row>
    <row r="40991" spans="7:7">
      <c r="G40991" s="406"/>
    </row>
    <row r="40992" spans="7:7">
      <c r="G40992" s="406"/>
    </row>
    <row r="40993" spans="7:7">
      <c r="G40993" s="406"/>
    </row>
    <row r="40994" spans="7:7">
      <c r="G40994" s="406"/>
    </row>
    <row r="40995" spans="7:7">
      <c r="G40995" s="406"/>
    </row>
    <row r="40996" spans="7:7">
      <c r="G40996" s="406"/>
    </row>
    <row r="40997" spans="7:7">
      <c r="G40997" s="406"/>
    </row>
    <row r="40998" spans="7:7">
      <c r="G40998" s="406"/>
    </row>
    <row r="40999" spans="7:7">
      <c r="G40999" s="406"/>
    </row>
    <row r="41000" spans="7:7">
      <c r="G41000" s="406"/>
    </row>
    <row r="41001" spans="7:7">
      <c r="G41001" s="406"/>
    </row>
    <row r="41002" spans="7:7">
      <c r="G41002" s="406"/>
    </row>
    <row r="41003" spans="7:7">
      <c r="G41003" s="406"/>
    </row>
    <row r="41004" spans="7:7">
      <c r="G41004" s="406"/>
    </row>
    <row r="41005" spans="7:7">
      <c r="G41005" s="406"/>
    </row>
    <row r="41006" spans="7:7">
      <c r="G41006" s="406"/>
    </row>
    <row r="41007" spans="7:7">
      <c r="G41007" s="406"/>
    </row>
    <row r="41008" spans="7:7">
      <c r="G41008" s="406"/>
    </row>
    <row r="41009" spans="7:7">
      <c r="G41009" s="406"/>
    </row>
    <row r="41010" spans="7:7">
      <c r="G41010" s="406"/>
    </row>
    <row r="41011" spans="7:7">
      <c r="G41011" s="406"/>
    </row>
    <row r="41012" spans="7:7">
      <c r="G41012" s="406"/>
    </row>
    <row r="41013" spans="7:7">
      <c r="G41013" s="406"/>
    </row>
    <row r="41014" spans="7:7">
      <c r="G41014" s="406"/>
    </row>
    <row r="41015" spans="7:7">
      <c r="G41015" s="406"/>
    </row>
    <row r="41016" spans="7:7">
      <c r="G41016" s="406"/>
    </row>
    <row r="41017" spans="7:7">
      <c r="G41017" s="406"/>
    </row>
    <row r="41018" spans="7:7">
      <c r="G41018" s="406"/>
    </row>
    <row r="41019" spans="7:7">
      <c r="G41019" s="406"/>
    </row>
    <row r="41020" spans="7:7">
      <c r="G41020" s="406"/>
    </row>
    <row r="41021" spans="7:7">
      <c r="G41021" s="406"/>
    </row>
    <row r="41022" spans="7:7">
      <c r="G41022" s="406"/>
    </row>
    <row r="41023" spans="7:7">
      <c r="G41023" s="406"/>
    </row>
    <row r="41024" spans="7:7">
      <c r="G41024" s="406"/>
    </row>
    <row r="41025" spans="7:7">
      <c r="G41025" s="406"/>
    </row>
    <row r="41026" spans="7:7">
      <c r="G41026" s="406"/>
    </row>
    <row r="41027" spans="7:7">
      <c r="G41027" s="406"/>
    </row>
    <row r="41028" spans="7:7">
      <c r="G41028" s="406"/>
    </row>
    <row r="41029" spans="7:7">
      <c r="G41029" s="406"/>
    </row>
    <row r="41030" spans="7:7">
      <c r="G41030" s="406"/>
    </row>
    <row r="41031" spans="7:7">
      <c r="G41031" s="406"/>
    </row>
    <row r="41032" spans="7:7">
      <c r="G41032" s="406"/>
    </row>
    <row r="41033" spans="7:7">
      <c r="G41033" s="406"/>
    </row>
    <row r="41034" spans="7:7">
      <c r="G41034" s="406"/>
    </row>
    <row r="41035" spans="7:7">
      <c r="G41035" s="406"/>
    </row>
    <row r="41036" spans="7:7">
      <c r="G41036" s="406"/>
    </row>
    <row r="41037" spans="7:7">
      <c r="G41037" s="406"/>
    </row>
    <row r="41038" spans="7:7">
      <c r="G41038" s="406"/>
    </row>
    <row r="41039" spans="7:7">
      <c r="G41039" s="406"/>
    </row>
    <row r="41040" spans="7:7">
      <c r="G41040" s="406"/>
    </row>
    <row r="41041" spans="7:7">
      <c r="G41041" s="406"/>
    </row>
    <row r="41042" spans="7:7">
      <c r="G41042" s="406"/>
    </row>
    <row r="41043" spans="7:7">
      <c r="G41043" s="406"/>
    </row>
    <row r="41044" spans="7:7">
      <c r="G41044" s="406"/>
    </row>
    <row r="41045" spans="7:7">
      <c r="G41045" s="406"/>
    </row>
    <row r="41046" spans="7:7">
      <c r="G41046" s="406"/>
    </row>
    <row r="41047" spans="7:7">
      <c r="G41047" s="406"/>
    </row>
    <row r="41048" spans="7:7">
      <c r="G41048" s="406"/>
    </row>
    <row r="41049" spans="7:7">
      <c r="G41049" s="406"/>
    </row>
    <row r="41050" spans="7:7">
      <c r="G41050" s="406"/>
    </row>
    <row r="41051" spans="7:7">
      <c r="G41051" s="406"/>
    </row>
    <row r="41052" spans="7:7">
      <c r="G41052" s="406"/>
    </row>
    <row r="41053" spans="7:7">
      <c r="G41053" s="406"/>
    </row>
    <row r="41054" spans="7:7">
      <c r="G41054" s="406"/>
    </row>
    <row r="41055" spans="7:7">
      <c r="G41055" s="406"/>
    </row>
    <row r="41056" spans="7:7">
      <c r="G41056" s="406"/>
    </row>
    <row r="41057" spans="7:7">
      <c r="G41057" s="406"/>
    </row>
    <row r="41058" spans="7:7">
      <c r="G41058" s="406"/>
    </row>
    <row r="41059" spans="7:7">
      <c r="G41059" s="406"/>
    </row>
    <row r="41060" spans="7:7">
      <c r="G41060" s="406"/>
    </row>
    <row r="41061" spans="7:7">
      <c r="G41061" s="406"/>
    </row>
    <row r="41062" spans="7:7">
      <c r="G41062" s="406"/>
    </row>
    <row r="41063" spans="7:7">
      <c r="G41063" s="406"/>
    </row>
    <row r="41064" spans="7:7">
      <c r="G41064" s="406"/>
    </row>
    <row r="41065" spans="7:7">
      <c r="G41065" s="406"/>
    </row>
    <row r="41066" spans="7:7">
      <c r="G41066" s="406"/>
    </row>
    <row r="41067" spans="7:7">
      <c r="G41067" s="406"/>
    </row>
    <row r="41068" spans="7:7">
      <c r="G41068" s="406"/>
    </row>
    <row r="41069" spans="7:7">
      <c r="G41069" s="406"/>
    </row>
    <row r="41070" spans="7:7">
      <c r="G41070" s="406"/>
    </row>
    <row r="41071" spans="7:7">
      <c r="G41071" s="406"/>
    </row>
    <row r="41072" spans="7:7">
      <c r="G41072" s="406"/>
    </row>
    <row r="41073" spans="7:7">
      <c r="G41073" s="406"/>
    </row>
    <row r="41074" spans="7:7">
      <c r="G41074" s="406"/>
    </row>
    <row r="41075" spans="7:7">
      <c r="G41075" s="406"/>
    </row>
    <row r="41076" spans="7:7">
      <c r="G41076" s="406"/>
    </row>
    <row r="41077" spans="7:7">
      <c r="G41077" s="406"/>
    </row>
    <row r="41078" spans="7:7">
      <c r="G41078" s="406"/>
    </row>
    <row r="41079" spans="7:7">
      <c r="G41079" s="406"/>
    </row>
    <row r="41080" spans="7:7">
      <c r="G41080" s="406"/>
    </row>
    <row r="41081" spans="7:7">
      <c r="G41081" s="406"/>
    </row>
    <row r="41082" spans="7:7">
      <c r="G41082" s="406"/>
    </row>
    <row r="41083" spans="7:7">
      <c r="G41083" s="406"/>
    </row>
    <row r="41084" spans="7:7">
      <c r="G41084" s="406"/>
    </row>
    <row r="41085" spans="7:7">
      <c r="G41085" s="406"/>
    </row>
    <row r="41086" spans="7:7">
      <c r="G41086" s="406"/>
    </row>
    <row r="41087" spans="7:7">
      <c r="G41087" s="406"/>
    </row>
    <row r="41088" spans="7:7">
      <c r="G41088" s="406"/>
    </row>
    <row r="41089" spans="7:7">
      <c r="G41089" s="406"/>
    </row>
    <row r="41090" spans="7:7">
      <c r="G41090" s="406"/>
    </row>
    <row r="41091" spans="7:7">
      <c r="G41091" s="406"/>
    </row>
    <row r="41092" spans="7:7">
      <c r="G41092" s="406"/>
    </row>
    <row r="41093" spans="7:7">
      <c r="G41093" s="406"/>
    </row>
    <row r="41094" spans="7:7">
      <c r="G41094" s="406"/>
    </row>
    <row r="41095" spans="7:7">
      <c r="G41095" s="406"/>
    </row>
    <row r="41096" spans="7:7">
      <c r="G41096" s="406"/>
    </row>
    <row r="41097" spans="7:7">
      <c r="G41097" s="406"/>
    </row>
    <row r="41098" spans="7:7">
      <c r="G41098" s="406"/>
    </row>
    <row r="41099" spans="7:7">
      <c r="G41099" s="406"/>
    </row>
    <row r="41100" spans="7:7">
      <c r="G41100" s="406"/>
    </row>
    <row r="41101" spans="7:7">
      <c r="G41101" s="406"/>
    </row>
    <row r="41102" spans="7:7">
      <c r="G41102" s="406"/>
    </row>
    <row r="41103" spans="7:7">
      <c r="G41103" s="406"/>
    </row>
    <row r="41104" spans="7:7">
      <c r="G41104" s="406"/>
    </row>
    <row r="41105" spans="7:7">
      <c r="G41105" s="406"/>
    </row>
    <row r="41106" spans="7:7">
      <c r="G41106" s="406"/>
    </row>
    <row r="41107" spans="7:7">
      <c r="G41107" s="406"/>
    </row>
    <row r="41108" spans="7:7">
      <c r="G41108" s="406"/>
    </row>
    <row r="41109" spans="7:7">
      <c r="G41109" s="406"/>
    </row>
    <row r="41110" spans="7:7">
      <c r="G41110" s="406"/>
    </row>
    <row r="41111" spans="7:7">
      <c r="G41111" s="406"/>
    </row>
    <row r="41112" spans="7:7">
      <c r="G41112" s="406"/>
    </row>
    <row r="41113" spans="7:7">
      <c r="G41113" s="406"/>
    </row>
    <row r="41114" spans="7:7">
      <c r="G41114" s="406"/>
    </row>
    <row r="41115" spans="7:7">
      <c r="G41115" s="406"/>
    </row>
    <row r="41116" spans="7:7">
      <c r="G41116" s="406"/>
    </row>
    <row r="41117" spans="7:7">
      <c r="G41117" s="406"/>
    </row>
    <row r="41118" spans="7:7">
      <c r="G41118" s="406"/>
    </row>
    <row r="41119" spans="7:7">
      <c r="G41119" s="406"/>
    </row>
    <row r="41120" spans="7:7">
      <c r="G41120" s="406"/>
    </row>
    <row r="41121" spans="7:7">
      <c r="G41121" s="406"/>
    </row>
    <row r="41122" spans="7:7">
      <c r="G41122" s="406"/>
    </row>
    <row r="41123" spans="7:7">
      <c r="G41123" s="406"/>
    </row>
    <row r="41124" spans="7:7">
      <c r="G41124" s="406"/>
    </row>
    <row r="41125" spans="7:7">
      <c r="G41125" s="406"/>
    </row>
    <row r="41126" spans="7:7">
      <c r="G41126" s="406"/>
    </row>
    <row r="41127" spans="7:7">
      <c r="G41127" s="406"/>
    </row>
    <row r="41128" spans="7:7">
      <c r="G41128" s="406"/>
    </row>
    <row r="41129" spans="7:7">
      <c r="G41129" s="406"/>
    </row>
    <row r="41130" spans="7:7">
      <c r="G41130" s="406"/>
    </row>
    <row r="41131" spans="7:7">
      <c r="G41131" s="406"/>
    </row>
    <row r="41132" spans="7:7">
      <c r="G41132" s="406"/>
    </row>
    <row r="41133" spans="7:7">
      <c r="G41133" s="406"/>
    </row>
    <row r="41134" spans="7:7">
      <c r="G41134" s="406"/>
    </row>
    <row r="41135" spans="7:7">
      <c r="G41135" s="406"/>
    </row>
    <row r="41136" spans="7:7">
      <c r="G41136" s="406"/>
    </row>
    <row r="41137" spans="7:7">
      <c r="G41137" s="406"/>
    </row>
    <row r="41138" spans="7:7">
      <c r="G41138" s="406"/>
    </row>
    <row r="41139" spans="7:7">
      <c r="G41139" s="406"/>
    </row>
    <row r="41140" spans="7:7">
      <c r="G41140" s="406"/>
    </row>
    <row r="41141" spans="7:7">
      <c r="G41141" s="406"/>
    </row>
    <row r="41142" spans="7:7">
      <c r="G41142" s="406"/>
    </row>
    <row r="41143" spans="7:7">
      <c r="G41143" s="406"/>
    </row>
    <row r="41144" spans="7:7">
      <c r="G41144" s="406"/>
    </row>
    <row r="41145" spans="7:7">
      <c r="G41145" s="406"/>
    </row>
    <row r="41146" spans="7:7">
      <c r="G41146" s="406"/>
    </row>
    <row r="41147" spans="7:7">
      <c r="G41147" s="406"/>
    </row>
    <row r="41148" spans="7:7">
      <c r="G41148" s="406"/>
    </row>
    <row r="41149" spans="7:7">
      <c r="G41149" s="406"/>
    </row>
    <row r="41150" spans="7:7">
      <c r="G41150" s="406"/>
    </row>
    <row r="41151" spans="7:7">
      <c r="G41151" s="406"/>
    </row>
    <row r="41152" spans="7:7">
      <c r="G41152" s="406"/>
    </row>
    <row r="41153" spans="7:7">
      <c r="G41153" s="406"/>
    </row>
    <row r="41154" spans="7:7">
      <c r="G41154" s="406"/>
    </row>
    <row r="41155" spans="7:7">
      <c r="G41155" s="406"/>
    </row>
    <row r="41156" spans="7:7">
      <c r="G41156" s="406"/>
    </row>
    <row r="41157" spans="7:7">
      <c r="G41157" s="406"/>
    </row>
    <row r="41158" spans="7:7">
      <c r="G41158" s="406"/>
    </row>
    <row r="41159" spans="7:7">
      <c r="G41159" s="406"/>
    </row>
    <row r="41160" spans="7:7">
      <c r="G41160" s="406"/>
    </row>
    <row r="41161" spans="7:7">
      <c r="G41161" s="406"/>
    </row>
    <row r="41162" spans="7:7">
      <c r="G41162" s="406"/>
    </row>
    <row r="41163" spans="7:7">
      <c r="G41163" s="406"/>
    </row>
    <row r="41164" spans="7:7">
      <c r="G41164" s="406"/>
    </row>
    <row r="41165" spans="7:7">
      <c r="G41165" s="406"/>
    </row>
    <row r="41166" spans="7:7">
      <c r="G41166" s="406"/>
    </row>
    <row r="41167" spans="7:7">
      <c r="G41167" s="406"/>
    </row>
    <row r="41168" spans="7:7">
      <c r="G41168" s="406"/>
    </row>
    <row r="41169" spans="7:7">
      <c r="G41169" s="406"/>
    </row>
    <row r="41170" spans="7:7">
      <c r="G41170" s="406"/>
    </row>
    <row r="41171" spans="7:7">
      <c r="G41171" s="406"/>
    </row>
    <row r="41172" spans="7:7">
      <c r="G41172" s="406"/>
    </row>
    <row r="41173" spans="7:7">
      <c r="G41173" s="406"/>
    </row>
    <row r="41174" spans="7:7">
      <c r="G41174" s="406"/>
    </row>
    <row r="41175" spans="7:7">
      <c r="G41175" s="406"/>
    </row>
    <row r="41176" spans="7:7">
      <c r="G41176" s="406"/>
    </row>
    <row r="41177" spans="7:7">
      <c r="G41177" s="406"/>
    </row>
    <row r="41178" spans="7:7">
      <c r="G41178" s="406"/>
    </row>
    <row r="41179" spans="7:7">
      <c r="G41179" s="406"/>
    </row>
    <row r="41180" spans="7:7">
      <c r="G41180" s="406"/>
    </row>
    <row r="41181" spans="7:7">
      <c r="G41181" s="406"/>
    </row>
    <row r="41182" spans="7:7">
      <c r="G41182" s="406"/>
    </row>
    <row r="41183" spans="7:7">
      <c r="G41183" s="406"/>
    </row>
    <row r="41184" spans="7:7">
      <c r="G41184" s="406"/>
    </row>
    <row r="41185" spans="7:7">
      <c r="G41185" s="406"/>
    </row>
    <row r="41186" spans="7:7">
      <c r="G41186" s="406"/>
    </row>
    <row r="41187" spans="7:7">
      <c r="G41187" s="406"/>
    </row>
    <row r="41188" spans="7:7">
      <c r="G41188" s="406"/>
    </row>
    <row r="41189" spans="7:7">
      <c r="G41189" s="406"/>
    </row>
    <row r="41190" spans="7:7">
      <c r="G41190" s="406"/>
    </row>
    <row r="41191" spans="7:7">
      <c r="G41191" s="406"/>
    </row>
    <row r="41192" spans="7:7">
      <c r="G41192" s="406"/>
    </row>
    <row r="41193" spans="7:7">
      <c r="G41193" s="406"/>
    </row>
    <row r="41194" spans="7:7">
      <c r="G41194" s="406"/>
    </row>
    <row r="41195" spans="7:7">
      <c r="G41195" s="406"/>
    </row>
    <row r="41196" spans="7:7">
      <c r="G41196" s="406"/>
    </row>
    <row r="41197" spans="7:7">
      <c r="G41197" s="406"/>
    </row>
    <row r="41198" spans="7:7">
      <c r="G41198" s="406"/>
    </row>
    <row r="41199" spans="7:7">
      <c r="G41199" s="406"/>
    </row>
    <row r="41200" spans="7:7">
      <c r="G41200" s="406"/>
    </row>
    <row r="41201" spans="7:7">
      <c r="G41201" s="406"/>
    </row>
    <row r="41202" spans="7:7">
      <c r="G41202" s="406"/>
    </row>
    <row r="41203" spans="7:7">
      <c r="G41203" s="406"/>
    </row>
    <row r="41204" spans="7:7">
      <c r="G41204" s="406"/>
    </row>
    <row r="41205" spans="7:7">
      <c r="G41205" s="406"/>
    </row>
    <row r="41206" spans="7:7">
      <c r="G41206" s="406"/>
    </row>
    <row r="41207" spans="7:7">
      <c r="G41207" s="406"/>
    </row>
    <row r="41208" spans="7:7">
      <c r="G41208" s="406"/>
    </row>
    <row r="41209" spans="7:7">
      <c r="G41209" s="406"/>
    </row>
    <row r="41210" spans="7:7">
      <c r="G41210" s="406"/>
    </row>
    <row r="41211" spans="7:7">
      <c r="G41211" s="406"/>
    </row>
    <row r="41212" spans="7:7">
      <c r="G41212" s="406"/>
    </row>
    <row r="41213" spans="7:7">
      <c r="G41213" s="406"/>
    </row>
    <row r="41214" spans="7:7">
      <c r="G41214" s="406"/>
    </row>
    <row r="41215" spans="7:7">
      <c r="G41215" s="406"/>
    </row>
    <row r="41216" spans="7:7">
      <c r="G41216" s="406"/>
    </row>
    <row r="41217" spans="7:7">
      <c r="G41217" s="406"/>
    </row>
    <row r="41218" spans="7:7">
      <c r="G41218" s="406"/>
    </row>
    <row r="41219" spans="7:7">
      <c r="G41219" s="406"/>
    </row>
    <row r="41220" spans="7:7">
      <c r="G41220" s="406"/>
    </row>
    <row r="41221" spans="7:7">
      <c r="G41221" s="406"/>
    </row>
    <row r="41222" spans="7:7">
      <c r="G41222" s="406"/>
    </row>
    <row r="41223" spans="7:7">
      <c r="G41223" s="406"/>
    </row>
    <row r="41224" spans="7:7">
      <c r="G41224" s="406"/>
    </row>
    <row r="41225" spans="7:7">
      <c r="G41225" s="406"/>
    </row>
    <row r="41226" spans="7:7">
      <c r="G41226" s="406"/>
    </row>
    <row r="41227" spans="7:7">
      <c r="G41227" s="406"/>
    </row>
    <row r="41228" spans="7:7">
      <c r="G41228" s="406"/>
    </row>
    <row r="41229" spans="7:7">
      <c r="G41229" s="406"/>
    </row>
    <row r="41230" spans="7:7">
      <c r="G41230" s="406"/>
    </row>
    <row r="41231" spans="7:7">
      <c r="G41231" s="406"/>
    </row>
    <row r="41232" spans="7:7">
      <c r="G41232" s="406"/>
    </row>
    <row r="41233" spans="7:7">
      <c r="G41233" s="406"/>
    </row>
    <row r="41234" spans="7:7">
      <c r="G41234" s="406"/>
    </row>
    <row r="41235" spans="7:7">
      <c r="G41235" s="406"/>
    </row>
    <row r="41236" spans="7:7">
      <c r="G41236" s="406"/>
    </row>
    <row r="41237" spans="7:7">
      <c r="G41237" s="406"/>
    </row>
    <row r="41238" spans="7:7">
      <c r="G41238" s="406"/>
    </row>
    <row r="41239" spans="7:7">
      <c r="G41239" s="406"/>
    </row>
    <row r="41240" spans="7:7">
      <c r="G41240" s="406"/>
    </row>
    <row r="41241" spans="7:7">
      <c r="G41241" s="406"/>
    </row>
    <row r="41242" spans="7:7">
      <c r="G41242" s="406"/>
    </row>
    <row r="41243" spans="7:7">
      <c r="G41243" s="406"/>
    </row>
    <row r="41244" spans="7:7">
      <c r="G41244" s="406"/>
    </row>
    <row r="41245" spans="7:7">
      <c r="G41245" s="406"/>
    </row>
    <row r="41246" spans="7:7">
      <c r="G41246" s="406"/>
    </row>
    <row r="41247" spans="7:7">
      <c r="G41247" s="406"/>
    </row>
    <row r="41248" spans="7:7">
      <c r="G41248" s="406"/>
    </row>
    <row r="41249" spans="7:7">
      <c r="G41249" s="406"/>
    </row>
    <row r="41250" spans="7:7">
      <c r="G41250" s="406"/>
    </row>
    <row r="41251" spans="7:7">
      <c r="G41251" s="406"/>
    </row>
    <row r="41252" spans="7:7">
      <c r="G41252" s="406"/>
    </row>
    <row r="41253" spans="7:7">
      <c r="G41253" s="406"/>
    </row>
    <row r="41254" spans="7:7">
      <c r="G41254" s="406"/>
    </row>
    <row r="41255" spans="7:7">
      <c r="G41255" s="406"/>
    </row>
    <row r="41256" spans="7:7">
      <c r="G41256" s="406"/>
    </row>
    <row r="41257" spans="7:7">
      <c r="G41257" s="406"/>
    </row>
    <row r="41258" spans="7:7">
      <c r="G41258" s="406"/>
    </row>
    <row r="41259" spans="7:7">
      <c r="G41259" s="406"/>
    </row>
    <row r="41260" spans="7:7">
      <c r="G41260" s="406"/>
    </row>
    <row r="41261" spans="7:7">
      <c r="G41261" s="406"/>
    </row>
    <row r="41262" spans="7:7">
      <c r="G41262" s="406"/>
    </row>
    <row r="41263" spans="7:7">
      <c r="G41263" s="406"/>
    </row>
    <row r="41264" spans="7:7">
      <c r="G41264" s="406"/>
    </row>
    <row r="41265" spans="7:7">
      <c r="G41265" s="406"/>
    </row>
    <row r="41266" spans="7:7">
      <c r="G41266" s="406"/>
    </row>
    <row r="41267" spans="7:7">
      <c r="G41267" s="406"/>
    </row>
    <row r="41268" spans="7:7">
      <c r="G41268" s="406"/>
    </row>
    <row r="41269" spans="7:7">
      <c r="G41269" s="406"/>
    </row>
    <row r="41270" spans="7:7">
      <c r="G41270" s="406"/>
    </row>
    <row r="41271" spans="7:7">
      <c r="G41271" s="406"/>
    </row>
    <row r="41272" spans="7:7">
      <c r="G41272" s="406"/>
    </row>
    <row r="41273" spans="7:7">
      <c r="G41273" s="406"/>
    </row>
    <row r="41274" spans="7:7">
      <c r="G41274" s="406"/>
    </row>
    <row r="41275" spans="7:7">
      <c r="G41275" s="406"/>
    </row>
    <row r="41276" spans="7:7">
      <c r="G41276" s="406"/>
    </row>
    <row r="41277" spans="7:7">
      <c r="G41277" s="406"/>
    </row>
    <row r="41278" spans="7:7">
      <c r="G41278" s="406"/>
    </row>
    <row r="41279" spans="7:7">
      <c r="G41279" s="406"/>
    </row>
    <row r="41280" spans="7:7">
      <c r="G41280" s="406"/>
    </row>
    <row r="41281" spans="7:7">
      <c r="G41281" s="406"/>
    </row>
    <row r="41282" spans="7:7">
      <c r="G41282" s="406"/>
    </row>
    <row r="41283" spans="7:7">
      <c r="G41283" s="406"/>
    </row>
    <row r="41284" spans="7:7">
      <c r="G41284" s="406"/>
    </row>
    <row r="41285" spans="7:7">
      <c r="G41285" s="406"/>
    </row>
    <row r="41286" spans="7:7">
      <c r="G41286" s="406"/>
    </row>
    <row r="41287" spans="7:7">
      <c r="G41287" s="406"/>
    </row>
    <row r="41288" spans="7:7">
      <c r="G41288" s="406"/>
    </row>
    <row r="41289" spans="7:7">
      <c r="G41289" s="406"/>
    </row>
    <row r="41290" spans="7:7">
      <c r="G41290" s="406"/>
    </row>
    <row r="41291" spans="7:7">
      <c r="G41291" s="406"/>
    </row>
    <row r="41292" spans="7:7">
      <c r="G41292" s="406"/>
    </row>
    <row r="41293" spans="7:7">
      <c r="G41293" s="406"/>
    </row>
    <row r="41294" spans="7:7">
      <c r="G41294" s="406"/>
    </row>
    <row r="41295" spans="7:7">
      <c r="G41295" s="406"/>
    </row>
    <row r="41296" spans="7:7">
      <c r="G41296" s="406"/>
    </row>
    <row r="41297" spans="7:7">
      <c r="G41297" s="406"/>
    </row>
    <row r="41298" spans="7:7">
      <c r="G41298" s="406"/>
    </row>
    <row r="41299" spans="7:7">
      <c r="G41299" s="406"/>
    </row>
    <row r="41300" spans="7:7">
      <c r="G41300" s="406"/>
    </row>
    <row r="41301" spans="7:7">
      <c r="G41301" s="406"/>
    </row>
    <row r="41302" spans="7:7">
      <c r="G41302" s="406"/>
    </row>
    <row r="41303" spans="7:7">
      <c r="G41303" s="406"/>
    </row>
    <row r="41304" spans="7:7">
      <c r="G41304" s="406"/>
    </row>
    <row r="41305" spans="7:7">
      <c r="G41305" s="406"/>
    </row>
    <row r="41306" spans="7:7">
      <c r="G41306" s="406"/>
    </row>
    <row r="41307" spans="7:7">
      <c r="G41307" s="406"/>
    </row>
    <row r="41308" spans="7:7">
      <c r="G41308" s="406"/>
    </row>
    <row r="41309" spans="7:7">
      <c r="G41309" s="406"/>
    </row>
    <row r="41310" spans="7:7">
      <c r="G41310" s="406"/>
    </row>
    <row r="41311" spans="7:7">
      <c r="G41311" s="406"/>
    </row>
    <row r="41312" spans="7:7">
      <c r="G41312" s="406"/>
    </row>
    <row r="41313" spans="7:7">
      <c r="G41313" s="406"/>
    </row>
    <row r="41314" spans="7:7">
      <c r="G41314" s="406"/>
    </row>
    <row r="41315" spans="7:7">
      <c r="G41315" s="406"/>
    </row>
    <row r="41316" spans="7:7">
      <c r="G41316" s="406"/>
    </row>
    <row r="41317" spans="7:7">
      <c r="G41317" s="406"/>
    </row>
    <row r="41318" spans="7:7">
      <c r="G41318" s="406"/>
    </row>
    <row r="41319" spans="7:7">
      <c r="G41319" s="406"/>
    </row>
    <row r="41320" spans="7:7">
      <c r="G41320" s="406"/>
    </row>
    <row r="41321" spans="7:7">
      <c r="G41321" s="406"/>
    </row>
    <row r="41322" spans="7:7">
      <c r="G41322" s="406"/>
    </row>
    <row r="41323" spans="7:7">
      <c r="G41323" s="406"/>
    </row>
    <row r="41324" spans="7:7">
      <c r="G41324" s="406"/>
    </row>
    <row r="41325" spans="7:7">
      <c r="G41325" s="406"/>
    </row>
    <row r="41326" spans="7:7">
      <c r="G41326" s="406"/>
    </row>
    <row r="41327" spans="7:7">
      <c r="G41327" s="406"/>
    </row>
    <row r="41328" spans="7:7">
      <c r="G41328" s="406"/>
    </row>
    <row r="41329" spans="7:7">
      <c r="G41329" s="406"/>
    </row>
    <row r="41330" spans="7:7">
      <c r="G41330" s="406"/>
    </row>
    <row r="41331" spans="7:7">
      <c r="G41331" s="406"/>
    </row>
    <row r="41332" spans="7:7">
      <c r="G41332" s="406"/>
    </row>
    <row r="41333" spans="7:7">
      <c r="G41333" s="406"/>
    </row>
    <row r="41334" spans="7:7">
      <c r="G41334" s="406"/>
    </row>
    <row r="41335" spans="7:7">
      <c r="G41335" s="406"/>
    </row>
    <row r="41336" spans="7:7">
      <c r="G41336" s="406"/>
    </row>
    <row r="41337" spans="7:7">
      <c r="G41337" s="406"/>
    </row>
    <row r="41338" spans="7:7">
      <c r="G41338" s="406"/>
    </row>
    <row r="41339" spans="7:7">
      <c r="G41339" s="406"/>
    </row>
    <row r="41340" spans="7:7">
      <c r="G41340" s="406"/>
    </row>
    <row r="41341" spans="7:7">
      <c r="G41341" s="406"/>
    </row>
    <row r="41342" spans="7:7">
      <c r="G41342" s="406"/>
    </row>
    <row r="41343" spans="7:7">
      <c r="G41343" s="406"/>
    </row>
    <row r="41344" spans="7:7">
      <c r="G41344" s="406"/>
    </row>
    <row r="41345" spans="7:7">
      <c r="G41345" s="406"/>
    </row>
    <row r="41346" spans="7:7">
      <c r="G41346" s="406"/>
    </row>
    <row r="41347" spans="7:7">
      <c r="G41347" s="406"/>
    </row>
    <row r="41348" spans="7:7">
      <c r="G41348" s="406"/>
    </row>
    <row r="41349" spans="7:7">
      <c r="G41349" s="406"/>
    </row>
    <row r="41350" spans="7:7">
      <c r="G41350" s="406"/>
    </row>
    <row r="41351" spans="7:7">
      <c r="G41351" s="406"/>
    </row>
    <row r="41352" spans="7:7">
      <c r="G41352" s="406"/>
    </row>
    <row r="41353" spans="7:7">
      <c r="G41353" s="406"/>
    </row>
    <row r="41354" spans="7:7">
      <c r="G41354" s="406"/>
    </row>
    <row r="41355" spans="7:7">
      <c r="G41355" s="406"/>
    </row>
    <row r="41356" spans="7:7">
      <c r="G41356" s="406"/>
    </row>
    <row r="41357" spans="7:7">
      <c r="G41357" s="406"/>
    </row>
    <row r="41358" spans="7:7">
      <c r="G41358" s="406"/>
    </row>
    <row r="41359" spans="7:7">
      <c r="G41359" s="406"/>
    </row>
    <row r="41360" spans="7:7">
      <c r="G41360" s="406"/>
    </row>
    <row r="41361" spans="7:7">
      <c r="G41361" s="406"/>
    </row>
    <row r="41362" spans="7:7">
      <c r="G41362" s="406"/>
    </row>
    <row r="41363" spans="7:7">
      <c r="G41363" s="406"/>
    </row>
    <row r="41364" spans="7:7">
      <c r="G41364" s="406"/>
    </row>
    <row r="41365" spans="7:7">
      <c r="G41365" s="406"/>
    </row>
    <row r="41366" spans="7:7">
      <c r="G41366" s="406"/>
    </row>
    <row r="41367" spans="7:7">
      <c r="G41367" s="406"/>
    </row>
    <row r="41368" spans="7:7">
      <c r="G41368" s="406"/>
    </row>
    <row r="41369" spans="7:7">
      <c r="G41369" s="406"/>
    </row>
    <row r="41370" spans="7:7">
      <c r="G41370" s="406"/>
    </row>
    <row r="41371" spans="7:7">
      <c r="G41371" s="406"/>
    </row>
    <row r="41372" spans="7:7">
      <c r="G41372" s="406"/>
    </row>
    <row r="41373" spans="7:7">
      <c r="G41373" s="406"/>
    </row>
    <row r="41374" spans="7:7">
      <c r="G41374" s="406"/>
    </row>
    <row r="41375" spans="7:7">
      <c r="G41375" s="406"/>
    </row>
    <row r="41376" spans="7:7">
      <c r="G41376" s="406"/>
    </row>
    <row r="41377" spans="7:7">
      <c r="G41377" s="406"/>
    </row>
    <row r="41378" spans="7:7">
      <c r="G41378" s="406"/>
    </row>
    <row r="41379" spans="7:7">
      <c r="G41379" s="406"/>
    </row>
    <row r="41380" spans="7:7">
      <c r="G41380" s="406"/>
    </row>
    <row r="41381" spans="7:7">
      <c r="G41381" s="406"/>
    </row>
    <row r="41382" spans="7:7">
      <c r="G41382" s="406"/>
    </row>
    <row r="41383" spans="7:7">
      <c r="G41383" s="406"/>
    </row>
    <row r="41384" spans="7:7">
      <c r="G41384" s="406"/>
    </row>
    <row r="41385" spans="7:7">
      <c r="G41385" s="406"/>
    </row>
    <row r="41386" spans="7:7">
      <c r="G41386" s="406"/>
    </row>
    <row r="41387" spans="7:7">
      <c r="G41387" s="406"/>
    </row>
    <row r="41388" spans="7:7">
      <c r="G41388" s="406"/>
    </row>
    <row r="41389" spans="7:7">
      <c r="G41389" s="406"/>
    </row>
    <row r="41390" spans="7:7">
      <c r="G41390" s="406"/>
    </row>
    <row r="41391" spans="7:7">
      <c r="G41391" s="406"/>
    </row>
    <row r="41392" spans="7:7">
      <c r="G41392" s="406"/>
    </row>
    <row r="41393" spans="7:7">
      <c r="G41393" s="406"/>
    </row>
    <row r="41394" spans="7:7">
      <c r="G41394" s="406"/>
    </row>
    <row r="41395" spans="7:7">
      <c r="G41395" s="406"/>
    </row>
    <row r="41396" spans="7:7">
      <c r="G41396" s="406"/>
    </row>
    <row r="41397" spans="7:7">
      <c r="G41397" s="406"/>
    </row>
    <row r="41398" spans="7:7">
      <c r="G41398" s="406"/>
    </row>
    <row r="41399" spans="7:7">
      <c r="G41399" s="406"/>
    </row>
    <row r="41400" spans="7:7">
      <c r="G41400" s="406"/>
    </row>
    <row r="41401" spans="7:7">
      <c r="G41401" s="406"/>
    </row>
    <row r="41402" spans="7:7">
      <c r="G41402" s="406"/>
    </row>
    <row r="41403" spans="7:7">
      <c r="G41403" s="406"/>
    </row>
    <row r="41404" spans="7:7">
      <c r="G41404" s="406"/>
    </row>
    <row r="41405" spans="7:7">
      <c r="G41405" s="406"/>
    </row>
    <row r="41406" spans="7:7">
      <c r="G41406" s="406"/>
    </row>
    <row r="41407" spans="7:7">
      <c r="G41407" s="406"/>
    </row>
    <row r="41408" spans="7:7">
      <c r="G41408" s="406"/>
    </row>
    <row r="41409" spans="7:7">
      <c r="G41409" s="406"/>
    </row>
    <row r="41410" spans="7:7">
      <c r="G41410" s="406"/>
    </row>
    <row r="41411" spans="7:7">
      <c r="G41411" s="406"/>
    </row>
    <row r="41412" spans="7:7">
      <c r="G41412" s="406"/>
    </row>
    <row r="41413" spans="7:7">
      <c r="G41413" s="406"/>
    </row>
    <row r="41414" spans="7:7">
      <c r="G41414" s="406"/>
    </row>
    <row r="41415" spans="7:7">
      <c r="G41415" s="406"/>
    </row>
    <row r="41416" spans="7:7">
      <c r="G41416" s="406"/>
    </row>
    <row r="41417" spans="7:7">
      <c r="G41417" s="406"/>
    </row>
    <row r="41418" spans="7:7">
      <c r="G41418" s="406"/>
    </row>
    <row r="41419" spans="7:7">
      <c r="G41419" s="406"/>
    </row>
    <row r="41420" spans="7:7">
      <c r="G41420" s="406"/>
    </row>
    <row r="41421" spans="7:7">
      <c r="G41421" s="406"/>
    </row>
    <row r="41422" spans="7:7">
      <c r="G41422" s="406"/>
    </row>
    <row r="41423" spans="7:7">
      <c r="G41423" s="406"/>
    </row>
    <row r="41424" spans="7:7">
      <c r="G41424" s="406"/>
    </row>
    <row r="41425" spans="7:7">
      <c r="G41425" s="406"/>
    </row>
    <row r="41426" spans="7:7">
      <c r="G41426" s="406"/>
    </row>
    <row r="41427" spans="7:7">
      <c r="G41427" s="406"/>
    </row>
    <row r="41428" spans="7:7">
      <c r="G41428" s="406"/>
    </row>
    <row r="41429" spans="7:7">
      <c r="G41429" s="406"/>
    </row>
    <row r="41430" spans="7:7">
      <c r="G41430" s="406"/>
    </row>
    <row r="41431" spans="7:7">
      <c r="G41431" s="406"/>
    </row>
    <row r="41432" spans="7:7">
      <c r="G41432" s="406"/>
    </row>
    <row r="41433" spans="7:7">
      <c r="G41433" s="406"/>
    </row>
    <row r="41434" spans="7:7">
      <c r="G41434" s="406"/>
    </row>
    <row r="41435" spans="7:7">
      <c r="G41435" s="406"/>
    </row>
    <row r="41436" spans="7:7">
      <c r="G41436" s="406"/>
    </row>
    <row r="41437" spans="7:7">
      <c r="G41437" s="406"/>
    </row>
    <row r="41438" spans="7:7">
      <c r="G41438" s="406"/>
    </row>
    <row r="41439" spans="7:7">
      <c r="G41439" s="406"/>
    </row>
    <row r="41440" spans="7:7">
      <c r="G41440" s="406"/>
    </row>
    <row r="41441" spans="7:7">
      <c r="G41441" s="406"/>
    </row>
    <row r="41442" spans="7:7">
      <c r="G41442" s="406"/>
    </row>
    <row r="41443" spans="7:7">
      <c r="G41443" s="406"/>
    </row>
    <row r="41444" spans="7:7">
      <c r="G41444" s="406"/>
    </row>
    <row r="41445" spans="7:7">
      <c r="G41445" s="406"/>
    </row>
    <row r="41446" spans="7:7">
      <c r="G41446" s="406"/>
    </row>
    <row r="41447" spans="7:7">
      <c r="G41447" s="406"/>
    </row>
    <row r="41448" spans="7:7">
      <c r="G41448" s="406"/>
    </row>
    <row r="41449" spans="7:7">
      <c r="G41449" s="406"/>
    </row>
    <row r="41450" spans="7:7">
      <c r="G41450" s="406"/>
    </row>
    <row r="41451" spans="7:7">
      <c r="G41451" s="406"/>
    </row>
    <row r="41452" spans="7:7">
      <c r="G41452" s="406"/>
    </row>
    <row r="41453" spans="7:7">
      <c r="G41453" s="406"/>
    </row>
    <row r="41454" spans="7:7">
      <c r="G41454" s="406"/>
    </row>
    <row r="41455" spans="7:7">
      <c r="G41455" s="406"/>
    </row>
    <row r="41456" spans="7:7">
      <c r="G41456" s="406"/>
    </row>
    <row r="41457" spans="7:7">
      <c r="G41457" s="406"/>
    </row>
    <row r="41458" spans="7:7">
      <c r="G41458" s="406"/>
    </row>
    <row r="41459" spans="7:7">
      <c r="G41459" s="406"/>
    </row>
    <row r="41460" spans="7:7">
      <c r="G41460" s="406"/>
    </row>
    <row r="41461" spans="7:7">
      <c r="G41461" s="406"/>
    </row>
    <row r="41462" spans="7:7">
      <c r="G41462" s="406"/>
    </row>
    <row r="41463" spans="7:7">
      <c r="G41463" s="406"/>
    </row>
    <row r="41464" spans="7:7">
      <c r="G41464" s="406"/>
    </row>
    <row r="41465" spans="7:7">
      <c r="G41465" s="406"/>
    </row>
    <row r="41466" spans="7:7">
      <c r="G41466" s="406"/>
    </row>
    <row r="41467" spans="7:7">
      <c r="G41467" s="406"/>
    </row>
    <row r="41468" spans="7:7">
      <c r="G41468" s="406"/>
    </row>
    <row r="41469" spans="7:7">
      <c r="G41469" s="406"/>
    </row>
    <row r="41470" spans="7:7">
      <c r="G41470" s="406"/>
    </row>
    <row r="41471" spans="7:7">
      <c r="G41471" s="406"/>
    </row>
    <row r="41472" spans="7:7">
      <c r="G41472" s="406"/>
    </row>
    <row r="41473" spans="7:7">
      <c r="G41473" s="406"/>
    </row>
    <row r="41474" spans="7:7">
      <c r="G41474" s="406"/>
    </row>
    <row r="41475" spans="7:7">
      <c r="G41475" s="406"/>
    </row>
    <row r="41476" spans="7:7">
      <c r="G41476" s="406"/>
    </row>
    <row r="41477" spans="7:7">
      <c r="G41477" s="406"/>
    </row>
    <row r="41478" spans="7:7">
      <c r="G41478" s="406"/>
    </row>
    <row r="41479" spans="7:7">
      <c r="G41479" s="406"/>
    </row>
    <row r="41480" spans="7:7">
      <c r="G41480" s="406"/>
    </row>
    <row r="41481" spans="7:7">
      <c r="G41481" s="406"/>
    </row>
    <row r="41482" spans="7:7">
      <c r="G41482" s="406"/>
    </row>
    <row r="41483" spans="7:7">
      <c r="G41483" s="406"/>
    </row>
    <row r="41484" spans="7:7">
      <c r="G41484" s="406"/>
    </row>
    <row r="41485" spans="7:7">
      <c r="G41485" s="406"/>
    </row>
    <row r="41486" spans="7:7">
      <c r="G41486" s="406"/>
    </row>
    <row r="41487" spans="7:7">
      <c r="G41487" s="406"/>
    </row>
    <row r="41488" spans="7:7">
      <c r="G41488" s="406"/>
    </row>
    <row r="41489" spans="7:7">
      <c r="G41489" s="406"/>
    </row>
    <row r="41490" spans="7:7">
      <c r="G41490" s="406"/>
    </row>
    <row r="41491" spans="7:7">
      <c r="G41491" s="406"/>
    </row>
    <row r="41492" spans="7:7">
      <c r="G41492" s="406"/>
    </row>
    <row r="41493" spans="7:7">
      <c r="G41493" s="406"/>
    </row>
    <row r="41494" spans="7:7">
      <c r="G41494" s="406"/>
    </row>
    <row r="41495" spans="7:7">
      <c r="G41495" s="406"/>
    </row>
    <row r="41496" spans="7:7">
      <c r="G41496" s="406"/>
    </row>
    <row r="41497" spans="7:7">
      <c r="G41497" s="406"/>
    </row>
    <row r="41498" spans="7:7">
      <c r="G41498" s="406"/>
    </row>
    <row r="41499" spans="7:7">
      <c r="G41499" s="406"/>
    </row>
    <row r="41500" spans="7:7">
      <c r="G41500" s="406"/>
    </row>
    <row r="41501" spans="7:7">
      <c r="G41501" s="406"/>
    </row>
    <row r="41502" spans="7:7">
      <c r="G41502" s="406"/>
    </row>
    <row r="41503" spans="7:7">
      <c r="G41503" s="406"/>
    </row>
    <row r="41504" spans="7:7">
      <c r="G41504" s="406"/>
    </row>
    <row r="41505" spans="7:7">
      <c r="G41505" s="406"/>
    </row>
    <row r="41506" spans="7:7">
      <c r="G41506" s="406"/>
    </row>
    <row r="41507" spans="7:7">
      <c r="G41507" s="406"/>
    </row>
    <row r="41508" spans="7:7">
      <c r="G41508" s="406"/>
    </row>
    <row r="41509" spans="7:7">
      <c r="G41509" s="406"/>
    </row>
    <row r="41510" spans="7:7">
      <c r="G41510" s="406"/>
    </row>
    <row r="41511" spans="7:7">
      <c r="G41511" s="406"/>
    </row>
    <row r="41512" spans="7:7">
      <c r="G41512" s="406"/>
    </row>
    <row r="41513" spans="7:7">
      <c r="G41513" s="406"/>
    </row>
    <row r="41514" spans="7:7">
      <c r="G41514" s="406"/>
    </row>
    <row r="41515" spans="7:7">
      <c r="G41515" s="406"/>
    </row>
    <row r="41516" spans="7:7">
      <c r="G41516" s="406"/>
    </row>
    <row r="41517" spans="7:7">
      <c r="G41517" s="406"/>
    </row>
    <row r="41518" spans="7:7">
      <c r="G41518" s="406"/>
    </row>
    <row r="41519" spans="7:7">
      <c r="G41519" s="406"/>
    </row>
    <row r="41520" spans="7:7">
      <c r="G41520" s="406"/>
    </row>
    <row r="41521" spans="7:7">
      <c r="G41521" s="406"/>
    </row>
    <row r="41522" spans="7:7">
      <c r="G41522" s="406"/>
    </row>
    <row r="41523" spans="7:7">
      <c r="G41523" s="406"/>
    </row>
    <row r="41524" spans="7:7">
      <c r="G41524" s="406"/>
    </row>
    <row r="41525" spans="7:7">
      <c r="G41525" s="406"/>
    </row>
    <row r="41526" spans="7:7">
      <c r="G41526" s="406"/>
    </row>
    <row r="41527" spans="7:7">
      <c r="G41527" s="406"/>
    </row>
    <row r="41528" spans="7:7">
      <c r="G41528" s="406"/>
    </row>
    <row r="41529" spans="7:7">
      <c r="G41529" s="406"/>
    </row>
    <row r="41530" spans="7:7">
      <c r="G41530" s="406"/>
    </row>
    <row r="41531" spans="7:7">
      <c r="G41531" s="406"/>
    </row>
    <row r="41532" spans="7:7">
      <c r="G41532" s="406"/>
    </row>
    <row r="41533" spans="7:7">
      <c r="G41533" s="406"/>
    </row>
    <row r="41534" spans="7:7">
      <c r="G41534" s="406"/>
    </row>
    <row r="41535" spans="7:7">
      <c r="G41535" s="406"/>
    </row>
    <row r="41536" spans="7:7">
      <c r="G41536" s="406"/>
    </row>
    <row r="41537" spans="7:7">
      <c r="G41537" s="406"/>
    </row>
    <row r="41538" spans="7:7">
      <c r="G41538" s="406"/>
    </row>
    <row r="41539" spans="7:7">
      <c r="G41539" s="406"/>
    </row>
    <row r="41540" spans="7:7">
      <c r="G41540" s="406"/>
    </row>
    <row r="41541" spans="7:7">
      <c r="G41541" s="406"/>
    </row>
    <row r="41542" spans="7:7">
      <c r="G41542" s="406"/>
    </row>
    <row r="41543" spans="7:7">
      <c r="G41543" s="406"/>
    </row>
    <row r="41544" spans="7:7">
      <c r="G41544" s="406"/>
    </row>
    <row r="41545" spans="7:7">
      <c r="G41545" s="406"/>
    </row>
    <row r="41546" spans="7:7">
      <c r="G41546" s="406"/>
    </row>
    <row r="41547" spans="7:7">
      <c r="G41547" s="406"/>
    </row>
    <row r="41548" spans="7:7">
      <c r="G41548" s="406"/>
    </row>
    <row r="41549" spans="7:7">
      <c r="G41549" s="406"/>
    </row>
    <row r="41550" spans="7:7">
      <c r="G41550" s="406"/>
    </row>
    <row r="41551" spans="7:7">
      <c r="G41551" s="406"/>
    </row>
    <row r="41552" spans="7:7">
      <c r="G41552" s="406"/>
    </row>
    <row r="41553" spans="7:7">
      <c r="G41553" s="406"/>
    </row>
    <row r="41554" spans="7:7">
      <c r="G41554" s="406"/>
    </row>
    <row r="41555" spans="7:7">
      <c r="G41555" s="406"/>
    </row>
    <row r="41556" spans="7:7">
      <c r="G41556" s="406"/>
    </row>
    <row r="41557" spans="7:7">
      <c r="G41557" s="406"/>
    </row>
    <row r="41558" spans="7:7">
      <c r="G41558" s="406"/>
    </row>
    <row r="41559" spans="7:7">
      <c r="G41559" s="406"/>
    </row>
    <row r="41560" spans="7:7">
      <c r="G41560" s="406"/>
    </row>
    <row r="41561" spans="7:7">
      <c r="G41561" s="406"/>
    </row>
    <row r="41562" spans="7:7">
      <c r="G41562" s="406"/>
    </row>
    <row r="41563" spans="7:7">
      <c r="G41563" s="406"/>
    </row>
    <row r="41564" spans="7:7">
      <c r="G41564" s="406"/>
    </row>
    <row r="41565" spans="7:7">
      <c r="G41565" s="406"/>
    </row>
    <row r="41566" spans="7:7">
      <c r="G41566" s="406"/>
    </row>
    <row r="41567" spans="7:7">
      <c r="G41567" s="406"/>
    </row>
    <row r="41568" spans="7:7">
      <c r="G41568" s="406"/>
    </row>
    <row r="41569" spans="7:7">
      <c r="G41569" s="406"/>
    </row>
    <row r="41570" spans="7:7">
      <c r="G41570" s="406"/>
    </row>
    <row r="41571" spans="7:7">
      <c r="G41571" s="406"/>
    </row>
    <row r="41572" spans="7:7">
      <c r="G41572" s="406"/>
    </row>
    <row r="41573" spans="7:7">
      <c r="G41573" s="406"/>
    </row>
    <row r="41574" spans="7:7">
      <c r="G41574" s="406"/>
    </row>
    <row r="41575" spans="7:7">
      <c r="G41575" s="406"/>
    </row>
    <row r="41576" spans="7:7">
      <c r="G41576" s="406"/>
    </row>
    <row r="41577" spans="7:7">
      <c r="G41577" s="406"/>
    </row>
    <row r="41578" spans="7:7">
      <c r="G41578" s="406"/>
    </row>
    <row r="41579" spans="7:7">
      <c r="G41579" s="406"/>
    </row>
    <row r="41580" spans="7:7">
      <c r="G41580" s="406"/>
    </row>
    <row r="41581" spans="7:7">
      <c r="G41581" s="406"/>
    </row>
    <row r="41582" spans="7:7">
      <c r="G41582" s="406"/>
    </row>
    <row r="41583" spans="7:7">
      <c r="G41583" s="406"/>
    </row>
    <row r="41584" spans="7:7">
      <c r="G41584" s="406"/>
    </row>
    <row r="41585" spans="7:7">
      <c r="G41585" s="406"/>
    </row>
    <row r="41586" spans="7:7">
      <c r="G41586" s="406"/>
    </row>
    <row r="41587" spans="7:7">
      <c r="G41587" s="406"/>
    </row>
    <row r="41588" spans="7:7">
      <c r="G41588" s="406"/>
    </row>
    <row r="41589" spans="7:7">
      <c r="G41589" s="406"/>
    </row>
    <row r="41590" spans="7:7">
      <c r="G41590" s="406"/>
    </row>
    <row r="41591" spans="7:7">
      <c r="G41591" s="406"/>
    </row>
    <row r="41592" spans="7:7">
      <c r="G41592" s="406"/>
    </row>
    <row r="41593" spans="7:7">
      <c r="G41593" s="406"/>
    </row>
    <row r="41594" spans="7:7">
      <c r="G41594" s="406"/>
    </row>
    <row r="41595" spans="7:7">
      <c r="G41595" s="406"/>
    </row>
    <row r="41596" spans="7:7">
      <c r="G41596" s="406"/>
    </row>
    <row r="41597" spans="7:7">
      <c r="G41597" s="406"/>
    </row>
    <row r="41598" spans="7:7">
      <c r="G41598" s="406"/>
    </row>
    <row r="41599" spans="7:7">
      <c r="G41599" s="406"/>
    </row>
    <row r="41600" spans="7:7">
      <c r="G41600" s="406"/>
    </row>
    <row r="41601" spans="7:7">
      <c r="G41601" s="406"/>
    </row>
    <row r="41602" spans="7:7">
      <c r="G41602" s="406"/>
    </row>
    <row r="41603" spans="7:7">
      <c r="G41603" s="406"/>
    </row>
    <row r="41604" spans="7:7">
      <c r="G41604" s="406"/>
    </row>
    <row r="41605" spans="7:7">
      <c r="G41605" s="406"/>
    </row>
    <row r="41606" spans="7:7">
      <c r="G41606" s="406"/>
    </row>
    <row r="41607" spans="7:7">
      <c r="G41607" s="406"/>
    </row>
    <row r="41608" spans="7:7">
      <c r="G41608" s="406"/>
    </row>
    <row r="41609" spans="7:7">
      <c r="G41609" s="406"/>
    </row>
    <row r="41610" spans="7:7">
      <c r="G41610" s="406"/>
    </row>
    <row r="41611" spans="7:7">
      <c r="G41611" s="406"/>
    </row>
    <row r="41612" spans="7:7">
      <c r="G41612" s="406"/>
    </row>
    <row r="41613" spans="7:7">
      <c r="G41613" s="406"/>
    </row>
    <row r="41614" spans="7:7">
      <c r="G41614" s="406"/>
    </row>
    <row r="41615" spans="7:7">
      <c r="G41615" s="406"/>
    </row>
    <row r="41616" spans="7:7">
      <c r="G41616" s="406"/>
    </row>
    <row r="41617" spans="7:7">
      <c r="G41617" s="406"/>
    </row>
    <row r="41618" spans="7:7">
      <c r="G41618" s="406"/>
    </row>
    <row r="41619" spans="7:7">
      <c r="G41619" s="406"/>
    </row>
    <row r="41620" spans="7:7">
      <c r="G41620" s="406"/>
    </row>
    <row r="41621" spans="7:7">
      <c r="G41621" s="406"/>
    </row>
    <row r="41622" spans="7:7">
      <c r="G41622" s="406"/>
    </row>
    <row r="41623" spans="7:7">
      <c r="G41623" s="406"/>
    </row>
    <row r="41624" spans="7:7">
      <c r="G41624" s="406"/>
    </row>
    <row r="41625" spans="7:7">
      <c r="G41625" s="406"/>
    </row>
    <row r="41626" spans="7:7">
      <c r="G41626" s="406"/>
    </row>
    <row r="41627" spans="7:7">
      <c r="G41627" s="406"/>
    </row>
    <row r="41628" spans="7:7">
      <c r="G41628" s="406"/>
    </row>
    <row r="41629" spans="7:7">
      <c r="G41629" s="406"/>
    </row>
    <row r="41630" spans="7:7">
      <c r="G41630" s="406"/>
    </row>
    <row r="41631" spans="7:7">
      <c r="G41631" s="406"/>
    </row>
    <row r="41632" spans="7:7">
      <c r="G41632" s="406"/>
    </row>
    <row r="41633" spans="7:7">
      <c r="G41633" s="406"/>
    </row>
    <row r="41634" spans="7:7">
      <c r="G41634" s="406"/>
    </row>
    <row r="41635" spans="7:7">
      <c r="G41635" s="406"/>
    </row>
    <row r="41636" spans="7:7">
      <c r="G41636" s="406"/>
    </row>
    <row r="41637" spans="7:7">
      <c r="G41637" s="406"/>
    </row>
    <row r="41638" spans="7:7">
      <c r="G41638" s="406"/>
    </row>
    <row r="41639" spans="7:7">
      <c r="G41639" s="406"/>
    </row>
    <row r="41640" spans="7:7">
      <c r="G41640" s="406"/>
    </row>
    <row r="41641" spans="7:7">
      <c r="G41641" s="406"/>
    </row>
    <row r="41642" spans="7:7">
      <c r="G41642" s="406"/>
    </row>
    <row r="41643" spans="7:7">
      <c r="G41643" s="406"/>
    </row>
    <row r="41644" spans="7:7">
      <c r="G41644" s="406"/>
    </row>
    <row r="41645" spans="7:7">
      <c r="G41645" s="406"/>
    </row>
    <row r="41646" spans="7:7">
      <c r="G41646" s="406"/>
    </row>
    <row r="41647" spans="7:7">
      <c r="G41647" s="406"/>
    </row>
    <row r="41648" spans="7:7">
      <c r="G41648" s="406"/>
    </row>
    <row r="41649" spans="7:7">
      <c r="G41649" s="406"/>
    </row>
    <row r="41650" spans="7:7">
      <c r="G41650" s="406"/>
    </row>
    <row r="41651" spans="7:7">
      <c r="G41651" s="406"/>
    </row>
    <row r="41652" spans="7:7">
      <c r="G41652" s="406"/>
    </row>
    <row r="41653" spans="7:7">
      <c r="G41653" s="406"/>
    </row>
    <row r="41654" spans="7:7">
      <c r="G41654" s="406"/>
    </row>
    <row r="41655" spans="7:7">
      <c r="G41655" s="406"/>
    </row>
    <row r="41656" spans="7:7">
      <c r="G41656" s="406"/>
    </row>
    <row r="41657" spans="7:7">
      <c r="G41657" s="406"/>
    </row>
    <row r="41658" spans="7:7">
      <c r="G41658" s="406"/>
    </row>
    <row r="41659" spans="7:7">
      <c r="G41659" s="406"/>
    </row>
    <row r="41660" spans="7:7">
      <c r="G41660" s="406"/>
    </row>
    <row r="41661" spans="7:7">
      <c r="G41661" s="406"/>
    </row>
    <row r="41662" spans="7:7">
      <c r="G41662" s="406"/>
    </row>
    <row r="41663" spans="7:7">
      <c r="G41663" s="406"/>
    </row>
    <row r="41664" spans="7:7">
      <c r="G41664" s="406"/>
    </row>
    <row r="41665" spans="7:7">
      <c r="G41665" s="406"/>
    </row>
    <row r="41666" spans="7:7">
      <c r="G41666" s="406"/>
    </row>
    <row r="41667" spans="7:7">
      <c r="G41667" s="406"/>
    </row>
    <row r="41668" spans="7:7">
      <c r="G41668" s="406"/>
    </row>
    <row r="41669" spans="7:7">
      <c r="G41669" s="406"/>
    </row>
    <row r="41670" spans="7:7">
      <c r="G41670" s="406"/>
    </row>
    <row r="41671" spans="7:7">
      <c r="G41671" s="406"/>
    </row>
    <row r="41672" spans="7:7">
      <c r="G41672" s="406"/>
    </row>
    <row r="41673" spans="7:7">
      <c r="G41673" s="406"/>
    </row>
    <row r="41674" spans="7:7">
      <c r="G41674" s="406"/>
    </row>
    <row r="41675" spans="7:7">
      <c r="G41675" s="406"/>
    </row>
    <row r="41676" spans="7:7">
      <c r="G41676" s="406"/>
    </row>
    <row r="41677" spans="7:7">
      <c r="G41677" s="406"/>
    </row>
    <row r="41678" spans="7:7">
      <c r="G41678" s="406"/>
    </row>
    <row r="41679" spans="7:7">
      <c r="G41679" s="406"/>
    </row>
    <row r="41680" spans="7:7">
      <c r="G41680" s="406"/>
    </row>
    <row r="41681" spans="7:7">
      <c r="G41681" s="406"/>
    </row>
    <row r="41682" spans="7:7">
      <c r="G41682" s="406"/>
    </row>
    <row r="41683" spans="7:7">
      <c r="G41683" s="406"/>
    </row>
    <row r="41684" spans="7:7">
      <c r="G41684" s="406"/>
    </row>
    <row r="41685" spans="7:7">
      <c r="G41685" s="406"/>
    </row>
    <row r="41686" spans="7:7">
      <c r="G41686" s="406"/>
    </row>
    <row r="41687" spans="7:7">
      <c r="G41687" s="406"/>
    </row>
    <row r="41688" spans="7:7">
      <c r="G41688" s="406"/>
    </row>
    <row r="41689" spans="7:7">
      <c r="G41689" s="406"/>
    </row>
    <row r="41690" spans="7:7">
      <c r="G41690" s="406"/>
    </row>
    <row r="41691" spans="7:7">
      <c r="G41691" s="406"/>
    </row>
    <row r="41692" spans="7:7">
      <c r="G41692" s="406"/>
    </row>
    <row r="41693" spans="7:7">
      <c r="G41693" s="406"/>
    </row>
    <row r="41694" spans="7:7">
      <c r="G41694" s="406"/>
    </row>
    <row r="41695" spans="7:7">
      <c r="G41695" s="406"/>
    </row>
    <row r="41696" spans="7:7">
      <c r="G41696" s="406"/>
    </row>
    <row r="41697" spans="7:7">
      <c r="G41697" s="406"/>
    </row>
    <row r="41698" spans="7:7">
      <c r="G41698" s="406"/>
    </row>
    <row r="41699" spans="7:7">
      <c r="G41699" s="406"/>
    </row>
    <row r="41700" spans="7:7">
      <c r="G41700" s="406"/>
    </row>
    <row r="41701" spans="7:7">
      <c r="G41701" s="406"/>
    </row>
    <row r="41702" spans="7:7">
      <c r="G41702" s="406"/>
    </row>
    <row r="41703" spans="7:7">
      <c r="G41703" s="406"/>
    </row>
    <row r="41704" spans="7:7">
      <c r="G41704" s="406"/>
    </row>
    <row r="41705" spans="7:7">
      <c r="G41705" s="406"/>
    </row>
    <row r="41706" spans="7:7">
      <c r="G41706" s="406"/>
    </row>
    <row r="41707" spans="7:7">
      <c r="G41707" s="406"/>
    </row>
    <row r="41708" spans="7:7">
      <c r="G41708" s="406"/>
    </row>
    <row r="41709" spans="7:7">
      <c r="G41709" s="406"/>
    </row>
    <row r="41710" spans="7:7">
      <c r="G41710" s="406"/>
    </row>
    <row r="41711" spans="7:7">
      <c r="G41711" s="406"/>
    </row>
    <row r="41712" spans="7:7">
      <c r="G41712" s="406"/>
    </row>
    <row r="41713" spans="7:7">
      <c r="G41713" s="406"/>
    </row>
    <row r="41714" spans="7:7">
      <c r="G41714" s="406"/>
    </row>
    <row r="41715" spans="7:7">
      <c r="G41715" s="406"/>
    </row>
    <row r="41716" spans="7:7">
      <c r="G41716" s="406"/>
    </row>
    <row r="41717" spans="7:7">
      <c r="G41717" s="406"/>
    </row>
    <row r="41718" spans="7:7">
      <c r="G41718" s="406"/>
    </row>
    <row r="41719" spans="7:7">
      <c r="G41719" s="406"/>
    </row>
    <row r="41720" spans="7:7">
      <c r="G41720" s="406"/>
    </row>
    <row r="41721" spans="7:7">
      <c r="G41721" s="406"/>
    </row>
    <row r="41722" spans="7:7">
      <c r="G41722" s="406"/>
    </row>
    <row r="41723" spans="7:7">
      <c r="G41723" s="406"/>
    </row>
    <row r="41724" spans="7:7">
      <c r="G41724" s="406"/>
    </row>
    <row r="41725" spans="7:7">
      <c r="G41725" s="406"/>
    </row>
    <row r="41726" spans="7:7">
      <c r="G41726" s="406"/>
    </row>
    <row r="41727" spans="7:7">
      <c r="G41727" s="406"/>
    </row>
    <row r="41728" spans="7:7">
      <c r="G41728" s="406"/>
    </row>
    <row r="41729" spans="7:7">
      <c r="G41729" s="406"/>
    </row>
    <row r="41730" spans="7:7">
      <c r="G41730" s="406"/>
    </row>
    <row r="41731" spans="7:7">
      <c r="G41731" s="406"/>
    </row>
    <row r="41732" spans="7:7">
      <c r="G41732" s="406"/>
    </row>
    <row r="41733" spans="7:7">
      <c r="G41733" s="406"/>
    </row>
    <row r="41734" spans="7:7">
      <c r="G41734" s="406"/>
    </row>
    <row r="41735" spans="7:7">
      <c r="G41735" s="406"/>
    </row>
    <row r="41736" spans="7:7">
      <c r="G41736" s="406"/>
    </row>
    <row r="41737" spans="7:7">
      <c r="G41737" s="406"/>
    </row>
    <row r="41738" spans="7:7">
      <c r="G41738" s="406"/>
    </row>
    <row r="41739" spans="7:7">
      <c r="G41739" s="406"/>
    </row>
    <row r="41740" spans="7:7">
      <c r="G41740" s="406"/>
    </row>
    <row r="41741" spans="7:7">
      <c r="G41741" s="406"/>
    </row>
    <row r="41742" spans="7:7">
      <c r="G41742" s="406"/>
    </row>
    <row r="41743" spans="7:7">
      <c r="G41743" s="406"/>
    </row>
    <row r="41744" spans="7:7">
      <c r="G41744" s="406"/>
    </row>
    <row r="41745" spans="7:7">
      <c r="G41745" s="406"/>
    </row>
    <row r="41746" spans="7:7">
      <c r="G41746" s="406"/>
    </row>
    <row r="41747" spans="7:7">
      <c r="G41747" s="406"/>
    </row>
    <row r="41748" spans="7:7">
      <c r="G41748" s="406"/>
    </row>
    <row r="41749" spans="7:7">
      <c r="G41749" s="406"/>
    </row>
    <row r="41750" spans="7:7">
      <c r="G41750" s="406"/>
    </row>
    <row r="41751" spans="7:7">
      <c r="G41751" s="406"/>
    </row>
    <row r="41752" spans="7:7">
      <c r="G41752" s="406"/>
    </row>
    <row r="41753" spans="7:7">
      <c r="G41753" s="406"/>
    </row>
    <row r="41754" spans="7:7">
      <c r="G41754" s="406"/>
    </row>
    <row r="41755" spans="7:7">
      <c r="G41755" s="406"/>
    </row>
    <row r="41756" spans="7:7">
      <c r="G41756" s="406"/>
    </row>
    <row r="41757" spans="7:7">
      <c r="G41757" s="406"/>
    </row>
    <row r="41758" spans="7:7">
      <c r="G41758" s="406"/>
    </row>
    <row r="41759" spans="7:7">
      <c r="G41759" s="406"/>
    </row>
    <row r="41760" spans="7:7">
      <c r="G41760" s="406"/>
    </row>
    <row r="41761" spans="7:7">
      <c r="G41761" s="406"/>
    </row>
    <row r="41762" spans="7:7">
      <c r="G41762" s="406"/>
    </row>
    <row r="41763" spans="7:7">
      <c r="G41763" s="406"/>
    </row>
    <row r="41764" spans="7:7">
      <c r="G41764" s="406"/>
    </row>
    <row r="41765" spans="7:7">
      <c r="G41765" s="406"/>
    </row>
    <row r="41766" spans="7:7">
      <c r="G41766" s="406"/>
    </row>
    <row r="41767" spans="7:7">
      <c r="G41767" s="406"/>
    </row>
    <row r="41768" spans="7:7">
      <c r="G41768" s="406"/>
    </row>
    <row r="41769" spans="7:7">
      <c r="G41769" s="406"/>
    </row>
    <row r="41770" spans="7:7">
      <c r="G41770" s="406"/>
    </row>
    <row r="41771" spans="7:7">
      <c r="G41771" s="406"/>
    </row>
    <row r="41772" spans="7:7">
      <c r="G41772" s="406"/>
    </row>
    <row r="41773" spans="7:7">
      <c r="G41773" s="406"/>
    </row>
    <row r="41774" spans="7:7">
      <c r="G41774" s="406"/>
    </row>
    <row r="41775" spans="7:7">
      <c r="G41775" s="406"/>
    </row>
    <row r="41776" spans="7:7">
      <c r="G41776" s="406"/>
    </row>
    <row r="41777" spans="7:7">
      <c r="G41777" s="406"/>
    </row>
    <row r="41778" spans="7:7">
      <c r="G41778" s="406"/>
    </row>
    <row r="41779" spans="7:7">
      <c r="G41779" s="406"/>
    </row>
    <row r="41780" spans="7:7">
      <c r="G41780" s="406"/>
    </row>
    <row r="41781" spans="7:7">
      <c r="G41781" s="406"/>
    </row>
    <row r="41782" spans="7:7">
      <c r="G41782" s="406"/>
    </row>
    <row r="41783" spans="7:7">
      <c r="G41783" s="406"/>
    </row>
    <row r="41784" spans="7:7">
      <c r="G41784" s="406"/>
    </row>
    <row r="41785" spans="7:7">
      <c r="G41785" s="406"/>
    </row>
    <row r="41786" spans="7:7">
      <c r="G41786" s="406"/>
    </row>
    <row r="41787" spans="7:7">
      <c r="G41787" s="406"/>
    </row>
    <row r="41788" spans="7:7">
      <c r="G41788" s="406"/>
    </row>
    <row r="41789" spans="7:7">
      <c r="G41789" s="406"/>
    </row>
    <row r="41790" spans="7:7">
      <c r="G41790" s="406"/>
    </row>
    <row r="41791" spans="7:7">
      <c r="G41791" s="406"/>
    </row>
    <row r="41792" spans="7:7">
      <c r="G41792" s="406"/>
    </row>
    <row r="41793" spans="7:7">
      <c r="G41793" s="406"/>
    </row>
    <row r="41794" spans="7:7">
      <c r="G41794" s="406"/>
    </row>
    <row r="41795" spans="7:7">
      <c r="G41795" s="406"/>
    </row>
    <row r="41796" spans="7:7">
      <c r="G41796" s="406"/>
    </row>
    <row r="41797" spans="7:7">
      <c r="G41797" s="406"/>
    </row>
    <row r="41798" spans="7:7">
      <c r="G41798" s="406"/>
    </row>
    <row r="41799" spans="7:7">
      <c r="G41799" s="406"/>
    </row>
    <row r="41800" spans="7:7">
      <c r="G41800" s="406"/>
    </row>
    <row r="41801" spans="7:7">
      <c r="G41801" s="406"/>
    </row>
    <row r="41802" spans="7:7">
      <c r="G41802" s="406"/>
    </row>
    <row r="41803" spans="7:7">
      <c r="G41803" s="406"/>
    </row>
    <row r="41804" spans="7:7">
      <c r="G41804" s="406"/>
    </row>
    <row r="41805" spans="7:7">
      <c r="G41805" s="406"/>
    </row>
    <row r="41806" spans="7:7">
      <c r="G41806" s="406"/>
    </row>
    <row r="41807" spans="7:7">
      <c r="G41807" s="406"/>
    </row>
    <row r="41808" spans="7:7">
      <c r="G41808" s="406"/>
    </row>
    <row r="41809" spans="7:7">
      <c r="G41809" s="406"/>
    </row>
    <row r="41810" spans="7:7">
      <c r="G41810" s="406"/>
    </row>
    <row r="41811" spans="7:7">
      <c r="G41811" s="406"/>
    </row>
    <row r="41812" spans="7:7">
      <c r="G41812" s="406"/>
    </row>
    <row r="41813" spans="7:7">
      <c r="G41813" s="406"/>
    </row>
    <row r="41814" spans="7:7">
      <c r="G41814" s="406"/>
    </row>
    <row r="41815" spans="7:7">
      <c r="G41815" s="406"/>
    </row>
    <row r="41816" spans="7:7">
      <c r="G41816" s="406"/>
    </row>
    <row r="41817" spans="7:7">
      <c r="G41817" s="406"/>
    </row>
    <row r="41818" spans="7:7">
      <c r="G41818" s="406"/>
    </row>
    <row r="41819" spans="7:7">
      <c r="G41819" s="406"/>
    </row>
    <row r="41820" spans="7:7">
      <c r="G41820" s="406"/>
    </row>
    <row r="41821" spans="7:7">
      <c r="G41821" s="406"/>
    </row>
    <row r="41822" spans="7:7">
      <c r="G41822" s="406"/>
    </row>
    <row r="41823" spans="7:7">
      <c r="G41823" s="406"/>
    </row>
    <row r="41824" spans="7:7">
      <c r="G41824" s="406"/>
    </row>
    <row r="41825" spans="7:7">
      <c r="G41825" s="406"/>
    </row>
    <row r="41826" spans="7:7">
      <c r="G41826" s="406"/>
    </row>
    <row r="41827" spans="7:7">
      <c r="G41827" s="406"/>
    </row>
    <row r="41828" spans="7:7">
      <c r="G41828" s="406"/>
    </row>
    <row r="41829" spans="7:7">
      <c r="G41829" s="406"/>
    </row>
    <row r="41830" spans="7:7">
      <c r="G41830" s="406"/>
    </row>
    <row r="41831" spans="7:7">
      <c r="G41831" s="406"/>
    </row>
    <row r="41832" spans="7:7">
      <c r="G41832" s="406"/>
    </row>
    <row r="41833" spans="7:7">
      <c r="G41833" s="406"/>
    </row>
    <row r="41834" spans="7:7">
      <c r="G41834" s="406"/>
    </row>
    <row r="41835" spans="7:7">
      <c r="G41835" s="406"/>
    </row>
    <row r="41836" spans="7:7">
      <c r="G41836" s="406"/>
    </row>
    <row r="41837" spans="7:7">
      <c r="G41837" s="406"/>
    </row>
    <row r="41838" spans="7:7">
      <c r="G41838" s="406"/>
    </row>
    <row r="41839" spans="7:7">
      <c r="G41839" s="406"/>
    </row>
    <row r="41840" spans="7:7">
      <c r="G41840" s="406"/>
    </row>
    <row r="41841" spans="7:7">
      <c r="G41841" s="406"/>
    </row>
    <row r="41842" spans="7:7">
      <c r="G41842" s="406"/>
    </row>
    <row r="41843" spans="7:7">
      <c r="G41843" s="406"/>
    </row>
    <row r="41844" spans="7:7">
      <c r="G41844" s="406"/>
    </row>
    <row r="41845" spans="7:7">
      <c r="G41845" s="406"/>
    </row>
    <row r="41846" spans="7:7">
      <c r="G41846" s="406"/>
    </row>
    <row r="41847" spans="7:7">
      <c r="G41847" s="406"/>
    </row>
    <row r="41848" spans="7:7">
      <c r="G41848" s="406"/>
    </row>
    <row r="41849" spans="7:7">
      <c r="G41849" s="406"/>
    </row>
    <row r="41850" spans="7:7">
      <c r="G41850" s="406"/>
    </row>
    <row r="41851" spans="7:7">
      <c r="G41851" s="406"/>
    </row>
    <row r="41852" spans="7:7">
      <c r="G41852" s="406"/>
    </row>
    <row r="41853" spans="7:7">
      <c r="G41853" s="406"/>
    </row>
    <row r="41854" spans="7:7">
      <c r="G41854" s="406"/>
    </row>
    <row r="41855" spans="7:7">
      <c r="G41855" s="406"/>
    </row>
    <row r="41856" spans="7:7">
      <c r="G41856" s="406"/>
    </row>
    <row r="41857" spans="7:7">
      <c r="G41857" s="406"/>
    </row>
    <row r="41858" spans="7:7">
      <c r="G41858" s="406"/>
    </row>
    <row r="41859" spans="7:7">
      <c r="G41859" s="406"/>
    </row>
    <row r="41860" spans="7:7">
      <c r="G41860" s="406"/>
    </row>
    <row r="41861" spans="7:7">
      <c r="G41861" s="406"/>
    </row>
    <row r="41862" spans="7:7">
      <c r="G41862" s="406"/>
    </row>
    <row r="41863" spans="7:7">
      <c r="G41863" s="406"/>
    </row>
    <row r="41864" spans="7:7">
      <c r="G41864" s="406"/>
    </row>
    <row r="41865" spans="7:7">
      <c r="G41865" s="406"/>
    </row>
    <row r="41866" spans="7:7">
      <c r="G41866" s="406"/>
    </row>
    <row r="41867" spans="7:7">
      <c r="G41867" s="406"/>
    </row>
    <row r="41868" spans="7:7">
      <c r="G41868" s="406"/>
    </row>
    <row r="41869" spans="7:7">
      <c r="G41869" s="406"/>
    </row>
    <row r="41870" spans="7:7">
      <c r="G41870" s="406"/>
    </row>
    <row r="41871" spans="7:7">
      <c r="G41871" s="406"/>
    </row>
    <row r="41872" spans="7:7">
      <c r="G41872" s="406"/>
    </row>
    <row r="41873" spans="7:7">
      <c r="G41873" s="406"/>
    </row>
    <row r="41874" spans="7:7">
      <c r="G41874" s="406"/>
    </row>
    <row r="41875" spans="7:7">
      <c r="G41875" s="406"/>
    </row>
    <row r="41876" spans="7:7">
      <c r="G41876" s="406"/>
    </row>
    <row r="41877" spans="7:7">
      <c r="G41877" s="406"/>
    </row>
    <row r="41878" spans="7:7">
      <c r="G41878" s="406"/>
    </row>
    <row r="41879" spans="7:7">
      <c r="G41879" s="406"/>
    </row>
    <row r="41880" spans="7:7">
      <c r="G41880" s="406"/>
    </row>
    <row r="41881" spans="7:7">
      <c r="G41881" s="406"/>
    </row>
    <row r="41882" spans="7:7">
      <c r="G41882" s="406"/>
    </row>
    <row r="41883" spans="7:7">
      <c r="G41883" s="406"/>
    </row>
    <row r="41884" spans="7:7">
      <c r="G41884" s="406"/>
    </row>
    <row r="41885" spans="7:7">
      <c r="G41885" s="406"/>
    </row>
    <row r="41886" spans="7:7">
      <c r="G41886" s="406"/>
    </row>
    <row r="41887" spans="7:7">
      <c r="G41887" s="406"/>
    </row>
    <row r="41888" spans="7:7">
      <c r="G41888" s="406"/>
    </row>
    <row r="41889" spans="7:7">
      <c r="G41889" s="406"/>
    </row>
    <row r="41890" spans="7:7">
      <c r="G41890" s="406"/>
    </row>
    <row r="41891" spans="7:7">
      <c r="G41891" s="406"/>
    </row>
    <row r="41892" spans="7:7">
      <c r="G41892" s="406"/>
    </row>
    <row r="41893" spans="7:7">
      <c r="G41893" s="406"/>
    </row>
    <row r="41894" spans="7:7">
      <c r="G41894" s="406"/>
    </row>
    <row r="41895" spans="7:7">
      <c r="G41895" s="406"/>
    </row>
    <row r="41896" spans="7:7">
      <c r="G41896" s="406"/>
    </row>
    <row r="41897" spans="7:7">
      <c r="G41897" s="406"/>
    </row>
    <row r="41898" spans="7:7">
      <c r="G41898" s="406"/>
    </row>
    <row r="41899" spans="7:7">
      <c r="G41899" s="406"/>
    </row>
    <row r="41900" spans="7:7">
      <c r="G41900" s="406"/>
    </row>
    <row r="41901" spans="7:7">
      <c r="G41901" s="406"/>
    </row>
    <row r="41902" spans="7:7">
      <c r="G41902" s="406"/>
    </row>
    <row r="41903" spans="7:7">
      <c r="G41903" s="406"/>
    </row>
    <row r="41904" spans="7:7">
      <c r="G41904" s="406"/>
    </row>
    <row r="41905" spans="7:7">
      <c r="G41905" s="406"/>
    </row>
    <row r="41906" spans="7:7">
      <c r="G41906" s="406"/>
    </row>
    <row r="41907" spans="7:7">
      <c r="G41907" s="406"/>
    </row>
    <row r="41908" spans="7:7">
      <c r="G41908" s="406"/>
    </row>
    <row r="41909" spans="7:7">
      <c r="G41909" s="406"/>
    </row>
    <row r="41910" spans="7:7">
      <c r="G41910" s="406"/>
    </row>
    <row r="41911" spans="7:7">
      <c r="G41911" s="406"/>
    </row>
    <row r="41912" spans="7:7">
      <c r="G41912" s="406"/>
    </row>
    <row r="41913" spans="7:7">
      <c r="G41913" s="406"/>
    </row>
    <row r="41914" spans="7:7">
      <c r="G41914" s="406"/>
    </row>
    <row r="41915" spans="7:7">
      <c r="G41915" s="406"/>
    </row>
    <row r="41916" spans="7:7">
      <c r="G41916" s="406"/>
    </row>
    <row r="41917" spans="7:7">
      <c r="G41917" s="406"/>
    </row>
    <row r="41918" spans="7:7">
      <c r="G41918" s="406"/>
    </row>
    <row r="41919" spans="7:7">
      <c r="G41919" s="406"/>
    </row>
    <row r="41920" spans="7:7">
      <c r="G41920" s="406"/>
    </row>
    <row r="41921" spans="7:7">
      <c r="G41921" s="406"/>
    </row>
    <row r="41922" spans="7:7">
      <c r="G41922" s="406"/>
    </row>
    <row r="41923" spans="7:7">
      <c r="G41923" s="406"/>
    </row>
    <row r="41924" spans="7:7">
      <c r="G41924" s="406"/>
    </row>
    <row r="41925" spans="7:7">
      <c r="G41925" s="406"/>
    </row>
    <row r="41926" spans="7:7">
      <c r="G41926" s="406"/>
    </row>
    <row r="41927" spans="7:7">
      <c r="G41927" s="406"/>
    </row>
    <row r="41928" spans="7:7">
      <c r="G41928" s="406"/>
    </row>
    <row r="41929" spans="7:7">
      <c r="G41929" s="406"/>
    </row>
    <row r="41930" spans="7:7">
      <c r="G41930" s="406"/>
    </row>
    <row r="41931" spans="7:7">
      <c r="G41931" s="406"/>
    </row>
    <row r="41932" spans="7:7">
      <c r="G41932" s="406"/>
    </row>
    <row r="41933" spans="7:7">
      <c r="G41933" s="406"/>
    </row>
    <row r="41934" spans="7:7">
      <c r="G41934" s="406"/>
    </row>
    <row r="41935" spans="7:7">
      <c r="G41935" s="406"/>
    </row>
    <row r="41936" spans="7:7">
      <c r="G41936" s="406"/>
    </row>
    <row r="41937" spans="7:7">
      <c r="G41937" s="406"/>
    </row>
    <row r="41938" spans="7:7">
      <c r="G41938" s="406"/>
    </row>
    <row r="41939" spans="7:7">
      <c r="G41939" s="406"/>
    </row>
    <row r="41940" spans="7:7">
      <c r="G41940" s="406"/>
    </row>
    <row r="41941" spans="7:7">
      <c r="G41941" s="406"/>
    </row>
    <row r="41942" spans="7:7">
      <c r="G41942" s="406"/>
    </row>
    <row r="41943" spans="7:7">
      <c r="G41943" s="406"/>
    </row>
    <row r="41944" spans="7:7">
      <c r="G41944" s="406"/>
    </row>
    <row r="41945" spans="7:7">
      <c r="G41945" s="406"/>
    </row>
    <row r="41946" spans="7:7">
      <c r="G41946" s="406"/>
    </row>
    <row r="41947" spans="7:7">
      <c r="G41947" s="406"/>
    </row>
    <row r="41948" spans="7:7">
      <c r="G41948" s="406"/>
    </row>
    <row r="41949" spans="7:7">
      <c r="G41949" s="406"/>
    </row>
    <row r="41950" spans="7:7">
      <c r="G41950" s="406"/>
    </row>
    <row r="41951" spans="7:7">
      <c r="G41951" s="406"/>
    </row>
    <row r="41952" spans="7:7">
      <c r="G41952" s="406"/>
    </row>
    <row r="41953" spans="7:7">
      <c r="G41953" s="406"/>
    </row>
    <row r="41954" spans="7:7">
      <c r="G41954" s="406"/>
    </row>
    <row r="41955" spans="7:7">
      <c r="G41955" s="406"/>
    </row>
    <row r="41956" spans="7:7">
      <c r="G41956" s="406"/>
    </row>
    <row r="41957" spans="7:7">
      <c r="G41957" s="406"/>
    </row>
    <row r="41958" spans="7:7">
      <c r="G41958" s="406"/>
    </row>
    <row r="41959" spans="7:7">
      <c r="G41959" s="406"/>
    </row>
    <row r="41960" spans="7:7">
      <c r="G41960" s="406"/>
    </row>
    <row r="41961" spans="7:7">
      <c r="G41961" s="406"/>
    </row>
    <row r="41962" spans="7:7">
      <c r="G41962" s="406"/>
    </row>
    <row r="41963" spans="7:7">
      <c r="G41963" s="406"/>
    </row>
    <row r="41964" spans="7:7">
      <c r="G41964" s="406"/>
    </row>
    <row r="41965" spans="7:7">
      <c r="G41965" s="406"/>
    </row>
    <row r="41966" spans="7:7">
      <c r="G41966" s="406"/>
    </row>
    <row r="41967" spans="7:7">
      <c r="G41967" s="406"/>
    </row>
    <row r="41968" spans="7:7">
      <c r="G41968" s="406"/>
    </row>
    <row r="41969" spans="7:7">
      <c r="G41969" s="406"/>
    </row>
    <row r="41970" spans="7:7">
      <c r="G41970" s="406"/>
    </row>
    <row r="41971" spans="7:7">
      <c r="G41971" s="406"/>
    </row>
    <row r="41972" spans="7:7">
      <c r="G41972" s="406"/>
    </row>
    <row r="41973" spans="7:7">
      <c r="G41973" s="406"/>
    </row>
    <row r="41974" spans="7:7">
      <c r="G41974" s="406"/>
    </row>
    <row r="41975" spans="7:7">
      <c r="G41975" s="406"/>
    </row>
    <row r="41976" spans="7:7">
      <c r="G41976" s="406"/>
    </row>
    <row r="41977" spans="7:7">
      <c r="G41977" s="406"/>
    </row>
    <row r="41978" spans="7:7">
      <c r="G41978" s="406"/>
    </row>
    <row r="41979" spans="7:7">
      <c r="G41979" s="406"/>
    </row>
    <row r="41980" spans="7:7">
      <c r="G41980" s="406"/>
    </row>
    <row r="41981" spans="7:7">
      <c r="G41981" s="406"/>
    </row>
    <row r="41982" spans="7:7">
      <c r="G41982" s="406"/>
    </row>
    <row r="41983" spans="7:7">
      <c r="G41983" s="406"/>
    </row>
    <row r="41984" spans="7:7">
      <c r="G41984" s="406"/>
    </row>
    <row r="41985" spans="7:7">
      <c r="G41985" s="406"/>
    </row>
    <row r="41986" spans="7:7">
      <c r="G41986" s="406"/>
    </row>
    <row r="41987" spans="7:7">
      <c r="G41987" s="406"/>
    </row>
    <row r="41988" spans="7:7">
      <c r="G41988" s="406"/>
    </row>
    <row r="41989" spans="7:7">
      <c r="G41989" s="406"/>
    </row>
    <row r="41990" spans="7:7">
      <c r="G41990" s="406"/>
    </row>
    <row r="41991" spans="7:7">
      <c r="G41991" s="406"/>
    </row>
    <row r="41992" spans="7:7">
      <c r="G41992" s="406"/>
    </row>
    <row r="41993" spans="7:7">
      <c r="G41993" s="406"/>
    </row>
    <row r="41994" spans="7:7">
      <c r="G41994" s="406"/>
    </row>
    <row r="41995" spans="7:7">
      <c r="G41995" s="406"/>
    </row>
    <row r="41996" spans="7:7">
      <c r="G41996" s="406"/>
    </row>
    <row r="41997" spans="7:7">
      <c r="G41997" s="406"/>
    </row>
    <row r="41998" spans="7:7">
      <c r="G41998" s="406"/>
    </row>
    <row r="41999" spans="7:7">
      <c r="G41999" s="406"/>
    </row>
    <row r="42000" spans="7:7">
      <c r="G42000" s="406"/>
    </row>
    <row r="42001" spans="7:7">
      <c r="G42001" s="406"/>
    </row>
    <row r="42002" spans="7:7">
      <c r="G42002" s="406"/>
    </row>
    <row r="42003" spans="7:7">
      <c r="G42003" s="406"/>
    </row>
    <row r="42004" spans="7:7">
      <c r="G42004" s="406"/>
    </row>
    <row r="42005" spans="7:7">
      <c r="G42005" s="406"/>
    </row>
    <row r="42006" spans="7:7">
      <c r="G42006" s="406"/>
    </row>
    <row r="42007" spans="7:7">
      <c r="G42007" s="406"/>
    </row>
    <row r="42008" spans="7:7">
      <c r="G42008" s="406"/>
    </row>
    <row r="42009" spans="7:7">
      <c r="G42009" s="406"/>
    </row>
    <row r="42010" spans="7:7">
      <c r="G42010" s="406"/>
    </row>
    <row r="42011" spans="7:7">
      <c r="G42011" s="406"/>
    </row>
    <row r="42012" spans="7:7">
      <c r="G42012" s="406"/>
    </row>
    <row r="42013" spans="7:7">
      <c r="G42013" s="406"/>
    </row>
    <row r="42014" spans="7:7">
      <c r="G42014" s="406"/>
    </row>
    <row r="42015" spans="7:7">
      <c r="G42015" s="406"/>
    </row>
    <row r="42016" spans="7:7">
      <c r="G42016" s="406"/>
    </row>
    <row r="42017" spans="7:7">
      <c r="G42017" s="406"/>
    </row>
    <row r="42018" spans="7:7">
      <c r="G42018" s="406"/>
    </row>
    <row r="42019" spans="7:7">
      <c r="G42019" s="406"/>
    </row>
    <row r="42020" spans="7:7">
      <c r="G42020" s="406"/>
    </row>
    <row r="42021" spans="7:7">
      <c r="G42021" s="406"/>
    </row>
    <row r="42022" spans="7:7">
      <c r="G42022" s="406"/>
    </row>
    <row r="42023" spans="7:7">
      <c r="G42023" s="406"/>
    </row>
    <row r="42024" spans="7:7">
      <c r="G42024" s="406"/>
    </row>
    <row r="42025" spans="7:7">
      <c r="G42025" s="406"/>
    </row>
    <row r="42026" spans="7:7">
      <c r="G42026" s="406"/>
    </row>
    <row r="42027" spans="7:7">
      <c r="G42027" s="406"/>
    </row>
    <row r="42028" spans="7:7">
      <c r="G42028" s="406"/>
    </row>
    <row r="42029" spans="7:7">
      <c r="G42029" s="406"/>
    </row>
    <row r="42030" spans="7:7">
      <c r="G42030" s="406"/>
    </row>
    <row r="42031" spans="7:7">
      <c r="G42031" s="406"/>
    </row>
    <row r="42032" spans="7:7">
      <c r="G42032" s="406"/>
    </row>
    <row r="42033" spans="7:7">
      <c r="G42033" s="406"/>
    </row>
    <row r="42034" spans="7:7">
      <c r="G42034" s="406"/>
    </row>
    <row r="42035" spans="7:7">
      <c r="G42035" s="406"/>
    </row>
    <row r="42036" spans="7:7">
      <c r="G42036" s="406"/>
    </row>
    <row r="42037" spans="7:7">
      <c r="G42037" s="406"/>
    </row>
    <row r="42038" spans="7:7">
      <c r="G42038" s="406"/>
    </row>
    <row r="42039" spans="7:7">
      <c r="G42039" s="406"/>
    </row>
    <row r="42040" spans="7:7">
      <c r="G42040" s="406"/>
    </row>
    <row r="42041" spans="7:7">
      <c r="G42041" s="406"/>
    </row>
    <row r="42042" spans="7:7">
      <c r="G42042" s="406"/>
    </row>
    <row r="42043" spans="7:7">
      <c r="G42043" s="406"/>
    </row>
    <row r="42044" spans="7:7">
      <c r="G42044" s="406"/>
    </row>
    <row r="42045" spans="7:7">
      <c r="G42045" s="406"/>
    </row>
    <row r="42046" spans="7:7">
      <c r="G42046" s="406"/>
    </row>
    <row r="42047" spans="7:7">
      <c r="G42047" s="406"/>
    </row>
    <row r="42048" spans="7:7">
      <c r="G42048" s="406"/>
    </row>
    <row r="42049" spans="7:7">
      <c r="G42049" s="406"/>
    </row>
    <row r="42050" spans="7:7">
      <c r="G42050" s="406"/>
    </row>
    <row r="42051" spans="7:7">
      <c r="G42051" s="406"/>
    </row>
    <row r="42052" spans="7:7">
      <c r="G42052" s="406"/>
    </row>
    <row r="42053" spans="7:7">
      <c r="G42053" s="406"/>
    </row>
    <row r="42054" spans="7:7">
      <c r="G42054" s="406"/>
    </row>
    <row r="42055" spans="7:7">
      <c r="G42055" s="406"/>
    </row>
    <row r="42056" spans="7:7">
      <c r="G42056" s="406"/>
    </row>
    <row r="42057" spans="7:7">
      <c r="G42057" s="406"/>
    </row>
    <row r="42058" spans="7:7">
      <c r="G42058" s="406"/>
    </row>
    <row r="42059" spans="7:7">
      <c r="G42059" s="406"/>
    </row>
    <row r="42060" spans="7:7">
      <c r="G42060" s="406"/>
    </row>
    <row r="42061" spans="7:7">
      <c r="G42061" s="406"/>
    </row>
    <row r="42062" spans="7:7">
      <c r="G42062" s="406"/>
    </row>
    <row r="42063" spans="7:7">
      <c r="G42063" s="406"/>
    </row>
    <row r="42064" spans="7:7">
      <c r="G42064" s="406"/>
    </row>
    <row r="42065" spans="7:7">
      <c r="G42065" s="406"/>
    </row>
    <row r="42066" spans="7:7">
      <c r="G42066" s="406"/>
    </row>
    <row r="42067" spans="7:7">
      <c r="G42067" s="406"/>
    </row>
    <row r="42068" spans="7:7">
      <c r="G42068" s="406"/>
    </row>
    <row r="42069" spans="7:7">
      <c r="G42069" s="406"/>
    </row>
    <row r="42070" spans="7:7">
      <c r="G42070" s="406"/>
    </row>
    <row r="42071" spans="7:7">
      <c r="G42071" s="406"/>
    </row>
    <row r="42072" spans="7:7">
      <c r="G42072" s="406"/>
    </row>
    <row r="42073" spans="7:7">
      <c r="G42073" s="406"/>
    </row>
    <row r="42074" spans="7:7">
      <c r="G42074" s="406"/>
    </row>
    <row r="42075" spans="7:7">
      <c r="G42075" s="406"/>
    </row>
    <row r="42076" spans="7:7">
      <c r="G42076" s="406"/>
    </row>
    <row r="42077" spans="7:7">
      <c r="G42077" s="406"/>
    </row>
    <row r="42078" spans="7:7">
      <c r="G42078" s="406"/>
    </row>
    <row r="42079" spans="7:7">
      <c r="G42079" s="406"/>
    </row>
    <row r="42080" spans="7:7">
      <c r="G42080" s="406"/>
    </row>
    <row r="42081" spans="7:7">
      <c r="G42081" s="406"/>
    </row>
    <row r="42082" spans="7:7">
      <c r="G42082" s="406"/>
    </row>
    <row r="42083" spans="7:7">
      <c r="G42083" s="406"/>
    </row>
    <row r="42084" spans="7:7">
      <c r="G42084" s="406"/>
    </row>
    <row r="42085" spans="7:7">
      <c r="G42085" s="406"/>
    </row>
    <row r="42086" spans="7:7">
      <c r="G42086" s="406"/>
    </row>
    <row r="42087" spans="7:7">
      <c r="G42087" s="406"/>
    </row>
    <row r="42088" spans="7:7">
      <c r="G42088" s="406"/>
    </row>
    <row r="42089" spans="7:7">
      <c r="G42089" s="406"/>
    </row>
    <row r="42090" spans="7:7">
      <c r="G42090" s="406"/>
    </row>
    <row r="42091" spans="7:7">
      <c r="G42091" s="406"/>
    </row>
    <row r="42092" spans="7:7">
      <c r="G42092" s="406"/>
    </row>
    <row r="42093" spans="7:7">
      <c r="G42093" s="406"/>
    </row>
    <row r="42094" spans="7:7">
      <c r="G42094" s="406"/>
    </row>
    <row r="42095" spans="7:7">
      <c r="G42095" s="406"/>
    </row>
    <row r="42096" spans="7:7">
      <c r="G42096" s="406"/>
    </row>
    <row r="42097" spans="7:7">
      <c r="G42097" s="406"/>
    </row>
    <row r="42098" spans="7:7">
      <c r="G42098" s="406"/>
    </row>
    <row r="42099" spans="7:7">
      <c r="G42099" s="406"/>
    </row>
    <row r="42100" spans="7:7">
      <c r="G42100" s="406"/>
    </row>
    <row r="42101" spans="7:7">
      <c r="G42101" s="406"/>
    </row>
    <row r="42102" spans="7:7">
      <c r="G42102" s="406"/>
    </row>
    <row r="42103" spans="7:7">
      <c r="G42103" s="406"/>
    </row>
    <row r="42104" spans="7:7">
      <c r="G42104" s="406"/>
    </row>
    <row r="42105" spans="7:7">
      <c r="G42105" s="406"/>
    </row>
    <row r="42106" spans="7:7">
      <c r="G42106" s="406"/>
    </row>
    <row r="42107" spans="7:7">
      <c r="G42107" s="406"/>
    </row>
    <row r="42108" spans="7:7">
      <c r="G42108" s="406"/>
    </row>
    <row r="42109" spans="7:7">
      <c r="G42109" s="406"/>
    </row>
    <row r="42110" spans="7:7">
      <c r="G42110" s="406"/>
    </row>
    <row r="42111" spans="7:7">
      <c r="G42111" s="406"/>
    </row>
    <row r="42112" spans="7:7">
      <c r="G42112" s="406"/>
    </row>
    <row r="42113" spans="7:7">
      <c r="G42113" s="406"/>
    </row>
    <row r="42114" spans="7:7">
      <c r="G42114" s="406"/>
    </row>
    <row r="42115" spans="7:7">
      <c r="G42115" s="406"/>
    </row>
    <row r="42116" spans="7:7">
      <c r="G42116" s="406"/>
    </row>
    <row r="42117" spans="7:7">
      <c r="G42117" s="406"/>
    </row>
    <row r="42118" spans="7:7">
      <c r="G42118" s="406"/>
    </row>
    <row r="42119" spans="7:7">
      <c r="G42119" s="406"/>
    </row>
    <row r="42120" spans="7:7">
      <c r="G42120" s="406"/>
    </row>
    <row r="42121" spans="7:7">
      <c r="G42121" s="406"/>
    </row>
    <row r="42122" spans="7:7">
      <c r="G42122" s="406"/>
    </row>
    <row r="42123" spans="7:7">
      <c r="G42123" s="406"/>
    </row>
    <row r="42124" spans="7:7">
      <c r="G42124" s="406"/>
    </row>
    <row r="42125" spans="7:7">
      <c r="G42125" s="406"/>
    </row>
    <row r="42126" spans="7:7">
      <c r="G42126" s="406"/>
    </row>
    <row r="42127" spans="7:7">
      <c r="G42127" s="406"/>
    </row>
    <row r="42128" spans="7:7">
      <c r="G42128" s="406"/>
    </row>
    <row r="42129" spans="7:7">
      <c r="G42129" s="406"/>
    </row>
    <row r="42130" spans="7:7">
      <c r="G42130" s="406"/>
    </row>
    <row r="42131" spans="7:7">
      <c r="G42131" s="406"/>
    </row>
    <row r="42132" spans="7:7">
      <c r="G42132" s="406"/>
    </row>
    <row r="42133" spans="7:7">
      <c r="G42133" s="406"/>
    </row>
    <row r="42134" spans="7:7">
      <c r="G42134" s="406"/>
    </row>
    <row r="42135" spans="7:7">
      <c r="G42135" s="406"/>
    </row>
    <row r="42136" spans="7:7">
      <c r="G42136" s="406"/>
    </row>
    <row r="42137" spans="7:7">
      <c r="G42137" s="406"/>
    </row>
    <row r="42138" spans="7:7">
      <c r="G42138" s="406"/>
    </row>
    <row r="42139" spans="7:7">
      <c r="G42139" s="406"/>
    </row>
    <row r="42140" spans="7:7">
      <c r="G42140" s="406"/>
    </row>
    <row r="42141" spans="7:7">
      <c r="G42141" s="406"/>
    </row>
    <row r="42142" spans="7:7">
      <c r="G42142" s="406"/>
    </row>
    <row r="42143" spans="7:7">
      <c r="G42143" s="406"/>
    </row>
    <row r="42144" spans="7:7">
      <c r="G42144" s="406"/>
    </row>
    <row r="42145" spans="7:7">
      <c r="G42145" s="406"/>
    </row>
    <row r="42146" spans="7:7">
      <c r="G42146" s="406"/>
    </row>
    <row r="42147" spans="7:7">
      <c r="G42147" s="406"/>
    </row>
    <row r="42148" spans="7:7">
      <c r="G42148" s="406"/>
    </row>
    <row r="42149" spans="7:7">
      <c r="G42149" s="406"/>
    </row>
    <row r="42150" spans="7:7">
      <c r="G42150" s="406"/>
    </row>
    <row r="42151" spans="7:7">
      <c r="G42151" s="406"/>
    </row>
    <row r="42152" spans="7:7">
      <c r="G42152" s="406"/>
    </row>
    <row r="42153" spans="7:7">
      <c r="G42153" s="406"/>
    </row>
    <row r="42154" spans="7:7">
      <c r="G42154" s="406"/>
    </row>
    <row r="42155" spans="7:7">
      <c r="G42155" s="406"/>
    </row>
    <row r="42156" spans="7:7">
      <c r="G42156" s="406"/>
    </row>
    <row r="42157" spans="7:7">
      <c r="G42157" s="406"/>
    </row>
    <row r="42158" spans="7:7">
      <c r="G42158" s="406"/>
    </row>
    <row r="42159" spans="7:7">
      <c r="G42159" s="406"/>
    </row>
    <row r="42160" spans="7:7">
      <c r="G42160" s="406"/>
    </row>
    <row r="42161" spans="7:7">
      <c r="G42161" s="406"/>
    </row>
    <row r="42162" spans="7:7">
      <c r="G42162" s="406"/>
    </row>
    <row r="42163" spans="7:7">
      <c r="G42163" s="406"/>
    </row>
    <row r="42164" spans="7:7">
      <c r="G42164" s="406"/>
    </row>
    <row r="42165" spans="7:7">
      <c r="G42165" s="406"/>
    </row>
    <row r="42166" spans="7:7">
      <c r="G42166" s="406"/>
    </row>
    <row r="42167" spans="7:7">
      <c r="G42167" s="406"/>
    </row>
    <row r="42168" spans="7:7">
      <c r="G42168" s="406"/>
    </row>
    <row r="42169" spans="7:7">
      <c r="G42169" s="406"/>
    </row>
    <row r="42170" spans="7:7">
      <c r="G42170" s="406"/>
    </row>
    <row r="42171" spans="7:7">
      <c r="G42171" s="406"/>
    </row>
    <row r="42172" spans="7:7">
      <c r="G42172" s="406"/>
    </row>
    <row r="42173" spans="7:7">
      <c r="G42173" s="406"/>
    </row>
    <row r="42174" spans="7:7">
      <c r="G42174" s="406"/>
    </row>
    <row r="42175" spans="7:7">
      <c r="G42175" s="406"/>
    </row>
    <row r="42176" spans="7:7">
      <c r="G42176" s="406"/>
    </row>
    <row r="42177" spans="7:7">
      <c r="G42177" s="406"/>
    </row>
    <row r="42178" spans="7:7">
      <c r="G42178" s="406"/>
    </row>
    <row r="42179" spans="7:7">
      <c r="G42179" s="406"/>
    </row>
    <row r="42180" spans="7:7">
      <c r="G42180" s="406"/>
    </row>
    <row r="42181" spans="7:7">
      <c r="G42181" s="406"/>
    </row>
    <row r="42182" spans="7:7">
      <c r="G42182" s="406"/>
    </row>
    <row r="42183" spans="7:7">
      <c r="G42183" s="406"/>
    </row>
    <row r="42184" spans="7:7">
      <c r="G42184" s="406"/>
    </row>
    <row r="42185" spans="7:7">
      <c r="G42185" s="406"/>
    </row>
    <row r="42186" spans="7:7">
      <c r="G42186" s="406"/>
    </row>
    <row r="42187" spans="7:7">
      <c r="G42187" s="406"/>
    </row>
    <row r="42188" spans="7:7">
      <c r="G42188" s="406"/>
    </row>
    <row r="42189" spans="7:7">
      <c r="G42189" s="406"/>
    </row>
    <row r="42190" spans="7:7">
      <c r="G42190" s="406"/>
    </row>
    <row r="42191" spans="7:7">
      <c r="G42191" s="406"/>
    </row>
    <row r="42192" spans="7:7">
      <c r="G42192" s="406"/>
    </row>
    <row r="42193" spans="7:7">
      <c r="G42193" s="406"/>
    </row>
    <row r="42194" spans="7:7">
      <c r="G42194" s="406"/>
    </row>
    <row r="42195" spans="7:7">
      <c r="G42195" s="406"/>
    </row>
    <row r="42196" spans="7:7">
      <c r="G42196" s="406"/>
    </row>
    <row r="42197" spans="7:7">
      <c r="G42197" s="406"/>
    </row>
    <row r="42198" spans="7:7">
      <c r="G42198" s="406"/>
    </row>
    <row r="42199" spans="7:7">
      <c r="G42199" s="406"/>
    </row>
    <row r="42200" spans="7:7">
      <c r="G42200" s="406"/>
    </row>
    <row r="42201" spans="7:7">
      <c r="G42201" s="406"/>
    </row>
    <row r="42202" spans="7:7">
      <c r="G42202" s="406"/>
    </row>
    <row r="42203" spans="7:7">
      <c r="G42203" s="406"/>
    </row>
    <row r="42204" spans="7:7">
      <c r="G42204" s="406"/>
    </row>
    <row r="42205" spans="7:7">
      <c r="G42205" s="406"/>
    </row>
    <row r="42206" spans="7:7">
      <c r="G42206" s="406"/>
    </row>
    <row r="42207" spans="7:7">
      <c r="G42207" s="406"/>
    </row>
    <row r="42208" spans="7:7">
      <c r="G42208" s="406"/>
    </row>
    <row r="42209" spans="7:7">
      <c r="G42209" s="406"/>
    </row>
    <row r="42210" spans="7:7">
      <c r="G42210" s="406"/>
    </row>
    <row r="42211" spans="7:7">
      <c r="G42211" s="406"/>
    </row>
    <row r="42212" spans="7:7">
      <c r="G42212" s="406"/>
    </row>
    <row r="42213" spans="7:7">
      <c r="G42213" s="406"/>
    </row>
    <row r="42214" spans="7:7">
      <c r="G42214" s="406"/>
    </row>
    <row r="42215" spans="7:7">
      <c r="G42215" s="406"/>
    </row>
    <row r="42216" spans="7:7">
      <c r="G42216" s="406"/>
    </row>
    <row r="42217" spans="7:7">
      <c r="G42217" s="406"/>
    </row>
    <row r="42218" spans="7:7">
      <c r="G42218" s="406"/>
    </row>
    <row r="42219" spans="7:7">
      <c r="G42219" s="406"/>
    </row>
    <row r="42220" spans="7:7">
      <c r="G42220" s="406"/>
    </row>
    <row r="42221" spans="7:7">
      <c r="G42221" s="406"/>
    </row>
    <row r="42222" spans="7:7">
      <c r="G42222" s="406"/>
    </row>
    <row r="42223" spans="7:7">
      <c r="G42223" s="406"/>
    </row>
    <row r="42224" spans="7:7">
      <c r="G42224" s="406"/>
    </row>
    <row r="42225" spans="7:7">
      <c r="G42225" s="406"/>
    </row>
    <row r="42226" spans="7:7">
      <c r="G42226" s="406"/>
    </row>
    <row r="42227" spans="7:7">
      <c r="G42227" s="406"/>
    </row>
    <row r="42228" spans="7:7">
      <c r="G42228" s="406"/>
    </row>
    <row r="42229" spans="7:7">
      <c r="G42229" s="406"/>
    </row>
    <row r="42230" spans="7:7">
      <c r="G42230" s="406"/>
    </row>
    <row r="42231" spans="7:7">
      <c r="G42231" s="406"/>
    </row>
    <row r="42232" spans="7:7">
      <c r="G42232" s="406"/>
    </row>
    <row r="42233" spans="7:7">
      <c r="G42233" s="406"/>
    </row>
    <row r="42234" spans="7:7">
      <c r="G42234" s="406"/>
    </row>
    <row r="42235" spans="7:7">
      <c r="G42235" s="406"/>
    </row>
    <row r="42236" spans="7:7">
      <c r="G42236" s="406"/>
    </row>
    <row r="42237" spans="7:7">
      <c r="G42237" s="406"/>
    </row>
    <row r="42238" spans="7:7">
      <c r="G42238" s="406"/>
    </row>
    <row r="42239" spans="7:7">
      <c r="G42239" s="406"/>
    </row>
    <row r="42240" spans="7:7">
      <c r="G42240" s="406"/>
    </row>
    <row r="42241" spans="7:7">
      <c r="G42241" s="406"/>
    </row>
    <row r="42242" spans="7:7">
      <c r="G42242" s="406"/>
    </row>
    <row r="42243" spans="7:7">
      <c r="G42243" s="406"/>
    </row>
    <row r="42244" spans="7:7">
      <c r="G42244" s="406"/>
    </row>
    <row r="42245" spans="7:7">
      <c r="G42245" s="406"/>
    </row>
    <row r="42246" spans="7:7">
      <c r="G42246" s="406"/>
    </row>
    <row r="42247" spans="7:7">
      <c r="G42247" s="406"/>
    </row>
    <row r="42248" spans="7:7">
      <c r="G42248" s="406"/>
    </row>
    <row r="42249" spans="7:7">
      <c r="G42249" s="406"/>
    </row>
    <row r="42250" spans="7:7">
      <c r="G42250" s="406"/>
    </row>
    <row r="42251" spans="7:7">
      <c r="G42251" s="406"/>
    </row>
    <row r="42252" spans="7:7">
      <c r="G42252" s="406"/>
    </row>
    <row r="42253" spans="7:7">
      <c r="G42253" s="406"/>
    </row>
    <row r="42254" spans="7:7">
      <c r="G42254" s="406"/>
    </row>
    <row r="42255" spans="7:7">
      <c r="G42255" s="406"/>
    </row>
    <row r="42256" spans="7:7">
      <c r="G42256" s="406"/>
    </row>
    <row r="42257" spans="7:7">
      <c r="G42257" s="406"/>
    </row>
    <row r="42258" spans="7:7">
      <c r="G42258" s="406"/>
    </row>
    <row r="42259" spans="7:7">
      <c r="G42259" s="406"/>
    </row>
    <row r="42260" spans="7:7">
      <c r="G42260" s="406"/>
    </row>
    <row r="42261" spans="7:7">
      <c r="G42261" s="406"/>
    </row>
    <row r="42262" spans="7:7">
      <c r="G42262" s="406"/>
    </row>
    <row r="42263" spans="7:7">
      <c r="G42263" s="406"/>
    </row>
    <row r="42264" spans="7:7">
      <c r="G42264" s="406"/>
    </row>
    <row r="42265" spans="7:7">
      <c r="G42265" s="406"/>
    </row>
    <row r="42266" spans="7:7">
      <c r="G42266" s="406"/>
    </row>
    <row r="42267" spans="7:7">
      <c r="G42267" s="406"/>
    </row>
    <row r="42268" spans="7:7">
      <c r="G42268" s="406"/>
    </row>
    <row r="42269" spans="7:7">
      <c r="G42269" s="406"/>
    </row>
    <row r="42270" spans="7:7">
      <c r="G42270" s="406"/>
    </row>
    <row r="42271" spans="7:7">
      <c r="G42271" s="406"/>
    </row>
    <row r="42272" spans="7:7">
      <c r="G42272" s="406"/>
    </row>
    <row r="42273" spans="7:7">
      <c r="G42273" s="406"/>
    </row>
    <row r="42274" spans="7:7">
      <c r="G42274" s="406"/>
    </row>
    <row r="42275" spans="7:7">
      <c r="G42275" s="406"/>
    </row>
    <row r="42276" spans="7:7">
      <c r="G42276" s="406"/>
    </row>
    <row r="42277" spans="7:7">
      <c r="G42277" s="406"/>
    </row>
    <row r="42278" spans="7:7">
      <c r="G42278" s="406"/>
    </row>
    <row r="42279" spans="7:7">
      <c r="G42279" s="406"/>
    </row>
    <row r="42280" spans="7:7">
      <c r="G42280" s="406"/>
    </row>
    <row r="42281" spans="7:7">
      <c r="G42281" s="406"/>
    </row>
    <row r="42282" spans="7:7">
      <c r="G42282" s="406"/>
    </row>
    <row r="42283" spans="7:7">
      <c r="G42283" s="406"/>
    </row>
    <row r="42284" spans="7:7">
      <c r="G42284" s="406"/>
    </row>
    <row r="42285" spans="7:7">
      <c r="G42285" s="406"/>
    </row>
    <row r="42286" spans="7:7">
      <c r="G42286" s="406"/>
    </row>
    <row r="42287" spans="7:7">
      <c r="G42287" s="406"/>
    </row>
    <row r="42288" spans="7:7">
      <c r="G42288" s="406"/>
    </row>
    <row r="42289" spans="7:7">
      <c r="G42289" s="406"/>
    </row>
    <row r="42290" spans="7:7">
      <c r="G42290" s="406"/>
    </row>
    <row r="42291" spans="7:7">
      <c r="G42291" s="406"/>
    </row>
    <row r="42292" spans="7:7">
      <c r="G42292" s="406"/>
    </row>
    <row r="42293" spans="7:7">
      <c r="G42293" s="406"/>
    </row>
    <row r="42294" spans="7:7">
      <c r="G42294" s="406"/>
    </row>
    <row r="42295" spans="7:7">
      <c r="G42295" s="406"/>
    </row>
    <row r="42296" spans="7:7">
      <c r="G42296" s="406"/>
    </row>
    <row r="42297" spans="7:7">
      <c r="G42297" s="406"/>
    </row>
    <row r="42298" spans="7:7">
      <c r="G42298" s="406"/>
    </row>
    <row r="42299" spans="7:7">
      <c r="G42299" s="406"/>
    </row>
    <row r="42300" spans="7:7">
      <c r="G42300" s="406"/>
    </row>
    <row r="42301" spans="7:7">
      <c r="G42301" s="406"/>
    </row>
    <row r="42302" spans="7:7">
      <c r="G42302" s="406"/>
    </row>
    <row r="42303" spans="7:7">
      <c r="G42303" s="406"/>
    </row>
    <row r="42304" spans="7:7">
      <c r="G42304" s="406"/>
    </row>
    <row r="42305" spans="7:7">
      <c r="G42305" s="406"/>
    </row>
    <row r="42306" spans="7:7">
      <c r="G42306" s="406"/>
    </row>
    <row r="42307" spans="7:7">
      <c r="G42307" s="406"/>
    </row>
    <row r="42308" spans="7:7">
      <c r="G42308" s="406"/>
    </row>
    <row r="42309" spans="7:7">
      <c r="G42309" s="406"/>
    </row>
    <row r="42310" spans="7:7">
      <c r="G42310" s="406"/>
    </row>
    <row r="42311" spans="7:7">
      <c r="G42311" s="406"/>
    </row>
    <row r="42312" spans="7:7">
      <c r="G42312" s="406"/>
    </row>
    <row r="42313" spans="7:7">
      <c r="G42313" s="406"/>
    </row>
    <row r="42314" spans="7:7">
      <c r="G42314" s="406"/>
    </row>
    <row r="42315" spans="7:7">
      <c r="G42315" s="406"/>
    </row>
    <row r="42316" spans="7:7">
      <c r="G42316" s="406"/>
    </row>
    <row r="42317" spans="7:7">
      <c r="G42317" s="406"/>
    </row>
    <row r="42318" spans="7:7">
      <c r="G42318" s="406"/>
    </row>
    <row r="42319" spans="7:7">
      <c r="G42319" s="406"/>
    </row>
    <row r="42320" spans="7:7">
      <c r="G42320" s="406"/>
    </row>
    <row r="42321" spans="7:7">
      <c r="G42321" s="406"/>
    </row>
    <row r="42322" spans="7:7">
      <c r="G42322" s="406"/>
    </row>
    <row r="42323" spans="7:7">
      <c r="G42323" s="406"/>
    </row>
    <row r="42324" spans="7:7">
      <c r="G42324" s="406"/>
    </row>
    <row r="42325" spans="7:7">
      <c r="G42325" s="406"/>
    </row>
    <row r="42326" spans="7:7">
      <c r="G42326" s="406"/>
    </row>
    <row r="42327" spans="7:7">
      <c r="G42327" s="406"/>
    </row>
    <row r="42328" spans="7:7">
      <c r="G42328" s="406"/>
    </row>
    <row r="42329" spans="7:7">
      <c r="G42329" s="406"/>
    </row>
    <row r="42330" spans="7:7">
      <c r="G42330" s="406"/>
    </row>
    <row r="42331" spans="7:7">
      <c r="G42331" s="406"/>
    </row>
    <row r="42332" spans="7:7">
      <c r="G42332" s="406"/>
    </row>
    <row r="42333" spans="7:7">
      <c r="G42333" s="406"/>
    </row>
    <row r="42334" spans="7:7">
      <c r="G42334" s="406"/>
    </row>
    <row r="42335" spans="7:7">
      <c r="G42335" s="406"/>
    </row>
    <row r="42336" spans="7:7">
      <c r="G42336" s="406"/>
    </row>
    <row r="42337" spans="7:7">
      <c r="G42337" s="406"/>
    </row>
    <row r="42338" spans="7:7">
      <c r="G42338" s="406"/>
    </row>
    <row r="42339" spans="7:7">
      <c r="G42339" s="406"/>
    </row>
    <row r="42340" spans="7:7">
      <c r="G42340" s="406"/>
    </row>
    <row r="42341" spans="7:7">
      <c r="G42341" s="406"/>
    </row>
    <row r="42342" spans="7:7">
      <c r="G42342" s="406"/>
    </row>
    <row r="42343" spans="7:7">
      <c r="G42343" s="406"/>
    </row>
    <row r="42344" spans="7:7">
      <c r="G42344" s="406"/>
    </row>
    <row r="42345" spans="7:7">
      <c r="G42345" s="406"/>
    </row>
    <row r="42346" spans="7:7">
      <c r="G42346" s="406"/>
    </row>
    <row r="42347" spans="7:7">
      <c r="G42347" s="406"/>
    </row>
    <row r="42348" spans="7:7">
      <c r="G42348" s="406"/>
    </row>
    <row r="42349" spans="7:7">
      <c r="G42349" s="406"/>
    </row>
    <row r="42350" spans="7:7">
      <c r="G42350" s="406"/>
    </row>
    <row r="42351" spans="7:7">
      <c r="G42351" s="406"/>
    </row>
    <row r="42352" spans="7:7">
      <c r="G42352" s="406"/>
    </row>
    <row r="42353" spans="7:7">
      <c r="G42353" s="406"/>
    </row>
    <row r="42354" spans="7:7">
      <c r="G42354" s="406"/>
    </row>
    <row r="42355" spans="7:7">
      <c r="G42355" s="406"/>
    </row>
    <row r="42356" spans="7:7">
      <c r="G42356" s="406"/>
    </row>
    <row r="42357" spans="7:7">
      <c r="G42357" s="406"/>
    </row>
    <row r="42358" spans="7:7">
      <c r="G42358" s="406"/>
    </row>
    <row r="42359" spans="7:7">
      <c r="G42359" s="406"/>
    </row>
    <row r="42360" spans="7:7">
      <c r="G42360" s="406"/>
    </row>
    <row r="42361" spans="7:7">
      <c r="G42361" s="406"/>
    </row>
    <row r="42362" spans="7:7">
      <c r="G42362" s="406"/>
    </row>
    <row r="42363" spans="7:7">
      <c r="G42363" s="406"/>
    </row>
    <row r="42364" spans="7:7">
      <c r="G42364" s="406"/>
    </row>
    <row r="42365" spans="7:7">
      <c r="G42365" s="406"/>
    </row>
    <row r="42366" spans="7:7">
      <c r="G42366" s="406"/>
    </row>
    <row r="42367" spans="7:7">
      <c r="G42367" s="406"/>
    </row>
    <row r="42368" spans="7:7">
      <c r="G42368" s="406"/>
    </row>
    <row r="42369" spans="7:7">
      <c r="G42369" s="406"/>
    </row>
    <row r="42370" spans="7:7">
      <c r="G42370" s="406"/>
    </row>
    <row r="42371" spans="7:7">
      <c r="G42371" s="406"/>
    </row>
    <row r="42372" spans="7:7">
      <c r="G42372" s="406"/>
    </row>
    <row r="42373" spans="7:7">
      <c r="G42373" s="406"/>
    </row>
    <row r="42374" spans="7:7">
      <c r="G42374" s="406"/>
    </row>
    <row r="42375" spans="7:7">
      <c r="G42375" s="406"/>
    </row>
    <row r="42376" spans="7:7">
      <c r="G42376" s="406"/>
    </row>
    <row r="42377" spans="7:7">
      <c r="G42377" s="406"/>
    </row>
    <row r="42378" spans="7:7">
      <c r="G42378" s="406"/>
    </row>
    <row r="42379" spans="7:7">
      <c r="G42379" s="406"/>
    </row>
    <row r="42380" spans="7:7">
      <c r="G42380" s="406"/>
    </row>
    <row r="42381" spans="7:7">
      <c r="G42381" s="406"/>
    </row>
    <row r="42382" spans="7:7">
      <c r="G42382" s="406"/>
    </row>
    <row r="42383" spans="7:7">
      <c r="G42383" s="406"/>
    </row>
    <row r="42384" spans="7:7">
      <c r="G42384" s="406"/>
    </row>
    <row r="42385" spans="7:7">
      <c r="G42385" s="406"/>
    </row>
    <row r="42386" spans="7:7">
      <c r="G42386" s="406"/>
    </row>
    <row r="42387" spans="7:7">
      <c r="G42387" s="406"/>
    </row>
    <row r="42388" spans="7:7">
      <c r="G42388" s="406"/>
    </row>
    <row r="42389" spans="7:7">
      <c r="G42389" s="406"/>
    </row>
    <row r="42390" spans="7:7">
      <c r="G42390" s="406"/>
    </row>
    <row r="42391" spans="7:7">
      <c r="G42391" s="406"/>
    </row>
    <row r="42392" spans="7:7">
      <c r="G42392" s="406"/>
    </row>
    <row r="42393" spans="7:7">
      <c r="G42393" s="406"/>
    </row>
    <row r="42394" spans="7:7">
      <c r="G42394" s="406"/>
    </row>
    <row r="42395" spans="7:7">
      <c r="G42395" s="406"/>
    </row>
    <row r="42396" spans="7:7">
      <c r="G42396" s="406"/>
    </row>
    <row r="42397" spans="7:7">
      <c r="G42397" s="406"/>
    </row>
    <row r="42398" spans="7:7">
      <c r="G42398" s="406"/>
    </row>
    <row r="42399" spans="7:7">
      <c r="G42399" s="406"/>
    </row>
    <row r="42400" spans="7:7">
      <c r="G42400" s="406"/>
    </row>
    <row r="42401" spans="7:7">
      <c r="G42401" s="406"/>
    </row>
    <row r="42402" spans="7:7">
      <c r="G42402" s="406"/>
    </row>
    <row r="42403" spans="7:7">
      <c r="G42403" s="406"/>
    </row>
    <row r="42404" spans="7:7">
      <c r="G42404" s="406"/>
    </row>
    <row r="42405" spans="7:7">
      <c r="G42405" s="406"/>
    </row>
    <row r="42406" spans="7:7">
      <c r="G42406" s="406"/>
    </row>
    <row r="42407" spans="7:7">
      <c r="G42407" s="406"/>
    </row>
    <row r="42408" spans="7:7">
      <c r="G42408" s="406"/>
    </row>
    <row r="42409" spans="7:7">
      <c r="G42409" s="406"/>
    </row>
    <row r="42410" spans="7:7">
      <c r="G42410" s="406"/>
    </row>
    <row r="42411" spans="7:7">
      <c r="G42411" s="406"/>
    </row>
    <row r="42412" spans="7:7">
      <c r="G42412" s="406"/>
    </row>
    <row r="42413" spans="7:7">
      <c r="G42413" s="406"/>
    </row>
    <row r="42414" spans="7:7">
      <c r="G42414" s="406"/>
    </row>
    <row r="42415" spans="7:7">
      <c r="G42415" s="406"/>
    </row>
    <row r="42416" spans="7:7">
      <c r="G42416" s="406"/>
    </row>
    <row r="42417" spans="7:7">
      <c r="G42417" s="406"/>
    </row>
    <row r="42418" spans="7:7">
      <c r="G42418" s="406"/>
    </row>
    <row r="42419" spans="7:7">
      <c r="G42419" s="406"/>
    </row>
    <row r="42420" spans="7:7">
      <c r="G42420" s="406"/>
    </row>
    <row r="42421" spans="7:7">
      <c r="G42421" s="406"/>
    </row>
    <row r="42422" spans="7:7">
      <c r="G42422" s="406"/>
    </row>
    <row r="42423" spans="7:7">
      <c r="G42423" s="406"/>
    </row>
    <row r="42424" spans="7:7">
      <c r="G42424" s="406"/>
    </row>
    <row r="42425" spans="7:7">
      <c r="G42425" s="406"/>
    </row>
    <row r="42426" spans="7:7">
      <c r="G42426" s="406"/>
    </row>
    <row r="42427" spans="7:7">
      <c r="G42427" s="406"/>
    </row>
    <row r="42428" spans="7:7">
      <c r="G42428" s="406"/>
    </row>
    <row r="42429" spans="7:7">
      <c r="G42429" s="406"/>
    </row>
    <row r="42430" spans="7:7">
      <c r="G42430" s="406"/>
    </row>
    <row r="42431" spans="7:7">
      <c r="G42431" s="406"/>
    </row>
    <row r="42432" spans="7:7">
      <c r="G42432" s="406"/>
    </row>
    <row r="42433" spans="7:7">
      <c r="G42433" s="406"/>
    </row>
    <row r="42434" spans="7:7">
      <c r="G42434" s="406"/>
    </row>
    <row r="42435" spans="7:7">
      <c r="G42435" s="406"/>
    </row>
    <row r="42436" spans="7:7">
      <c r="G42436" s="406"/>
    </row>
    <row r="42437" spans="7:7">
      <c r="G42437" s="406"/>
    </row>
    <row r="42438" spans="7:7">
      <c r="G42438" s="406"/>
    </row>
    <row r="42439" spans="7:7">
      <c r="G42439" s="406"/>
    </row>
    <row r="42440" spans="7:7">
      <c r="G42440" s="406"/>
    </row>
    <row r="42441" spans="7:7">
      <c r="G42441" s="406"/>
    </row>
    <row r="42442" spans="7:7">
      <c r="G42442" s="406"/>
    </row>
    <row r="42443" spans="7:7">
      <c r="G42443" s="406"/>
    </row>
    <row r="42444" spans="7:7">
      <c r="G42444" s="406"/>
    </row>
    <row r="42445" spans="7:7">
      <c r="G42445" s="406"/>
    </row>
    <row r="42446" spans="7:7">
      <c r="G42446" s="406"/>
    </row>
    <row r="42447" spans="7:7">
      <c r="G42447" s="406"/>
    </row>
    <row r="42448" spans="7:7">
      <c r="G42448" s="406"/>
    </row>
    <row r="42449" spans="7:7">
      <c r="G42449" s="406"/>
    </row>
    <row r="42450" spans="7:7">
      <c r="G42450" s="406"/>
    </row>
    <row r="42451" spans="7:7">
      <c r="G42451" s="406"/>
    </row>
    <row r="42452" spans="7:7">
      <c r="G42452" s="406"/>
    </row>
    <row r="42453" spans="7:7">
      <c r="G42453" s="406"/>
    </row>
    <row r="42454" spans="7:7">
      <c r="G42454" s="406"/>
    </row>
    <row r="42455" spans="7:7">
      <c r="G42455" s="406"/>
    </row>
    <row r="42456" spans="7:7">
      <c r="G42456" s="406"/>
    </row>
    <row r="42457" spans="7:7">
      <c r="G42457" s="406"/>
    </row>
    <row r="42458" spans="7:7">
      <c r="G42458" s="406"/>
    </row>
    <row r="42459" spans="7:7">
      <c r="G42459" s="406"/>
    </row>
    <row r="42460" spans="7:7">
      <c r="G42460" s="406"/>
    </row>
    <row r="42461" spans="7:7">
      <c r="G42461" s="406"/>
    </row>
    <row r="42462" spans="7:7">
      <c r="G42462" s="406"/>
    </row>
    <row r="42463" spans="7:7">
      <c r="G42463" s="406"/>
    </row>
    <row r="42464" spans="7:7">
      <c r="G42464" s="406"/>
    </row>
    <row r="42465" spans="7:7">
      <c r="G42465" s="406"/>
    </row>
    <row r="42466" spans="7:7">
      <c r="G42466" s="406"/>
    </row>
    <row r="42467" spans="7:7">
      <c r="G42467" s="406"/>
    </row>
    <row r="42468" spans="7:7">
      <c r="G42468" s="406"/>
    </row>
    <row r="42469" spans="7:7">
      <c r="G42469" s="406"/>
    </row>
    <row r="42470" spans="7:7">
      <c r="G42470" s="406"/>
    </row>
    <row r="42471" spans="7:7">
      <c r="G42471" s="406"/>
    </row>
    <row r="42472" spans="7:7">
      <c r="G42472" s="406"/>
    </row>
    <row r="42473" spans="7:7">
      <c r="G42473" s="406"/>
    </row>
    <row r="42474" spans="7:7">
      <c r="G42474" s="406"/>
    </row>
    <row r="42475" spans="7:7">
      <c r="G42475" s="406"/>
    </row>
    <row r="42476" spans="7:7">
      <c r="G42476" s="406"/>
    </row>
    <row r="42477" spans="7:7">
      <c r="G42477" s="406"/>
    </row>
    <row r="42478" spans="7:7">
      <c r="G42478" s="406"/>
    </row>
    <row r="42479" spans="7:7">
      <c r="G42479" s="406"/>
    </row>
    <row r="42480" spans="7:7">
      <c r="G42480" s="406"/>
    </row>
    <row r="42481" spans="7:7">
      <c r="G42481" s="406"/>
    </row>
    <row r="42482" spans="7:7">
      <c r="G42482" s="406"/>
    </row>
    <row r="42483" spans="7:7">
      <c r="G42483" s="406"/>
    </row>
    <row r="42484" spans="7:7">
      <c r="G42484" s="406"/>
    </row>
    <row r="42485" spans="7:7">
      <c r="G42485" s="406"/>
    </row>
    <row r="42486" spans="7:7">
      <c r="G42486" s="406"/>
    </row>
    <row r="42487" spans="7:7">
      <c r="G42487" s="406"/>
    </row>
    <row r="42488" spans="7:7">
      <c r="G42488" s="406"/>
    </row>
    <row r="42489" spans="7:7">
      <c r="G42489" s="406"/>
    </row>
    <row r="42490" spans="7:7">
      <c r="G42490" s="406"/>
    </row>
    <row r="42491" spans="7:7">
      <c r="G42491" s="406"/>
    </row>
    <row r="42492" spans="7:7">
      <c r="G42492" s="406"/>
    </row>
    <row r="42493" spans="7:7">
      <c r="G42493" s="406"/>
    </row>
    <row r="42494" spans="7:7">
      <c r="G42494" s="406"/>
    </row>
    <row r="42495" spans="7:7">
      <c r="G42495" s="406"/>
    </row>
    <row r="42496" spans="7:7">
      <c r="G42496" s="406"/>
    </row>
    <row r="42497" spans="7:7">
      <c r="G42497" s="406"/>
    </row>
    <row r="42498" spans="7:7">
      <c r="G42498" s="406"/>
    </row>
    <row r="42499" spans="7:7">
      <c r="G42499" s="406"/>
    </row>
    <row r="42500" spans="7:7">
      <c r="G42500" s="406"/>
    </row>
    <row r="42501" spans="7:7">
      <c r="G42501" s="406"/>
    </row>
    <row r="42502" spans="7:7">
      <c r="G42502" s="406"/>
    </row>
    <row r="42503" spans="7:7">
      <c r="G42503" s="406"/>
    </row>
    <row r="42504" spans="7:7">
      <c r="G42504" s="406"/>
    </row>
    <row r="42505" spans="7:7">
      <c r="G42505" s="406"/>
    </row>
    <row r="42506" spans="7:7">
      <c r="G42506" s="406"/>
    </row>
    <row r="42507" spans="7:7">
      <c r="G42507" s="406"/>
    </row>
    <row r="42508" spans="7:7">
      <c r="G42508" s="406"/>
    </row>
    <row r="42509" spans="7:7">
      <c r="G42509" s="406"/>
    </row>
    <row r="42510" spans="7:7">
      <c r="G42510" s="406"/>
    </row>
    <row r="42511" spans="7:7">
      <c r="G42511" s="406"/>
    </row>
    <row r="42512" spans="7:7">
      <c r="G42512" s="406"/>
    </row>
    <row r="42513" spans="7:7">
      <c r="G42513" s="406"/>
    </row>
    <row r="42514" spans="7:7">
      <c r="G42514" s="406"/>
    </row>
    <row r="42515" spans="7:7">
      <c r="G42515" s="406"/>
    </row>
    <row r="42516" spans="7:7">
      <c r="G42516" s="406"/>
    </row>
    <row r="42517" spans="7:7">
      <c r="G42517" s="406"/>
    </row>
    <row r="42518" spans="7:7">
      <c r="G42518" s="406"/>
    </row>
    <row r="42519" spans="7:7">
      <c r="G42519" s="406"/>
    </row>
    <row r="42520" spans="7:7">
      <c r="G42520" s="406"/>
    </row>
    <row r="42521" spans="7:7">
      <c r="G42521" s="406"/>
    </row>
    <row r="42522" spans="7:7">
      <c r="G42522" s="406"/>
    </row>
    <row r="42523" spans="7:7">
      <c r="G42523" s="406"/>
    </row>
    <row r="42524" spans="7:7">
      <c r="G42524" s="406"/>
    </row>
    <row r="42525" spans="7:7">
      <c r="G42525" s="406"/>
    </row>
    <row r="42526" spans="7:7">
      <c r="G42526" s="406"/>
    </row>
    <row r="42527" spans="7:7">
      <c r="G42527" s="406"/>
    </row>
    <row r="42528" spans="7:7">
      <c r="G42528" s="406"/>
    </row>
    <row r="42529" spans="7:7">
      <c r="G42529" s="406"/>
    </row>
    <row r="42530" spans="7:7">
      <c r="G42530" s="406"/>
    </row>
    <row r="42531" spans="7:7">
      <c r="G42531" s="406"/>
    </row>
    <row r="42532" spans="7:7">
      <c r="G42532" s="406"/>
    </row>
    <row r="42533" spans="7:7">
      <c r="G42533" s="406"/>
    </row>
    <row r="42534" spans="7:7">
      <c r="G42534" s="406"/>
    </row>
    <row r="42535" spans="7:7">
      <c r="G42535" s="406"/>
    </row>
    <row r="42536" spans="7:7">
      <c r="G42536" s="406"/>
    </row>
    <row r="42537" spans="7:7">
      <c r="G42537" s="406"/>
    </row>
    <row r="42538" spans="7:7">
      <c r="G42538" s="406"/>
    </row>
    <row r="42539" spans="7:7">
      <c r="G42539" s="406"/>
    </row>
    <row r="42540" spans="7:7">
      <c r="G42540" s="406"/>
    </row>
    <row r="42541" spans="7:7">
      <c r="G42541" s="406"/>
    </row>
    <row r="42542" spans="7:7">
      <c r="G42542" s="406"/>
    </row>
    <row r="42543" spans="7:7">
      <c r="G42543" s="406"/>
    </row>
    <row r="42544" spans="7:7">
      <c r="G42544" s="406"/>
    </row>
    <row r="42545" spans="7:7">
      <c r="G42545" s="406"/>
    </row>
    <row r="42546" spans="7:7">
      <c r="G42546" s="406"/>
    </row>
    <row r="42547" spans="7:7">
      <c r="G42547" s="406"/>
    </row>
    <row r="42548" spans="7:7">
      <c r="G42548" s="406"/>
    </row>
    <row r="42549" spans="7:7">
      <c r="G42549" s="406"/>
    </row>
    <row r="42550" spans="7:7">
      <c r="G42550" s="406"/>
    </row>
    <row r="42551" spans="7:7">
      <c r="G42551" s="406"/>
    </row>
    <row r="42552" spans="7:7">
      <c r="G42552" s="406"/>
    </row>
    <row r="42553" spans="7:7">
      <c r="G42553" s="406"/>
    </row>
    <row r="42554" spans="7:7">
      <c r="G42554" s="406"/>
    </row>
    <row r="42555" spans="7:7">
      <c r="G42555" s="406"/>
    </row>
    <row r="42556" spans="7:7">
      <c r="G42556" s="406"/>
    </row>
    <row r="42557" spans="7:7">
      <c r="G42557" s="406"/>
    </row>
    <row r="42558" spans="7:7">
      <c r="G42558" s="406"/>
    </row>
    <row r="42559" spans="7:7">
      <c r="G42559" s="406"/>
    </row>
    <row r="42560" spans="7:7">
      <c r="G42560" s="406"/>
    </row>
    <row r="42561" spans="7:7">
      <c r="G42561" s="406"/>
    </row>
    <row r="42562" spans="7:7">
      <c r="G42562" s="406"/>
    </row>
    <row r="42563" spans="7:7">
      <c r="G42563" s="406"/>
    </row>
    <row r="42564" spans="7:7">
      <c r="G42564" s="406"/>
    </row>
    <row r="42565" spans="7:7">
      <c r="G42565" s="406"/>
    </row>
    <row r="42566" spans="7:7">
      <c r="G42566" s="406"/>
    </row>
    <row r="42567" spans="7:7">
      <c r="G42567" s="406"/>
    </row>
    <row r="42568" spans="7:7">
      <c r="G42568" s="406"/>
    </row>
    <row r="42569" spans="7:7">
      <c r="G42569" s="406"/>
    </row>
    <row r="42570" spans="7:7">
      <c r="G42570" s="406"/>
    </row>
    <row r="42571" spans="7:7">
      <c r="G42571" s="406"/>
    </row>
    <row r="42572" spans="7:7">
      <c r="G42572" s="406"/>
    </row>
    <row r="42573" spans="7:7">
      <c r="G42573" s="406"/>
    </row>
    <row r="42574" spans="7:7">
      <c r="G42574" s="406"/>
    </row>
    <row r="42575" spans="7:7">
      <c r="G42575" s="406"/>
    </row>
    <row r="42576" spans="7:7">
      <c r="G42576" s="406"/>
    </row>
    <row r="42577" spans="7:7">
      <c r="G42577" s="406"/>
    </row>
    <row r="42578" spans="7:7">
      <c r="G42578" s="406"/>
    </row>
    <row r="42579" spans="7:7">
      <c r="G42579" s="406"/>
    </row>
    <row r="42580" spans="7:7">
      <c r="G42580" s="406"/>
    </row>
    <row r="42581" spans="7:7">
      <c r="G42581" s="406"/>
    </row>
    <row r="42582" spans="7:7">
      <c r="G42582" s="406"/>
    </row>
    <row r="42583" spans="7:7">
      <c r="G42583" s="406"/>
    </row>
    <row r="42584" spans="7:7">
      <c r="G42584" s="406"/>
    </row>
    <row r="42585" spans="7:7">
      <c r="G42585" s="406"/>
    </row>
    <row r="42586" spans="7:7">
      <c r="G42586" s="406"/>
    </row>
    <row r="42587" spans="7:7">
      <c r="G42587" s="406"/>
    </row>
    <row r="42588" spans="7:7">
      <c r="G42588" s="406"/>
    </row>
    <row r="42589" spans="7:7">
      <c r="G42589" s="406"/>
    </row>
    <row r="42590" spans="7:7">
      <c r="G42590" s="406"/>
    </row>
    <row r="42591" spans="7:7">
      <c r="G42591" s="406"/>
    </row>
    <row r="42592" spans="7:7">
      <c r="G42592" s="406"/>
    </row>
    <row r="42593" spans="7:7">
      <c r="G42593" s="406"/>
    </row>
    <row r="42594" spans="7:7">
      <c r="G42594" s="406"/>
    </row>
    <row r="42595" spans="7:7">
      <c r="G42595" s="406"/>
    </row>
    <row r="42596" spans="7:7">
      <c r="G42596" s="406"/>
    </row>
    <row r="42597" spans="7:7">
      <c r="G42597" s="406"/>
    </row>
    <row r="42598" spans="7:7">
      <c r="G42598" s="406"/>
    </row>
    <row r="42599" spans="7:7">
      <c r="G42599" s="406"/>
    </row>
    <row r="42600" spans="7:7">
      <c r="G42600" s="406"/>
    </row>
    <row r="42601" spans="7:7">
      <c r="G42601" s="406"/>
    </row>
    <row r="42602" spans="7:7">
      <c r="G42602" s="406"/>
    </row>
    <row r="42603" spans="7:7">
      <c r="G42603" s="406"/>
    </row>
    <row r="42604" spans="7:7">
      <c r="G42604" s="406"/>
    </row>
    <row r="42605" spans="7:7">
      <c r="G42605" s="406"/>
    </row>
    <row r="42606" spans="7:7">
      <c r="G42606" s="406"/>
    </row>
    <row r="42607" spans="7:7">
      <c r="G42607" s="406"/>
    </row>
    <row r="42608" spans="7:7">
      <c r="G42608" s="406"/>
    </row>
    <row r="42609" spans="7:7">
      <c r="G42609" s="406"/>
    </row>
    <row r="42610" spans="7:7">
      <c r="G42610" s="406"/>
    </row>
    <row r="42611" spans="7:7">
      <c r="G42611" s="406"/>
    </row>
    <row r="42612" spans="7:7">
      <c r="G42612" s="406"/>
    </row>
    <row r="42613" spans="7:7">
      <c r="G42613" s="406"/>
    </row>
    <row r="42614" spans="7:7">
      <c r="G42614" s="406"/>
    </row>
    <row r="42615" spans="7:7">
      <c r="G42615" s="406"/>
    </row>
    <row r="42616" spans="7:7">
      <c r="G42616" s="406"/>
    </row>
    <row r="42617" spans="7:7">
      <c r="G42617" s="406"/>
    </row>
    <row r="42618" spans="7:7">
      <c r="G42618" s="406"/>
    </row>
    <row r="42619" spans="7:7">
      <c r="G42619" s="406"/>
    </row>
    <row r="42620" spans="7:7">
      <c r="G42620" s="406"/>
    </row>
    <row r="42621" spans="7:7">
      <c r="G42621" s="406"/>
    </row>
    <row r="42622" spans="7:7">
      <c r="G42622" s="406"/>
    </row>
    <row r="42623" spans="7:7">
      <c r="G42623" s="406"/>
    </row>
    <row r="42624" spans="7:7">
      <c r="G42624" s="406"/>
    </row>
    <row r="42625" spans="7:7">
      <c r="G42625" s="406"/>
    </row>
    <row r="42626" spans="7:7">
      <c r="G42626" s="406"/>
    </row>
    <row r="42627" spans="7:7">
      <c r="G42627" s="406"/>
    </row>
    <row r="42628" spans="7:7">
      <c r="G42628" s="406"/>
    </row>
    <row r="42629" spans="7:7">
      <c r="G42629" s="406"/>
    </row>
    <row r="42630" spans="7:7">
      <c r="G42630" s="406"/>
    </row>
    <row r="42631" spans="7:7">
      <c r="G42631" s="406"/>
    </row>
    <row r="42632" spans="7:7">
      <c r="G42632" s="406"/>
    </row>
    <row r="42633" spans="7:7">
      <c r="G42633" s="406"/>
    </row>
    <row r="42634" spans="7:7">
      <c r="G42634" s="406"/>
    </row>
    <row r="42635" spans="7:7">
      <c r="G42635" s="406"/>
    </row>
    <row r="42636" spans="7:7">
      <c r="G42636" s="406"/>
    </row>
    <row r="42637" spans="7:7">
      <c r="G42637" s="406"/>
    </row>
    <row r="42638" spans="7:7">
      <c r="G42638" s="406"/>
    </row>
    <row r="42639" spans="7:7">
      <c r="G42639" s="406"/>
    </row>
    <row r="42640" spans="7:7">
      <c r="G42640" s="406"/>
    </row>
    <row r="42641" spans="7:7">
      <c r="G42641" s="406"/>
    </row>
    <row r="42642" spans="7:7">
      <c r="G42642" s="406"/>
    </row>
    <row r="42643" spans="7:7">
      <c r="G42643" s="406"/>
    </row>
    <row r="42644" spans="7:7">
      <c r="G42644" s="406"/>
    </row>
    <row r="42645" spans="7:7">
      <c r="G42645" s="406"/>
    </row>
    <row r="42646" spans="7:7">
      <c r="G42646" s="406"/>
    </row>
    <row r="42647" spans="7:7">
      <c r="G42647" s="406"/>
    </row>
    <row r="42648" spans="7:7">
      <c r="G42648" s="406"/>
    </row>
    <row r="42649" spans="7:7">
      <c r="G42649" s="406"/>
    </row>
    <row r="42650" spans="7:7">
      <c r="G42650" s="406"/>
    </row>
    <row r="42651" spans="7:7">
      <c r="G42651" s="406"/>
    </row>
    <row r="42652" spans="7:7">
      <c r="G42652" s="406"/>
    </row>
    <row r="42653" spans="7:7">
      <c r="G42653" s="406"/>
    </row>
    <row r="42654" spans="7:7">
      <c r="G42654" s="406"/>
    </row>
    <row r="42655" spans="7:7">
      <c r="G42655" s="406"/>
    </row>
    <row r="42656" spans="7:7">
      <c r="G42656" s="406"/>
    </row>
    <row r="42657" spans="7:7">
      <c r="G42657" s="406"/>
    </row>
    <row r="42658" spans="7:7">
      <c r="G42658" s="406"/>
    </row>
    <row r="42659" spans="7:7">
      <c r="G42659" s="406"/>
    </row>
    <row r="42660" spans="7:7">
      <c r="G42660" s="406"/>
    </row>
    <row r="42661" spans="7:7">
      <c r="G42661" s="406"/>
    </row>
    <row r="42662" spans="7:7">
      <c r="G42662" s="406"/>
    </row>
    <row r="42663" spans="7:7">
      <c r="G42663" s="406"/>
    </row>
    <row r="42664" spans="7:7">
      <c r="G42664" s="406"/>
    </row>
    <row r="42665" spans="7:7">
      <c r="G42665" s="406"/>
    </row>
    <row r="42666" spans="7:7">
      <c r="G42666" s="406"/>
    </row>
    <row r="42667" spans="7:7">
      <c r="G42667" s="406"/>
    </row>
    <row r="42668" spans="7:7">
      <c r="G42668" s="406"/>
    </row>
    <row r="42669" spans="7:7">
      <c r="G42669" s="406"/>
    </row>
    <row r="42670" spans="7:7">
      <c r="G42670" s="406"/>
    </row>
    <row r="42671" spans="7:7">
      <c r="G42671" s="406"/>
    </row>
    <row r="42672" spans="7:7">
      <c r="G42672" s="406"/>
    </row>
    <row r="42673" spans="7:7">
      <c r="G42673" s="406"/>
    </row>
    <row r="42674" spans="7:7">
      <c r="G42674" s="406"/>
    </row>
    <row r="42675" spans="7:7">
      <c r="G42675" s="406"/>
    </row>
    <row r="42676" spans="7:7">
      <c r="G42676" s="406"/>
    </row>
    <row r="42677" spans="7:7">
      <c r="G42677" s="406"/>
    </row>
    <row r="42678" spans="7:7">
      <c r="G42678" s="406"/>
    </row>
    <row r="42679" spans="7:7">
      <c r="G42679" s="406"/>
    </row>
    <row r="42680" spans="7:7">
      <c r="G42680" s="406"/>
    </row>
    <row r="42681" spans="7:7">
      <c r="G42681" s="406"/>
    </row>
    <row r="42682" spans="7:7">
      <c r="G42682" s="406"/>
    </row>
    <row r="42683" spans="7:7">
      <c r="G42683" s="406"/>
    </row>
    <row r="42684" spans="7:7">
      <c r="G42684" s="406"/>
    </row>
    <row r="42685" spans="7:7">
      <c r="G42685" s="406"/>
    </row>
    <row r="42686" spans="7:7">
      <c r="G42686" s="406"/>
    </row>
    <row r="42687" spans="7:7">
      <c r="G42687" s="406"/>
    </row>
    <row r="42688" spans="7:7">
      <c r="G42688" s="406"/>
    </row>
    <row r="42689" spans="7:7">
      <c r="G42689" s="406"/>
    </row>
    <row r="42690" spans="7:7">
      <c r="G42690" s="406"/>
    </row>
    <row r="42691" spans="7:7">
      <c r="G42691" s="406"/>
    </row>
    <row r="42692" spans="7:7">
      <c r="G42692" s="406"/>
    </row>
    <row r="42693" spans="7:7">
      <c r="G42693" s="406"/>
    </row>
    <row r="42694" spans="7:7">
      <c r="G42694" s="406"/>
    </row>
    <row r="42695" spans="7:7">
      <c r="G42695" s="406"/>
    </row>
    <row r="42696" spans="7:7">
      <c r="G42696" s="406"/>
    </row>
    <row r="42697" spans="7:7">
      <c r="G42697" s="406"/>
    </row>
    <row r="42698" spans="7:7">
      <c r="G42698" s="406"/>
    </row>
    <row r="42699" spans="7:7">
      <c r="G42699" s="406"/>
    </row>
    <row r="42700" spans="7:7">
      <c r="G42700" s="406"/>
    </row>
    <row r="42701" spans="7:7">
      <c r="G42701" s="406"/>
    </row>
    <row r="42702" spans="7:7">
      <c r="G42702" s="406"/>
    </row>
    <row r="42703" spans="7:7">
      <c r="G42703" s="406"/>
    </row>
    <row r="42704" spans="7:7">
      <c r="G42704" s="406"/>
    </row>
    <row r="42705" spans="7:7">
      <c r="G42705" s="406"/>
    </row>
    <row r="42706" spans="7:7">
      <c r="G42706" s="406"/>
    </row>
    <row r="42707" spans="7:7">
      <c r="G42707" s="406"/>
    </row>
    <row r="42708" spans="7:7">
      <c r="G42708" s="406"/>
    </row>
    <row r="42709" spans="7:7">
      <c r="G42709" s="406"/>
    </row>
    <row r="42710" spans="7:7">
      <c r="G42710" s="406"/>
    </row>
    <row r="42711" spans="7:7">
      <c r="G42711" s="406"/>
    </row>
    <row r="42712" spans="7:7">
      <c r="G42712" s="406"/>
    </row>
    <row r="42713" spans="7:7">
      <c r="G42713" s="406"/>
    </row>
    <row r="42714" spans="7:7">
      <c r="G42714" s="406"/>
    </row>
    <row r="42715" spans="7:7">
      <c r="G42715" s="406"/>
    </row>
    <row r="42716" spans="7:7">
      <c r="G42716" s="406"/>
    </row>
    <row r="42717" spans="7:7">
      <c r="G42717" s="406"/>
    </row>
    <row r="42718" spans="7:7">
      <c r="G42718" s="406"/>
    </row>
    <row r="42719" spans="7:7">
      <c r="G42719" s="406"/>
    </row>
    <row r="42720" spans="7:7">
      <c r="G42720" s="406"/>
    </row>
    <row r="42721" spans="7:7">
      <c r="G42721" s="406"/>
    </row>
    <row r="42722" spans="7:7">
      <c r="G42722" s="406"/>
    </row>
    <row r="42723" spans="7:7">
      <c r="G42723" s="406"/>
    </row>
    <row r="42724" spans="7:7">
      <c r="G42724" s="406"/>
    </row>
    <row r="42725" spans="7:7">
      <c r="G42725" s="406"/>
    </row>
    <row r="42726" spans="7:7">
      <c r="G42726" s="406"/>
    </row>
    <row r="42727" spans="7:7">
      <c r="G42727" s="406"/>
    </row>
    <row r="42728" spans="7:7">
      <c r="G42728" s="406"/>
    </row>
    <row r="42729" spans="7:7">
      <c r="G42729" s="406"/>
    </row>
    <row r="42730" spans="7:7">
      <c r="G42730" s="406"/>
    </row>
    <row r="42731" spans="7:7">
      <c r="G42731" s="406"/>
    </row>
    <row r="42732" spans="7:7">
      <c r="G42732" s="406"/>
    </row>
    <row r="42733" spans="7:7">
      <c r="G42733" s="406"/>
    </row>
    <row r="42734" spans="7:7">
      <c r="G42734" s="406"/>
    </row>
    <row r="42735" spans="7:7">
      <c r="G42735" s="406"/>
    </row>
    <row r="42736" spans="7:7">
      <c r="G42736" s="406"/>
    </row>
    <row r="42737" spans="7:7">
      <c r="G42737" s="406"/>
    </row>
    <row r="42738" spans="7:7">
      <c r="G42738" s="406"/>
    </row>
    <row r="42739" spans="7:7">
      <c r="G42739" s="406"/>
    </row>
    <row r="42740" spans="7:7">
      <c r="G42740" s="406"/>
    </row>
    <row r="42741" spans="7:7">
      <c r="G42741" s="406"/>
    </row>
    <row r="42742" spans="7:7">
      <c r="G42742" s="406"/>
    </row>
    <row r="42743" spans="7:7">
      <c r="G42743" s="406"/>
    </row>
    <row r="42744" spans="7:7">
      <c r="G42744" s="406"/>
    </row>
    <row r="42745" spans="7:7">
      <c r="G42745" s="406"/>
    </row>
    <row r="42746" spans="7:7">
      <c r="G42746" s="406"/>
    </row>
    <row r="42747" spans="7:7">
      <c r="G42747" s="406"/>
    </row>
    <row r="42748" spans="7:7">
      <c r="G42748" s="406"/>
    </row>
    <row r="42749" spans="7:7">
      <c r="G42749" s="406"/>
    </row>
    <row r="42750" spans="7:7">
      <c r="G42750" s="406"/>
    </row>
    <row r="42751" spans="7:7">
      <c r="G42751" s="406"/>
    </row>
    <row r="42752" spans="7:7">
      <c r="G42752" s="406"/>
    </row>
    <row r="42753" spans="7:7">
      <c r="G42753" s="406"/>
    </row>
    <row r="42754" spans="7:7">
      <c r="G42754" s="406"/>
    </row>
    <row r="42755" spans="7:7">
      <c r="G42755" s="406"/>
    </row>
    <row r="42756" spans="7:7">
      <c r="G42756" s="406"/>
    </row>
    <row r="42757" spans="7:7">
      <c r="G42757" s="406"/>
    </row>
    <row r="42758" spans="7:7">
      <c r="G42758" s="406"/>
    </row>
    <row r="42759" spans="7:7">
      <c r="G42759" s="406"/>
    </row>
    <row r="42760" spans="7:7">
      <c r="G42760" s="406"/>
    </row>
    <row r="42761" spans="7:7">
      <c r="G42761" s="406"/>
    </row>
    <row r="42762" spans="7:7">
      <c r="G42762" s="406"/>
    </row>
    <row r="42763" spans="7:7">
      <c r="G42763" s="406"/>
    </row>
    <row r="42764" spans="7:7">
      <c r="G42764" s="406"/>
    </row>
    <row r="42765" spans="7:7">
      <c r="G42765" s="406"/>
    </row>
    <row r="42766" spans="7:7">
      <c r="G42766" s="406"/>
    </row>
    <row r="42767" spans="7:7">
      <c r="G42767" s="406"/>
    </row>
    <row r="42768" spans="7:7">
      <c r="G42768" s="406"/>
    </row>
    <row r="42769" spans="7:7">
      <c r="G42769" s="406"/>
    </row>
    <row r="42770" spans="7:7">
      <c r="G42770" s="406"/>
    </row>
    <row r="42771" spans="7:7">
      <c r="G42771" s="406"/>
    </row>
    <row r="42772" spans="7:7">
      <c r="G42772" s="406"/>
    </row>
    <row r="42773" spans="7:7">
      <c r="G42773" s="406"/>
    </row>
    <row r="42774" spans="7:7">
      <c r="G42774" s="406"/>
    </row>
    <row r="42775" spans="7:7">
      <c r="G42775" s="406"/>
    </row>
    <row r="42776" spans="7:7">
      <c r="G42776" s="406"/>
    </row>
    <row r="42777" spans="7:7">
      <c r="G42777" s="406"/>
    </row>
    <row r="42778" spans="7:7">
      <c r="G42778" s="406"/>
    </row>
    <row r="42779" spans="7:7">
      <c r="G42779" s="406"/>
    </row>
    <row r="42780" spans="7:7">
      <c r="G42780" s="406"/>
    </row>
    <row r="42781" spans="7:7">
      <c r="G42781" s="406"/>
    </row>
    <row r="42782" spans="7:7">
      <c r="G42782" s="406"/>
    </row>
    <row r="42783" spans="7:7">
      <c r="G42783" s="406"/>
    </row>
    <row r="42784" spans="7:7">
      <c r="G42784" s="406"/>
    </row>
    <row r="42785" spans="7:7">
      <c r="G42785" s="406"/>
    </row>
    <row r="42786" spans="7:7">
      <c r="G42786" s="406"/>
    </row>
    <row r="42787" spans="7:7">
      <c r="G42787" s="406"/>
    </row>
    <row r="42788" spans="7:7">
      <c r="G42788" s="406"/>
    </row>
    <row r="42789" spans="7:7">
      <c r="G42789" s="406"/>
    </row>
    <row r="42790" spans="7:7">
      <c r="G42790" s="406"/>
    </row>
    <row r="42791" spans="7:7">
      <c r="G42791" s="406"/>
    </row>
    <row r="42792" spans="7:7">
      <c r="G42792" s="406"/>
    </row>
    <row r="42793" spans="7:7">
      <c r="G42793" s="406"/>
    </row>
    <row r="42794" spans="7:7">
      <c r="G42794" s="406"/>
    </row>
    <row r="42795" spans="7:7">
      <c r="G42795" s="406"/>
    </row>
    <row r="42796" spans="7:7">
      <c r="G42796" s="406"/>
    </row>
    <row r="42797" spans="7:7">
      <c r="G42797" s="406"/>
    </row>
    <row r="42798" spans="7:7">
      <c r="G42798" s="406"/>
    </row>
    <row r="42799" spans="7:7">
      <c r="G42799" s="406"/>
    </row>
    <row r="42800" spans="7:7">
      <c r="G42800" s="406"/>
    </row>
    <row r="42801" spans="7:7">
      <c r="G42801" s="406"/>
    </row>
    <row r="42802" spans="7:7">
      <c r="G42802" s="406"/>
    </row>
    <row r="42803" spans="7:7">
      <c r="G42803" s="406"/>
    </row>
    <row r="42804" spans="7:7">
      <c r="G42804" s="406"/>
    </row>
    <row r="42805" spans="7:7">
      <c r="G42805" s="406"/>
    </row>
    <row r="42806" spans="7:7">
      <c r="G42806" s="406"/>
    </row>
    <row r="42807" spans="7:7">
      <c r="G42807" s="406"/>
    </row>
    <row r="42808" spans="7:7">
      <c r="G42808" s="406"/>
    </row>
    <row r="42809" spans="7:7">
      <c r="G42809" s="406"/>
    </row>
    <row r="42810" spans="7:7">
      <c r="G42810" s="406"/>
    </row>
    <row r="42811" spans="7:7">
      <c r="G42811" s="406"/>
    </row>
    <row r="42812" spans="7:7">
      <c r="G42812" s="406"/>
    </row>
    <row r="42813" spans="7:7">
      <c r="G42813" s="406"/>
    </row>
    <row r="42814" spans="7:7">
      <c r="G42814" s="406"/>
    </row>
    <row r="42815" spans="7:7">
      <c r="G42815" s="406"/>
    </row>
    <row r="42816" spans="7:7">
      <c r="G42816" s="406"/>
    </row>
    <row r="42817" spans="7:7">
      <c r="G42817" s="406"/>
    </row>
    <row r="42818" spans="7:7">
      <c r="G42818" s="406"/>
    </row>
    <row r="42819" spans="7:7">
      <c r="G42819" s="406"/>
    </row>
    <row r="42820" spans="7:7">
      <c r="G42820" s="406"/>
    </row>
    <row r="42821" spans="7:7">
      <c r="G42821" s="406"/>
    </row>
    <row r="42822" spans="7:7">
      <c r="G42822" s="406"/>
    </row>
    <row r="42823" spans="7:7">
      <c r="G42823" s="406"/>
    </row>
    <row r="42824" spans="7:7">
      <c r="G42824" s="406"/>
    </row>
    <row r="42825" spans="7:7">
      <c r="G42825" s="406"/>
    </row>
    <row r="42826" spans="7:7">
      <c r="G42826" s="406"/>
    </row>
    <row r="42827" spans="7:7">
      <c r="G42827" s="406"/>
    </row>
    <row r="42828" spans="7:7">
      <c r="G42828" s="406"/>
    </row>
    <row r="42829" spans="7:7">
      <c r="G42829" s="406"/>
    </row>
    <row r="42830" spans="7:7">
      <c r="G42830" s="406"/>
    </row>
    <row r="42831" spans="7:7">
      <c r="G42831" s="406"/>
    </row>
    <row r="42832" spans="7:7">
      <c r="G42832" s="406"/>
    </row>
    <row r="42833" spans="7:7">
      <c r="G42833" s="406"/>
    </row>
    <row r="42834" spans="7:7">
      <c r="G42834" s="406"/>
    </row>
    <row r="42835" spans="7:7">
      <c r="G42835" s="406"/>
    </row>
    <row r="42836" spans="7:7">
      <c r="G42836" s="406"/>
    </row>
    <row r="42837" spans="7:7">
      <c r="G42837" s="406"/>
    </row>
    <row r="42838" spans="7:7">
      <c r="G42838" s="406"/>
    </row>
    <row r="42839" spans="7:7">
      <c r="G42839" s="406"/>
    </row>
    <row r="42840" spans="7:7">
      <c r="G42840" s="406"/>
    </row>
    <row r="42841" spans="7:7">
      <c r="G42841" s="406"/>
    </row>
    <row r="42842" spans="7:7">
      <c r="G42842" s="406"/>
    </row>
    <row r="42843" spans="7:7">
      <c r="G42843" s="406"/>
    </row>
    <row r="42844" spans="7:7">
      <c r="G42844" s="406"/>
    </row>
    <row r="42845" spans="7:7">
      <c r="G42845" s="406"/>
    </row>
    <row r="42846" spans="7:7">
      <c r="G42846" s="406"/>
    </row>
    <row r="42847" spans="7:7">
      <c r="G42847" s="406"/>
    </row>
    <row r="42848" spans="7:7">
      <c r="G42848" s="406"/>
    </row>
    <row r="42849" spans="7:7">
      <c r="G42849" s="406"/>
    </row>
    <row r="42850" spans="7:7">
      <c r="G42850" s="406"/>
    </row>
    <row r="42851" spans="7:7">
      <c r="G42851" s="406"/>
    </row>
    <row r="42852" spans="7:7">
      <c r="G42852" s="406"/>
    </row>
    <row r="42853" spans="7:7">
      <c r="G42853" s="406"/>
    </row>
    <row r="42854" spans="7:7">
      <c r="G42854" s="406"/>
    </row>
    <row r="42855" spans="7:7">
      <c r="G42855" s="406"/>
    </row>
    <row r="42856" spans="7:7">
      <c r="G42856" s="406"/>
    </row>
    <row r="42857" spans="7:7">
      <c r="G42857" s="406"/>
    </row>
    <row r="42858" spans="7:7">
      <c r="G42858" s="406"/>
    </row>
    <row r="42859" spans="7:7">
      <c r="G42859" s="406"/>
    </row>
    <row r="42860" spans="7:7">
      <c r="G42860" s="406"/>
    </row>
    <row r="42861" spans="7:7">
      <c r="G42861" s="406"/>
    </row>
    <row r="42862" spans="7:7">
      <c r="G42862" s="406"/>
    </row>
    <row r="42863" spans="7:7">
      <c r="G42863" s="406"/>
    </row>
    <row r="42864" spans="7:7">
      <c r="G42864" s="406"/>
    </row>
    <row r="42865" spans="7:7">
      <c r="G42865" s="406"/>
    </row>
    <row r="42866" spans="7:7">
      <c r="G42866" s="406"/>
    </row>
    <row r="42867" spans="7:7">
      <c r="G42867" s="406"/>
    </row>
    <row r="42868" spans="7:7">
      <c r="G42868" s="406"/>
    </row>
    <row r="42869" spans="7:7">
      <c r="G42869" s="406"/>
    </row>
    <row r="42870" spans="7:7">
      <c r="G42870" s="406"/>
    </row>
    <row r="42871" spans="7:7">
      <c r="G42871" s="406"/>
    </row>
    <row r="42872" spans="7:7">
      <c r="G42872" s="406"/>
    </row>
    <row r="42873" spans="7:7">
      <c r="G42873" s="406"/>
    </row>
    <row r="42874" spans="7:7">
      <c r="G42874" s="406"/>
    </row>
    <row r="42875" spans="7:7">
      <c r="G42875" s="406"/>
    </row>
    <row r="42876" spans="7:7">
      <c r="G42876" s="406"/>
    </row>
    <row r="42877" spans="7:7">
      <c r="G42877" s="406"/>
    </row>
    <row r="42878" spans="7:7">
      <c r="G42878" s="406"/>
    </row>
    <row r="42879" spans="7:7">
      <c r="G42879" s="406"/>
    </row>
    <row r="42880" spans="7:7">
      <c r="G42880" s="406"/>
    </row>
    <row r="42881" spans="7:7">
      <c r="G42881" s="406"/>
    </row>
    <row r="42882" spans="7:7">
      <c r="G42882" s="406"/>
    </row>
    <row r="42883" spans="7:7">
      <c r="G42883" s="406"/>
    </row>
    <row r="42884" spans="7:7">
      <c r="G42884" s="406"/>
    </row>
    <row r="42885" spans="7:7">
      <c r="G42885" s="406"/>
    </row>
    <row r="42886" spans="7:7">
      <c r="G42886" s="406"/>
    </row>
    <row r="42887" spans="7:7">
      <c r="G42887" s="406"/>
    </row>
    <row r="42888" spans="7:7">
      <c r="G42888" s="406"/>
    </row>
    <row r="42889" spans="7:7">
      <c r="G42889" s="406"/>
    </row>
    <row r="42890" spans="7:7">
      <c r="G42890" s="406"/>
    </row>
    <row r="42891" spans="7:7">
      <c r="G42891" s="406"/>
    </row>
    <row r="42892" spans="7:7">
      <c r="G42892" s="406"/>
    </row>
    <row r="42893" spans="7:7">
      <c r="G42893" s="406"/>
    </row>
    <row r="42894" spans="7:7">
      <c r="G42894" s="406"/>
    </row>
    <row r="42895" spans="7:7">
      <c r="G42895" s="406"/>
    </row>
    <row r="42896" spans="7:7">
      <c r="G42896" s="406"/>
    </row>
    <row r="42897" spans="7:7">
      <c r="G42897" s="406"/>
    </row>
    <row r="42898" spans="7:7">
      <c r="G42898" s="406"/>
    </row>
    <row r="42899" spans="7:7">
      <c r="G42899" s="406"/>
    </row>
    <row r="42900" spans="7:7">
      <c r="G42900" s="406"/>
    </row>
    <row r="42901" spans="7:7">
      <c r="G42901" s="406"/>
    </row>
    <row r="42902" spans="7:7">
      <c r="G42902" s="406"/>
    </row>
    <row r="42903" spans="7:7">
      <c r="G42903" s="406"/>
    </row>
    <row r="42904" spans="7:7">
      <c r="G42904" s="406"/>
    </row>
    <row r="42905" spans="7:7">
      <c r="G42905" s="406"/>
    </row>
    <row r="42906" spans="7:7">
      <c r="G42906" s="406"/>
    </row>
    <row r="42907" spans="7:7">
      <c r="G42907" s="406"/>
    </row>
    <row r="42908" spans="7:7">
      <c r="G42908" s="406"/>
    </row>
    <row r="42909" spans="7:7">
      <c r="G42909" s="406"/>
    </row>
    <row r="42910" spans="7:7">
      <c r="G42910" s="406"/>
    </row>
    <row r="42911" spans="7:7">
      <c r="G42911" s="406"/>
    </row>
    <row r="42912" spans="7:7">
      <c r="G42912" s="406"/>
    </row>
    <row r="42913" spans="7:7">
      <c r="G42913" s="406"/>
    </row>
    <row r="42914" spans="7:7">
      <c r="G42914" s="406"/>
    </row>
    <row r="42915" spans="7:7">
      <c r="G42915" s="406"/>
    </row>
    <row r="42916" spans="7:7">
      <c r="G42916" s="406"/>
    </row>
    <row r="42917" spans="7:7">
      <c r="G42917" s="406"/>
    </row>
    <row r="42918" spans="7:7">
      <c r="G42918" s="406"/>
    </row>
    <row r="42919" spans="7:7">
      <c r="G42919" s="406"/>
    </row>
    <row r="42920" spans="7:7">
      <c r="G42920" s="406"/>
    </row>
    <row r="42921" spans="7:7">
      <c r="G42921" s="406"/>
    </row>
    <row r="42922" spans="7:7">
      <c r="G42922" s="406"/>
    </row>
    <row r="42923" spans="7:7">
      <c r="G42923" s="406"/>
    </row>
    <row r="42924" spans="7:7">
      <c r="G42924" s="406"/>
    </row>
    <row r="42925" spans="7:7">
      <c r="G42925" s="406"/>
    </row>
    <row r="42926" spans="7:7">
      <c r="G42926" s="406"/>
    </row>
    <row r="42927" spans="7:7">
      <c r="G42927" s="406"/>
    </row>
    <row r="42928" spans="7:7">
      <c r="G42928" s="406"/>
    </row>
    <row r="42929" spans="7:7">
      <c r="G42929" s="406"/>
    </row>
    <row r="42930" spans="7:7">
      <c r="G42930" s="406"/>
    </row>
    <row r="42931" spans="7:7">
      <c r="G42931" s="406"/>
    </row>
    <row r="42932" spans="7:7">
      <c r="G42932" s="406"/>
    </row>
    <row r="42933" spans="7:7">
      <c r="G42933" s="406"/>
    </row>
    <row r="42934" spans="7:7">
      <c r="G42934" s="406"/>
    </row>
    <row r="42935" spans="7:7">
      <c r="G42935" s="406"/>
    </row>
    <row r="42936" spans="7:7">
      <c r="G42936" s="406"/>
    </row>
    <row r="42937" spans="7:7">
      <c r="G42937" s="406"/>
    </row>
    <row r="42938" spans="7:7">
      <c r="G42938" s="406"/>
    </row>
    <row r="42939" spans="7:7">
      <c r="G42939" s="406"/>
    </row>
    <row r="42940" spans="7:7">
      <c r="G42940" s="406"/>
    </row>
    <row r="42941" spans="7:7">
      <c r="G42941" s="406"/>
    </row>
    <row r="42942" spans="7:7">
      <c r="G42942" s="406"/>
    </row>
    <row r="42943" spans="7:7">
      <c r="G42943" s="406"/>
    </row>
    <row r="42944" spans="7:7">
      <c r="G42944" s="406"/>
    </row>
    <row r="42945" spans="7:7">
      <c r="G42945" s="406"/>
    </row>
    <row r="42946" spans="7:7">
      <c r="G42946" s="406"/>
    </row>
    <row r="42947" spans="7:7">
      <c r="G42947" s="406"/>
    </row>
    <row r="42948" spans="7:7">
      <c r="G42948" s="406"/>
    </row>
    <row r="42949" spans="7:7">
      <c r="G42949" s="406"/>
    </row>
    <row r="42950" spans="7:7">
      <c r="G42950" s="406"/>
    </row>
    <row r="42951" spans="7:7">
      <c r="G42951" s="406"/>
    </row>
    <row r="42952" spans="7:7">
      <c r="G42952" s="406"/>
    </row>
    <row r="42953" spans="7:7">
      <c r="G42953" s="406"/>
    </row>
    <row r="42954" spans="7:7">
      <c r="G42954" s="406"/>
    </row>
    <row r="42955" spans="7:7">
      <c r="G42955" s="406"/>
    </row>
    <row r="42956" spans="7:7">
      <c r="G42956" s="406"/>
    </row>
    <row r="42957" spans="7:7">
      <c r="G42957" s="406"/>
    </row>
    <row r="42958" spans="7:7">
      <c r="G42958" s="406"/>
    </row>
    <row r="42959" spans="7:7">
      <c r="G42959" s="406"/>
    </row>
    <row r="42960" spans="7:7">
      <c r="G42960" s="406"/>
    </row>
    <row r="42961" spans="7:7">
      <c r="G42961" s="406"/>
    </row>
    <row r="42962" spans="7:7">
      <c r="G42962" s="406"/>
    </row>
    <row r="42963" spans="7:7">
      <c r="G42963" s="406"/>
    </row>
    <row r="42964" spans="7:7">
      <c r="G42964" s="406"/>
    </row>
    <row r="42965" spans="7:7">
      <c r="G42965" s="406"/>
    </row>
    <row r="42966" spans="7:7">
      <c r="G42966" s="406"/>
    </row>
    <row r="42967" spans="7:7">
      <c r="G42967" s="406"/>
    </row>
    <row r="42968" spans="7:7">
      <c r="G42968" s="406"/>
    </row>
    <row r="42969" spans="7:7">
      <c r="G42969" s="406"/>
    </row>
    <row r="42970" spans="7:7">
      <c r="G42970" s="406"/>
    </row>
    <row r="42971" spans="7:7">
      <c r="G42971" s="406"/>
    </row>
    <row r="42972" spans="7:7">
      <c r="G42972" s="406"/>
    </row>
    <row r="42973" spans="7:7">
      <c r="G42973" s="406"/>
    </row>
    <row r="42974" spans="7:7">
      <c r="G42974" s="406"/>
    </row>
    <row r="42975" spans="7:7">
      <c r="G42975" s="406"/>
    </row>
    <row r="42976" spans="7:7">
      <c r="G42976" s="406"/>
    </row>
    <row r="42977" spans="7:7">
      <c r="G42977" s="406"/>
    </row>
    <row r="42978" spans="7:7">
      <c r="G42978" s="406"/>
    </row>
    <row r="42979" spans="7:7">
      <c r="G42979" s="406"/>
    </row>
    <row r="42980" spans="7:7">
      <c r="G42980" s="406"/>
    </row>
    <row r="42981" spans="7:7">
      <c r="G42981" s="406"/>
    </row>
    <row r="42982" spans="7:7">
      <c r="G42982" s="406"/>
    </row>
    <row r="42983" spans="7:7">
      <c r="G42983" s="406"/>
    </row>
    <row r="42984" spans="7:7">
      <c r="G42984" s="406"/>
    </row>
    <row r="42985" spans="7:7">
      <c r="G42985" s="406"/>
    </row>
    <row r="42986" spans="7:7">
      <c r="G42986" s="406"/>
    </row>
    <row r="42987" spans="7:7">
      <c r="G42987" s="406"/>
    </row>
    <row r="42988" spans="7:7">
      <c r="G42988" s="406"/>
    </row>
    <row r="42989" spans="7:7">
      <c r="G42989" s="406"/>
    </row>
    <row r="42990" spans="7:7">
      <c r="G42990" s="406"/>
    </row>
    <row r="42991" spans="7:7">
      <c r="G42991" s="406"/>
    </row>
    <row r="42992" spans="7:7">
      <c r="G42992" s="406"/>
    </row>
    <row r="42993" spans="7:7">
      <c r="G42993" s="406"/>
    </row>
    <row r="42994" spans="7:7">
      <c r="G42994" s="406"/>
    </row>
    <row r="42995" spans="7:7">
      <c r="G42995" s="406"/>
    </row>
    <row r="42996" spans="7:7">
      <c r="G42996" s="406"/>
    </row>
    <row r="42997" spans="7:7">
      <c r="G42997" s="406"/>
    </row>
    <row r="42998" spans="7:7">
      <c r="G42998" s="406"/>
    </row>
    <row r="42999" spans="7:7">
      <c r="G42999" s="406"/>
    </row>
    <row r="43000" spans="7:7">
      <c r="G43000" s="406"/>
    </row>
    <row r="43001" spans="7:7">
      <c r="G43001" s="406"/>
    </row>
    <row r="43002" spans="7:7">
      <c r="G43002" s="406"/>
    </row>
    <row r="43003" spans="7:7">
      <c r="G43003" s="406"/>
    </row>
    <row r="43004" spans="7:7">
      <c r="G43004" s="406"/>
    </row>
    <row r="43005" spans="7:7">
      <c r="G43005" s="406"/>
    </row>
    <row r="43006" spans="7:7">
      <c r="G43006" s="406"/>
    </row>
    <row r="43007" spans="7:7">
      <c r="G43007" s="406"/>
    </row>
    <row r="43008" spans="7:7">
      <c r="G43008" s="406"/>
    </row>
    <row r="43009" spans="7:7">
      <c r="G43009" s="406"/>
    </row>
    <row r="43010" spans="7:7">
      <c r="G43010" s="406"/>
    </row>
    <row r="43011" spans="7:7">
      <c r="G43011" s="406"/>
    </row>
    <row r="43012" spans="7:7">
      <c r="G43012" s="406"/>
    </row>
    <row r="43013" spans="7:7">
      <c r="G43013" s="406"/>
    </row>
    <row r="43014" spans="7:7">
      <c r="G43014" s="406"/>
    </row>
    <row r="43015" spans="7:7">
      <c r="G43015" s="406"/>
    </row>
    <row r="43016" spans="7:7">
      <c r="G43016" s="406"/>
    </row>
    <row r="43017" spans="7:7">
      <c r="G43017" s="406"/>
    </row>
    <row r="43018" spans="7:7">
      <c r="G43018" s="406"/>
    </row>
    <row r="43019" spans="7:7">
      <c r="G43019" s="406"/>
    </row>
    <row r="43020" spans="7:7">
      <c r="G43020" s="406"/>
    </row>
    <row r="43021" spans="7:7">
      <c r="G43021" s="406"/>
    </row>
    <row r="43022" spans="7:7">
      <c r="G43022" s="406"/>
    </row>
    <row r="43023" spans="7:7">
      <c r="G43023" s="406"/>
    </row>
    <row r="43024" spans="7:7">
      <c r="G43024" s="406"/>
    </row>
    <row r="43025" spans="7:7">
      <c r="G43025" s="406"/>
    </row>
    <row r="43026" spans="7:7">
      <c r="G43026" s="406"/>
    </row>
    <row r="43027" spans="7:7">
      <c r="G43027" s="406"/>
    </row>
    <row r="43028" spans="7:7">
      <c r="G43028" s="406"/>
    </row>
    <row r="43029" spans="7:7">
      <c r="G43029" s="406"/>
    </row>
    <row r="43030" spans="7:7">
      <c r="G43030" s="406"/>
    </row>
    <row r="43031" spans="7:7">
      <c r="G43031" s="406"/>
    </row>
    <row r="43032" spans="7:7">
      <c r="G43032" s="406"/>
    </row>
    <row r="43033" spans="7:7">
      <c r="G43033" s="406"/>
    </row>
    <row r="43034" spans="7:7">
      <c r="G43034" s="406"/>
    </row>
    <row r="43035" spans="7:7">
      <c r="G43035" s="406"/>
    </row>
    <row r="43036" spans="7:7">
      <c r="G43036" s="406"/>
    </row>
    <row r="43037" spans="7:7">
      <c r="G43037" s="406"/>
    </row>
    <row r="43038" spans="7:7">
      <c r="G43038" s="406"/>
    </row>
    <row r="43039" spans="7:7">
      <c r="G43039" s="406"/>
    </row>
    <row r="43040" spans="7:7">
      <c r="G43040" s="406"/>
    </row>
    <row r="43041" spans="7:7">
      <c r="G43041" s="406"/>
    </row>
    <row r="43042" spans="7:7">
      <c r="G43042" s="406"/>
    </row>
    <row r="43043" spans="7:7">
      <c r="G43043" s="406"/>
    </row>
    <row r="43044" spans="7:7">
      <c r="G43044" s="406"/>
    </row>
    <row r="43045" spans="7:7">
      <c r="G43045" s="406"/>
    </row>
    <row r="43046" spans="7:7">
      <c r="G43046" s="406"/>
    </row>
    <row r="43047" spans="7:7">
      <c r="G43047" s="406"/>
    </row>
    <row r="43048" spans="7:7">
      <c r="G43048" s="406"/>
    </row>
    <row r="43049" spans="7:7">
      <c r="G43049" s="406"/>
    </row>
    <row r="43050" spans="7:7">
      <c r="G43050" s="406"/>
    </row>
    <row r="43051" spans="7:7">
      <c r="G43051" s="406"/>
    </row>
    <row r="43052" spans="7:7">
      <c r="G43052" s="406"/>
    </row>
    <row r="43053" spans="7:7">
      <c r="G43053" s="406"/>
    </row>
    <row r="43054" spans="7:7">
      <c r="G43054" s="406"/>
    </row>
    <row r="43055" spans="7:7">
      <c r="G43055" s="406"/>
    </row>
    <row r="43056" spans="7:7">
      <c r="G43056" s="406"/>
    </row>
    <row r="43057" spans="7:7">
      <c r="G43057" s="406"/>
    </row>
    <row r="43058" spans="7:7">
      <c r="G43058" s="406"/>
    </row>
    <row r="43059" spans="7:7">
      <c r="G43059" s="406"/>
    </row>
    <row r="43060" spans="7:7">
      <c r="G43060" s="406"/>
    </row>
    <row r="43061" spans="7:7">
      <c r="G43061" s="406"/>
    </row>
    <row r="43062" spans="7:7">
      <c r="G43062" s="406"/>
    </row>
    <row r="43063" spans="7:7">
      <c r="G43063" s="406"/>
    </row>
    <row r="43064" spans="7:7">
      <c r="G43064" s="406"/>
    </row>
    <row r="43065" spans="7:7">
      <c r="G43065" s="406"/>
    </row>
    <row r="43066" spans="7:7">
      <c r="G43066" s="406"/>
    </row>
    <row r="43067" spans="7:7">
      <c r="G43067" s="406"/>
    </row>
    <row r="43068" spans="7:7">
      <c r="G43068" s="406"/>
    </row>
    <row r="43069" spans="7:7">
      <c r="G43069" s="406"/>
    </row>
    <row r="43070" spans="7:7">
      <c r="G43070" s="406"/>
    </row>
    <row r="43071" spans="7:7">
      <c r="G43071" s="406"/>
    </row>
    <row r="43072" spans="7:7">
      <c r="G43072" s="406"/>
    </row>
    <row r="43073" spans="7:7">
      <c r="G43073" s="406"/>
    </row>
    <row r="43074" spans="7:7">
      <c r="G43074" s="406"/>
    </row>
    <row r="43075" spans="7:7">
      <c r="G43075" s="406"/>
    </row>
    <row r="43076" spans="7:7">
      <c r="G43076" s="406"/>
    </row>
    <row r="43077" spans="7:7">
      <c r="G43077" s="406"/>
    </row>
    <row r="43078" spans="7:7">
      <c r="G43078" s="406"/>
    </row>
    <row r="43079" spans="7:7">
      <c r="G43079" s="406"/>
    </row>
    <row r="43080" spans="7:7">
      <c r="G43080" s="406"/>
    </row>
    <row r="43081" spans="7:7">
      <c r="G43081" s="406"/>
    </row>
    <row r="43082" spans="7:7">
      <c r="G43082" s="406"/>
    </row>
    <row r="43083" spans="7:7">
      <c r="G43083" s="406"/>
    </row>
    <row r="43084" spans="7:7">
      <c r="G43084" s="406"/>
    </row>
    <row r="43085" spans="7:7">
      <c r="G43085" s="406"/>
    </row>
    <row r="43086" spans="7:7">
      <c r="G43086" s="406"/>
    </row>
    <row r="43087" spans="7:7">
      <c r="G43087" s="406"/>
    </row>
    <row r="43088" spans="7:7">
      <c r="G43088" s="406"/>
    </row>
    <row r="43089" spans="7:7">
      <c r="G43089" s="406"/>
    </row>
    <row r="43090" spans="7:7">
      <c r="G43090" s="406"/>
    </row>
    <row r="43091" spans="7:7">
      <c r="G43091" s="406"/>
    </row>
    <row r="43092" spans="7:7">
      <c r="G43092" s="406"/>
    </row>
    <row r="43093" spans="7:7">
      <c r="G43093" s="406"/>
    </row>
    <row r="43094" spans="7:7">
      <c r="G43094" s="406"/>
    </row>
    <row r="43095" spans="7:7">
      <c r="G43095" s="406"/>
    </row>
    <row r="43096" spans="7:7">
      <c r="G43096" s="406"/>
    </row>
    <row r="43097" spans="7:7">
      <c r="G43097" s="406"/>
    </row>
    <row r="43098" spans="7:7">
      <c r="G43098" s="406"/>
    </row>
    <row r="43099" spans="7:7">
      <c r="G43099" s="406"/>
    </row>
    <row r="43100" spans="7:7">
      <c r="G43100" s="406"/>
    </row>
    <row r="43101" spans="7:7">
      <c r="G43101" s="406"/>
    </row>
    <row r="43102" spans="7:7">
      <c r="G43102" s="406"/>
    </row>
    <row r="43103" spans="7:7">
      <c r="G43103" s="406"/>
    </row>
    <row r="43104" spans="7:7">
      <c r="G43104" s="406"/>
    </row>
    <row r="43105" spans="7:7">
      <c r="G43105" s="406"/>
    </row>
    <row r="43106" spans="7:7">
      <c r="G43106" s="406"/>
    </row>
    <row r="43107" spans="7:7">
      <c r="G43107" s="406"/>
    </row>
    <row r="43108" spans="7:7">
      <c r="G43108" s="406"/>
    </row>
    <row r="43109" spans="7:7">
      <c r="G43109" s="406"/>
    </row>
    <row r="43110" spans="7:7">
      <c r="G43110" s="406"/>
    </row>
    <row r="43111" spans="7:7">
      <c r="G43111" s="406"/>
    </row>
    <row r="43112" spans="7:7">
      <c r="G43112" s="406"/>
    </row>
    <row r="43113" spans="7:7">
      <c r="G43113" s="406"/>
    </row>
    <row r="43114" spans="7:7">
      <c r="G43114" s="406"/>
    </row>
    <row r="43115" spans="7:7">
      <c r="G43115" s="406"/>
    </row>
    <row r="43116" spans="7:7">
      <c r="G43116" s="406"/>
    </row>
    <row r="43117" spans="7:7">
      <c r="G43117" s="406"/>
    </row>
    <row r="43118" spans="7:7">
      <c r="G43118" s="406"/>
    </row>
    <row r="43119" spans="7:7">
      <c r="G43119" s="406"/>
    </row>
    <row r="43120" spans="7:7">
      <c r="G43120" s="406"/>
    </row>
    <row r="43121" spans="7:7">
      <c r="G43121" s="406"/>
    </row>
    <row r="43122" spans="7:7">
      <c r="G43122" s="406"/>
    </row>
    <row r="43123" spans="7:7">
      <c r="G43123" s="406"/>
    </row>
    <row r="43124" spans="7:7">
      <c r="G43124" s="406"/>
    </row>
    <row r="43125" spans="7:7">
      <c r="G43125" s="406"/>
    </row>
    <row r="43126" spans="7:7">
      <c r="G43126" s="406"/>
    </row>
    <row r="43127" spans="7:7">
      <c r="G43127" s="406"/>
    </row>
    <row r="43128" spans="7:7">
      <c r="G43128" s="406"/>
    </row>
    <row r="43129" spans="7:7">
      <c r="G43129" s="406"/>
    </row>
    <row r="43130" spans="7:7">
      <c r="G43130" s="406"/>
    </row>
    <row r="43131" spans="7:7">
      <c r="G43131" s="406"/>
    </row>
    <row r="43132" spans="7:7">
      <c r="G43132" s="406"/>
    </row>
    <row r="43133" spans="7:7">
      <c r="G43133" s="406"/>
    </row>
    <row r="43134" spans="7:7">
      <c r="G43134" s="406"/>
    </row>
    <row r="43135" spans="7:7">
      <c r="G43135" s="406"/>
    </row>
    <row r="43136" spans="7:7">
      <c r="G43136" s="406"/>
    </row>
    <row r="43137" spans="7:7">
      <c r="G43137" s="406"/>
    </row>
    <row r="43138" spans="7:7">
      <c r="G43138" s="406"/>
    </row>
    <row r="43139" spans="7:7">
      <c r="G43139" s="406"/>
    </row>
    <row r="43140" spans="7:7">
      <c r="G43140" s="406"/>
    </row>
    <row r="43141" spans="7:7">
      <c r="G43141" s="406"/>
    </row>
    <row r="43142" spans="7:7">
      <c r="G43142" s="406"/>
    </row>
    <row r="43143" spans="7:7">
      <c r="G43143" s="406"/>
    </row>
    <row r="43144" spans="7:7">
      <c r="G43144" s="406"/>
    </row>
    <row r="43145" spans="7:7">
      <c r="G43145" s="406"/>
    </row>
    <row r="43146" spans="7:7">
      <c r="G43146" s="406"/>
    </row>
    <row r="43147" spans="7:7">
      <c r="G43147" s="406"/>
    </row>
    <row r="43148" spans="7:7">
      <c r="G43148" s="406"/>
    </row>
    <row r="43149" spans="7:7">
      <c r="G43149" s="406"/>
    </row>
    <row r="43150" spans="7:7">
      <c r="G43150" s="406"/>
    </row>
    <row r="43151" spans="7:7">
      <c r="G43151" s="406"/>
    </row>
    <row r="43152" spans="7:7">
      <c r="G43152" s="406"/>
    </row>
    <row r="43153" spans="7:7">
      <c r="G43153" s="406"/>
    </row>
    <row r="43154" spans="7:7">
      <c r="G43154" s="406"/>
    </row>
    <row r="43155" spans="7:7">
      <c r="G43155" s="406"/>
    </row>
    <row r="43156" spans="7:7">
      <c r="G43156" s="406"/>
    </row>
    <row r="43157" spans="7:7">
      <c r="G43157" s="406"/>
    </row>
    <row r="43158" spans="7:7">
      <c r="G43158" s="406"/>
    </row>
    <row r="43159" spans="7:7">
      <c r="G43159" s="406"/>
    </row>
    <row r="43160" spans="7:7">
      <c r="G43160" s="406"/>
    </row>
    <row r="43161" spans="7:7">
      <c r="G43161" s="406"/>
    </row>
    <row r="43162" spans="7:7">
      <c r="G43162" s="406"/>
    </row>
    <row r="43163" spans="7:7">
      <c r="G43163" s="406"/>
    </row>
    <row r="43164" spans="7:7">
      <c r="G43164" s="406"/>
    </row>
    <row r="43165" spans="7:7">
      <c r="G43165" s="406"/>
    </row>
    <row r="43166" spans="7:7">
      <c r="G43166" s="406"/>
    </row>
    <row r="43167" spans="7:7">
      <c r="G43167" s="406"/>
    </row>
    <row r="43168" spans="7:7">
      <c r="G43168" s="406"/>
    </row>
    <row r="43169" spans="7:7">
      <c r="G43169" s="406"/>
    </row>
    <row r="43170" spans="7:7">
      <c r="G43170" s="406"/>
    </row>
    <row r="43171" spans="7:7">
      <c r="G43171" s="406"/>
    </row>
    <row r="43172" spans="7:7">
      <c r="G43172" s="406"/>
    </row>
    <row r="43173" spans="7:7">
      <c r="G43173" s="406"/>
    </row>
    <row r="43174" spans="7:7">
      <c r="G43174" s="406"/>
    </row>
    <row r="43175" spans="7:7">
      <c r="G43175" s="406"/>
    </row>
    <row r="43176" spans="7:7">
      <c r="G43176" s="406"/>
    </row>
    <row r="43177" spans="7:7">
      <c r="G43177" s="406"/>
    </row>
    <row r="43178" spans="7:7">
      <c r="G43178" s="406"/>
    </row>
    <row r="43179" spans="7:7">
      <c r="G43179" s="406"/>
    </row>
    <row r="43180" spans="7:7">
      <c r="G43180" s="406"/>
    </row>
    <row r="43181" spans="7:7">
      <c r="G43181" s="406"/>
    </row>
    <row r="43182" spans="7:7">
      <c r="G43182" s="406"/>
    </row>
    <row r="43183" spans="7:7">
      <c r="G43183" s="406"/>
    </row>
    <row r="43184" spans="7:7">
      <c r="G43184" s="406"/>
    </row>
    <row r="43185" spans="7:7">
      <c r="G43185" s="406"/>
    </row>
    <row r="43186" spans="7:7">
      <c r="G43186" s="406"/>
    </row>
    <row r="43187" spans="7:7">
      <c r="G43187" s="406"/>
    </row>
    <row r="43188" spans="7:7">
      <c r="G43188" s="406"/>
    </row>
    <row r="43189" spans="7:7">
      <c r="G43189" s="406"/>
    </row>
    <row r="43190" spans="7:7">
      <c r="G43190" s="406"/>
    </row>
    <row r="43191" spans="7:7">
      <c r="G43191" s="406"/>
    </row>
    <row r="43192" spans="7:7">
      <c r="G43192" s="406"/>
    </row>
    <row r="43193" spans="7:7">
      <c r="G43193" s="406"/>
    </row>
    <row r="43194" spans="7:7">
      <c r="G43194" s="406"/>
    </row>
    <row r="43195" spans="7:7">
      <c r="G43195" s="406"/>
    </row>
    <row r="43196" spans="7:7">
      <c r="G43196" s="406"/>
    </row>
    <row r="43197" spans="7:7">
      <c r="G43197" s="406"/>
    </row>
    <row r="43198" spans="7:7">
      <c r="G43198" s="406"/>
    </row>
    <row r="43199" spans="7:7">
      <c r="G43199" s="406"/>
    </row>
    <row r="43200" spans="7:7">
      <c r="G43200" s="406"/>
    </row>
    <row r="43201" spans="7:7">
      <c r="G43201" s="406"/>
    </row>
    <row r="43202" spans="7:7">
      <c r="G43202" s="406"/>
    </row>
    <row r="43203" spans="7:7">
      <c r="G43203" s="406"/>
    </row>
    <row r="43204" spans="7:7">
      <c r="G43204" s="406"/>
    </row>
    <row r="43205" spans="7:7">
      <c r="G43205" s="406"/>
    </row>
    <row r="43206" spans="7:7">
      <c r="G43206" s="406"/>
    </row>
    <row r="43207" spans="7:7">
      <c r="G43207" s="406"/>
    </row>
    <row r="43208" spans="7:7">
      <c r="G43208" s="406"/>
    </row>
    <row r="43209" spans="7:7">
      <c r="G43209" s="406"/>
    </row>
    <row r="43210" spans="7:7">
      <c r="G43210" s="406"/>
    </row>
    <row r="43211" spans="7:7">
      <c r="G43211" s="406"/>
    </row>
    <row r="43212" spans="7:7">
      <c r="G43212" s="406"/>
    </row>
    <row r="43213" spans="7:7">
      <c r="G43213" s="406"/>
    </row>
    <row r="43214" spans="7:7">
      <c r="G43214" s="406"/>
    </row>
    <row r="43215" spans="7:7">
      <c r="G43215" s="406"/>
    </row>
    <row r="43216" spans="7:7">
      <c r="G43216" s="406"/>
    </row>
    <row r="43217" spans="7:7">
      <c r="G43217" s="406"/>
    </row>
    <row r="43218" spans="7:7">
      <c r="G43218" s="406"/>
    </row>
    <row r="43219" spans="7:7">
      <c r="G43219" s="406"/>
    </row>
    <row r="43220" spans="7:7">
      <c r="G43220" s="406"/>
    </row>
    <row r="43221" spans="7:7">
      <c r="G43221" s="406"/>
    </row>
    <row r="43222" spans="7:7">
      <c r="G43222" s="406"/>
    </row>
    <row r="43223" spans="7:7">
      <c r="G43223" s="406"/>
    </row>
    <row r="43224" spans="7:7">
      <c r="G43224" s="406"/>
    </row>
    <row r="43225" spans="7:7">
      <c r="G43225" s="406"/>
    </row>
    <row r="43226" spans="7:7">
      <c r="G43226" s="406"/>
    </row>
    <row r="43227" spans="7:7">
      <c r="G43227" s="406"/>
    </row>
    <row r="43228" spans="7:7">
      <c r="G43228" s="406"/>
    </row>
    <row r="43229" spans="7:7">
      <c r="G43229" s="406"/>
    </row>
    <row r="43230" spans="7:7">
      <c r="G43230" s="406"/>
    </row>
    <row r="43231" spans="7:7">
      <c r="G43231" s="406"/>
    </row>
    <row r="43232" spans="7:7">
      <c r="G43232" s="406"/>
    </row>
    <row r="43233" spans="7:7">
      <c r="G43233" s="406"/>
    </row>
    <row r="43234" spans="7:7">
      <c r="G43234" s="406"/>
    </row>
    <row r="43235" spans="7:7">
      <c r="G43235" s="406"/>
    </row>
    <row r="43236" spans="7:7">
      <c r="G43236" s="406"/>
    </row>
    <row r="43237" spans="7:7">
      <c r="G43237" s="406"/>
    </row>
    <row r="43238" spans="7:7">
      <c r="G43238" s="406"/>
    </row>
    <row r="43239" spans="7:7">
      <c r="G43239" s="406"/>
    </row>
    <row r="43240" spans="7:7">
      <c r="G43240" s="406"/>
    </row>
    <row r="43241" spans="7:7">
      <c r="G43241" s="406"/>
    </row>
    <row r="43242" spans="7:7">
      <c r="G43242" s="406"/>
    </row>
    <row r="43243" spans="7:7">
      <c r="G43243" s="406"/>
    </row>
    <row r="43244" spans="7:7">
      <c r="G43244" s="406"/>
    </row>
    <row r="43245" spans="7:7">
      <c r="G43245" s="406"/>
    </row>
    <row r="43246" spans="7:7">
      <c r="G43246" s="406"/>
    </row>
    <row r="43247" spans="7:7">
      <c r="G43247" s="406"/>
    </row>
    <row r="43248" spans="7:7">
      <c r="G43248" s="406"/>
    </row>
    <row r="43249" spans="7:7">
      <c r="G43249" s="406"/>
    </row>
    <row r="43250" spans="7:7">
      <c r="G43250" s="406"/>
    </row>
    <row r="43251" spans="7:7">
      <c r="G43251" s="406"/>
    </row>
    <row r="43252" spans="7:7">
      <c r="G43252" s="406"/>
    </row>
    <row r="43253" spans="7:7">
      <c r="G43253" s="406"/>
    </row>
    <row r="43254" spans="7:7">
      <c r="G43254" s="406"/>
    </row>
    <row r="43255" spans="7:7">
      <c r="G43255" s="406"/>
    </row>
    <row r="43256" spans="7:7">
      <c r="G43256" s="406"/>
    </row>
    <row r="43257" spans="7:7">
      <c r="G43257" s="406"/>
    </row>
    <row r="43258" spans="7:7">
      <c r="G43258" s="406"/>
    </row>
    <row r="43259" spans="7:7">
      <c r="G43259" s="406"/>
    </row>
    <row r="43260" spans="7:7">
      <c r="G43260" s="406"/>
    </row>
    <row r="43261" spans="7:7">
      <c r="G43261" s="406"/>
    </row>
    <row r="43262" spans="7:7">
      <c r="G43262" s="406"/>
    </row>
    <row r="43263" spans="7:7">
      <c r="G43263" s="406"/>
    </row>
    <row r="43264" spans="7:7">
      <c r="G43264" s="406"/>
    </row>
    <row r="43265" spans="7:7">
      <c r="G43265" s="406"/>
    </row>
    <row r="43266" spans="7:7">
      <c r="G43266" s="406"/>
    </row>
    <row r="43267" spans="7:7">
      <c r="G43267" s="406"/>
    </row>
    <row r="43268" spans="7:7">
      <c r="G43268" s="406"/>
    </row>
    <row r="43269" spans="7:7">
      <c r="G43269" s="406"/>
    </row>
    <row r="43270" spans="7:7">
      <c r="G43270" s="406"/>
    </row>
    <row r="43271" spans="7:7">
      <c r="G43271" s="406"/>
    </row>
    <row r="43272" spans="7:7">
      <c r="G43272" s="406"/>
    </row>
    <row r="43273" spans="7:7">
      <c r="G43273" s="406"/>
    </row>
    <row r="43274" spans="7:7">
      <c r="G43274" s="406"/>
    </row>
    <row r="43275" spans="7:7">
      <c r="G43275" s="406"/>
    </row>
    <row r="43276" spans="7:7">
      <c r="G43276" s="406"/>
    </row>
    <row r="43277" spans="7:7">
      <c r="G43277" s="406"/>
    </row>
    <row r="43278" spans="7:7">
      <c r="G43278" s="406"/>
    </row>
    <row r="43279" spans="7:7">
      <c r="G43279" s="406"/>
    </row>
    <row r="43280" spans="7:7">
      <c r="G43280" s="406"/>
    </row>
    <row r="43281" spans="7:7">
      <c r="G43281" s="406"/>
    </row>
    <row r="43282" spans="7:7">
      <c r="G43282" s="406"/>
    </row>
    <row r="43283" spans="7:7">
      <c r="G43283" s="406"/>
    </row>
    <row r="43284" spans="7:7">
      <c r="G43284" s="406"/>
    </row>
    <row r="43285" spans="7:7">
      <c r="G43285" s="406"/>
    </row>
    <row r="43286" spans="7:7">
      <c r="G43286" s="406"/>
    </row>
    <row r="43287" spans="7:7">
      <c r="G43287" s="406"/>
    </row>
    <row r="43288" spans="7:7">
      <c r="G43288" s="406"/>
    </row>
    <row r="43289" spans="7:7">
      <c r="G43289" s="406"/>
    </row>
    <row r="43290" spans="7:7">
      <c r="G43290" s="406"/>
    </row>
    <row r="43291" spans="7:7">
      <c r="G43291" s="406"/>
    </row>
    <row r="43292" spans="7:7">
      <c r="G43292" s="406"/>
    </row>
    <row r="43293" spans="7:7">
      <c r="G43293" s="406"/>
    </row>
    <row r="43294" spans="7:7">
      <c r="G43294" s="406"/>
    </row>
    <row r="43295" spans="7:7">
      <c r="G43295" s="406"/>
    </row>
    <row r="43296" spans="7:7">
      <c r="G43296" s="406"/>
    </row>
    <row r="43297" spans="7:7">
      <c r="G43297" s="406"/>
    </row>
    <row r="43298" spans="7:7">
      <c r="G43298" s="406"/>
    </row>
    <row r="43299" spans="7:7">
      <c r="G43299" s="406"/>
    </row>
    <row r="43300" spans="7:7">
      <c r="G43300" s="406"/>
    </row>
    <row r="43301" spans="7:7">
      <c r="G43301" s="406"/>
    </row>
    <row r="43302" spans="7:7">
      <c r="G43302" s="406"/>
    </row>
    <row r="43303" spans="7:7">
      <c r="G43303" s="406"/>
    </row>
    <row r="43304" spans="7:7">
      <c r="G43304" s="406"/>
    </row>
    <row r="43305" spans="7:7">
      <c r="G43305" s="406"/>
    </row>
    <row r="43306" spans="7:7">
      <c r="G43306" s="406"/>
    </row>
    <row r="43307" spans="7:7">
      <c r="G43307" s="406"/>
    </row>
    <row r="43308" spans="7:7">
      <c r="G43308" s="406"/>
    </row>
    <row r="43309" spans="7:7">
      <c r="G43309" s="406"/>
    </row>
    <row r="43310" spans="7:7">
      <c r="G43310" s="406"/>
    </row>
    <row r="43311" spans="7:7">
      <c r="G43311" s="406"/>
    </row>
    <row r="43312" spans="7:7">
      <c r="G43312" s="406"/>
    </row>
    <row r="43313" spans="7:7">
      <c r="G43313" s="406"/>
    </row>
    <row r="43314" spans="7:7">
      <c r="G43314" s="406"/>
    </row>
    <row r="43315" spans="7:7">
      <c r="G43315" s="406"/>
    </row>
    <row r="43316" spans="7:7">
      <c r="G43316" s="406"/>
    </row>
    <row r="43317" spans="7:7">
      <c r="G43317" s="406"/>
    </row>
    <row r="43318" spans="7:7">
      <c r="G43318" s="406"/>
    </row>
    <row r="43319" spans="7:7">
      <c r="G43319" s="406"/>
    </row>
    <row r="43320" spans="7:7">
      <c r="G43320" s="406"/>
    </row>
    <row r="43321" spans="7:7">
      <c r="G43321" s="406"/>
    </row>
    <row r="43322" spans="7:7">
      <c r="G43322" s="406"/>
    </row>
    <row r="43323" spans="7:7">
      <c r="G43323" s="406"/>
    </row>
    <row r="43324" spans="7:7">
      <c r="G43324" s="406"/>
    </row>
    <row r="43325" spans="7:7">
      <c r="G43325" s="406"/>
    </row>
    <row r="43326" spans="7:7">
      <c r="G43326" s="406"/>
    </row>
    <row r="43327" spans="7:7">
      <c r="G43327" s="406"/>
    </row>
    <row r="43328" spans="7:7">
      <c r="G43328" s="406"/>
    </row>
    <row r="43329" spans="7:7">
      <c r="G43329" s="406"/>
    </row>
    <row r="43330" spans="7:7">
      <c r="G43330" s="406"/>
    </row>
    <row r="43331" spans="7:7">
      <c r="G43331" s="406"/>
    </row>
    <row r="43332" spans="7:7">
      <c r="G43332" s="406"/>
    </row>
    <row r="43333" spans="7:7">
      <c r="G43333" s="406"/>
    </row>
    <row r="43334" spans="7:7">
      <c r="G43334" s="406"/>
    </row>
    <row r="43335" spans="7:7">
      <c r="G43335" s="406"/>
    </row>
    <row r="43336" spans="7:7">
      <c r="G43336" s="406"/>
    </row>
    <row r="43337" spans="7:7">
      <c r="G43337" s="406"/>
    </row>
    <row r="43338" spans="7:7">
      <c r="G43338" s="406"/>
    </row>
    <row r="43339" spans="7:7">
      <c r="G43339" s="406"/>
    </row>
    <row r="43340" spans="7:7">
      <c r="G43340" s="406"/>
    </row>
    <row r="43341" spans="7:7">
      <c r="G43341" s="406"/>
    </row>
    <row r="43342" spans="7:7">
      <c r="G43342" s="406"/>
    </row>
    <row r="43343" spans="7:7">
      <c r="G43343" s="406"/>
    </row>
    <row r="43344" spans="7:7">
      <c r="G43344" s="406"/>
    </row>
    <row r="43345" spans="7:7">
      <c r="G43345" s="406"/>
    </row>
    <row r="43346" spans="7:7">
      <c r="G43346" s="406"/>
    </row>
    <row r="43347" spans="7:7">
      <c r="G43347" s="406"/>
    </row>
    <row r="43348" spans="7:7">
      <c r="G43348" s="406"/>
    </row>
    <row r="43349" spans="7:7">
      <c r="G43349" s="406"/>
    </row>
    <row r="43350" spans="7:7">
      <c r="G43350" s="406"/>
    </row>
    <row r="43351" spans="7:7">
      <c r="G43351" s="406"/>
    </row>
    <row r="43352" spans="7:7">
      <c r="G43352" s="406"/>
    </row>
    <row r="43353" spans="7:7">
      <c r="G43353" s="406"/>
    </row>
    <row r="43354" spans="7:7">
      <c r="G43354" s="406"/>
    </row>
    <row r="43355" spans="7:7">
      <c r="G43355" s="406"/>
    </row>
    <row r="43356" spans="7:7">
      <c r="G43356" s="406"/>
    </row>
    <row r="43357" spans="7:7">
      <c r="G43357" s="406"/>
    </row>
    <row r="43358" spans="7:7">
      <c r="G43358" s="406"/>
    </row>
    <row r="43359" spans="7:7">
      <c r="G43359" s="406"/>
    </row>
    <row r="43360" spans="7:7">
      <c r="G43360" s="406"/>
    </row>
    <row r="43361" spans="7:7">
      <c r="G43361" s="406"/>
    </row>
    <row r="43362" spans="7:7">
      <c r="G43362" s="406"/>
    </row>
    <row r="43363" spans="7:7">
      <c r="G43363" s="406"/>
    </row>
    <row r="43364" spans="7:7">
      <c r="G43364" s="406"/>
    </row>
    <row r="43365" spans="7:7">
      <c r="G43365" s="406"/>
    </row>
    <row r="43366" spans="7:7">
      <c r="G43366" s="406"/>
    </row>
    <row r="43367" spans="7:7">
      <c r="G43367" s="406"/>
    </row>
    <row r="43368" spans="7:7">
      <c r="G43368" s="406"/>
    </row>
    <row r="43369" spans="7:7">
      <c r="G43369" s="406"/>
    </row>
    <row r="43370" spans="7:7">
      <c r="G43370" s="406"/>
    </row>
    <row r="43371" spans="7:7">
      <c r="G43371" s="406"/>
    </row>
    <row r="43372" spans="7:7">
      <c r="G43372" s="406"/>
    </row>
    <row r="43373" spans="7:7">
      <c r="G43373" s="406"/>
    </row>
    <row r="43374" spans="7:7">
      <c r="G43374" s="406"/>
    </row>
    <row r="43375" spans="7:7">
      <c r="G43375" s="406"/>
    </row>
    <row r="43376" spans="7:7">
      <c r="G43376" s="406"/>
    </row>
    <row r="43377" spans="7:7">
      <c r="G43377" s="406"/>
    </row>
    <row r="43378" spans="7:7">
      <c r="G43378" s="406"/>
    </row>
    <row r="43379" spans="7:7">
      <c r="G43379" s="406"/>
    </row>
    <row r="43380" spans="7:7">
      <c r="G43380" s="406"/>
    </row>
    <row r="43381" spans="7:7">
      <c r="G43381" s="406"/>
    </row>
    <row r="43382" spans="7:7">
      <c r="G43382" s="406"/>
    </row>
    <row r="43383" spans="7:7">
      <c r="G43383" s="406"/>
    </row>
    <row r="43384" spans="7:7">
      <c r="G43384" s="406"/>
    </row>
    <row r="43385" spans="7:7">
      <c r="G43385" s="406"/>
    </row>
    <row r="43386" spans="7:7">
      <c r="G43386" s="406"/>
    </row>
    <row r="43387" spans="7:7">
      <c r="G43387" s="406"/>
    </row>
    <row r="43388" spans="7:7">
      <c r="G43388" s="406"/>
    </row>
    <row r="43389" spans="7:7">
      <c r="G43389" s="406"/>
    </row>
    <row r="43390" spans="7:7">
      <c r="G43390" s="406"/>
    </row>
    <row r="43391" spans="7:7">
      <c r="G43391" s="406"/>
    </row>
    <row r="43392" spans="7:7">
      <c r="G43392" s="406"/>
    </row>
    <row r="43393" spans="7:7">
      <c r="G43393" s="406"/>
    </row>
    <row r="43394" spans="7:7">
      <c r="G43394" s="406"/>
    </row>
    <row r="43395" spans="7:7">
      <c r="G43395" s="406"/>
    </row>
    <row r="43396" spans="7:7">
      <c r="G43396" s="406"/>
    </row>
    <row r="43397" spans="7:7">
      <c r="G43397" s="406"/>
    </row>
    <row r="43398" spans="7:7">
      <c r="G43398" s="406"/>
    </row>
    <row r="43399" spans="7:7">
      <c r="G43399" s="406"/>
    </row>
    <row r="43400" spans="7:7">
      <c r="G43400" s="406"/>
    </row>
    <row r="43401" spans="7:7">
      <c r="G43401" s="406"/>
    </row>
    <row r="43402" spans="7:7">
      <c r="G43402" s="406"/>
    </row>
    <row r="43403" spans="7:7">
      <c r="G43403" s="406"/>
    </row>
    <row r="43404" spans="7:7">
      <c r="G43404" s="406"/>
    </row>
    <row r="43405" spans="7:7">
      <c r="G43405" s="406"/>
    </row>
    <row r="43406" spans="7:7">
      <c r="G43406" s="406"/>
    </row>
    <row r="43407" spans="7:7">
      <c r="G43407" s="406"/>
    </row>
    <row r="43408" spans="7:7">
      <c r="G43408" s="406"/>
    </row>
    <row r="43409" spans="7:7">
      <c r="G43409" s="406"/>
    </row>
    <row r="43410" spans="7:7">
      <c r="G43410" s="406"/>
    </row>
    <row r="43411" spans="7:7">
      <c r="G43411" s="406"/>
    </row>
    <row r="43412" spans="7:7">
      <c r="G43412" s="406"/>
    </row>
    <row r="43413" spans="7:7">
      <c r="G43413" s="406"/>
    </row>
    <row r="43414" spans="7:7">
      <c r="G43414" s="406"/>
    </row>
    <row r="43415" spans="7:7">
      <c r="G43415" s="406"/>
    </row>
    <row r="43416" spans="7:7">
      <c r="G43416" s="406"/>
    </row>
    <row r="43417" spans="7:7">
      <c r="G43417" s="406"/>
    </row>
    <row r="43418" spans="7:7">
      <c r="G43418" s="406"/>
    </row>
    <row r="43419" spans="7:7">
      <c r="G43419" s="406"/>
    </row>
    <row r="43420" spans="7:7">
      <c r="G43420" s="406"/>
    </row>
    <row r="43421" spans="7:7">
      <c r="G43421" s="406"/>
    </row>
    <row r="43422" spans="7:7">
      <c r="G43422" s="406"/>
    </row>
    <row r="43423" spans="7:7">
      <c r="G43423" s="406"/>
    </row>
    <row r="43424" spans="7:7">
      <c r="G43424" s="406"/>
    </row>
    <row r="43425" spans="7:7">
      <c r="G43425" s="406"/>
    </row>
    <row r="43426" spans="7:7">
      <c r="G43426" s="406"/>
    </row>
    <row r="43427" spans="7:7">
      <c r="G43427" s="406"/>
    </row>
    <row r="43428" spans="7:7">
      <c r="G43428" s="406"/>
    </row>
    <row r="43429" spans="7:7">
      <c r="G43429" s="406"/>
    </row>
    <row r="43430" spans="7:7">
      <c r="G43430" s="406"/>
    </row>
    <row r="43431" spans="7:7">
      <c r="G43431" s="406"/>
    </row>
    <row r="43432" spans="7:7">
      <c r="G43432" s="406"/>
    </row>
    <row r="43433" spans="7:7">
      <c r="G43433" s="406"/>
    </row>
    <row r="43434" spans="7:7">
      <c r="G43434" s="406"/>
    </row>
    <row r="43435" spans="7:7">
      <c r="G43435" s="406"/>
    </row>
    <row r="43436" spans="7:7">
      <c r="G43436" s="406"/>
    </row>
    <row r="43437" spans="7:7">
      <c r="G43437" s="406"/>
    </row>
    <row r="43438" spans="7:7">
      <c r="G43438" s="406"/>
    </row>
    <row r="43439" spans="7:7">
      <c r="G43439" s="406"/>
    </row>
    <row r="43440" spans="7:7">
      <c r="G43440" s="406"/>
    </row>
    <row r="43441" spans="7:7">
      <c r="G43441" s="406"/>
    </row>
    <row r="43442" spans="7:7">
      <c r="G43442" s="406"/>
    </row>
    <row r="43443" spans="7:7">
      <c r="G43443" s="406"/>
    </row>
    <row r="43444" spans="7:7">
      <c r="G43444" s="406"/>
    </row>
    <row r="43445" spans="7:7">
      <c r="G43445" s="406"/>
    </row>
    <row r="43446" spans="7:7">
      <c r="G43446" s="406"/>
    </row>
    <row r="43447" spans="7:7">
      <c r="G43447" s="406"/>
    </row>
    <row r="43448" spans="7:7">
      <c r="G43448" s="406"/>
    </row>
    <row r="43449" spans="7:7">
      <c r="G43449" s="406"/>
    </row>
    <row r="43450" spans="7:7">
      <c r="G43450" s="406"/>
    </row>
    <row r="43451" spans="7:7">
      <c r="G43451" s="406"/>
    </row>
    <row r="43452" spans="7:7">
      <c r="G43452" s="406"/>
    </row>
    <row r="43453" spans="7:7">
      <c r="G43453" s="406"/>
    </row>
    <row r="43454" spans="7:7">
      <c r="G43454" s="406"/>
    </row>
    <row r="43455" spans="7:7">
      <c r="G43455" s="406"/>
    </row>
    <row r="43456" spans="7:7">
      <c r="G43456" s="406"/>
    </row>
    <row r="43457" spans="7:7">
      <c r="G43457" s="406"/>
    </row>
    <row r="43458" spans="7:7">
      <c r="G43458" s="406"/>
    </row>
    <row r="43459" spans="7:7">
      <c r="G43459" s="406"/>
    </row>
    <row r="43460" spans="7:7">
      <c r="G43460" s="406"/>
    </row>
    <row r="43461" spans="7:7">
      <c r="G43461" s="406"/>
    </row>
    <row r="43462" spans="7:7">
      <c r="G43462" s="406"/>
    </row>
    <row r="43463" spans="7:7">
      <c r="G43463" s="406"/>
    </row>
    <row r="43464" spans="7:7">
      <c r="G43464" s="406"/>
    </row>
    <row r="43465" spans="7:7">
      <c r="G43465" s="406"/>
    </row>
    <row r="43466" spans="7:7">
      <c r="G43466" s="406"/>
    </row>
    <row r="43467" spans="7:7">
      <c r="G43467" s="406"/>
    </row>
    <row r="43468" spans="7:7">
      <c r="G43468" s="406"/>
    </row>
    <row r="43469" spans="7:7">
      <c r="G43469" s="406"/>
    </row>
    <row r="43470" spans="7:7">
      <c r="G43470" s="406"/>
    </row>
    <row r="43471" spans="7:7">
      <c r="G43471" s="406"/>
    </row>
    <row r="43472" spans="7:7">
      <c r="G43472" s="406"/>
    </row>
    <row r="43473" spans="7:7">
      <c r="G43473" s="406"/>
    </row>
    <row r="43474" spans="7:7">
      <c r="G43474" s="406"/>
    </row>
    <row r="43475" spans="7:7">
      <c r="G43475" s="406"/>
    </row>
    <row r="43476" spans="7:7">
      <c r="G43476" s="406"/>
    </row>
    <row r="43477" spans="7:7">
      <c r="G43477" s="406"/>
    </row>
    <row r="43478" spans="7:7">
      <c r="G43478" s="406"/>
    </row>
    <row r="43479" spans="7:7">
      <c r="G43479" s="406"/>
    </row>
    <row r="43480" spans="7:7">
      <c r="G43480" s="406"/>
    </row>
    <row r="43481" spans="7:7">
      <c r="G43481" s="406"/>
    </row>
    <row r="43482" spans="7:7">
      <c r="G43482" s="406"/>
    </row>
    <row r="43483" spans="7:7">
      <c r="G43483" s="406"/>
    </row>
    <row r="43484" spans="7:7">
      <c r="G43484" s="406"/>
    </row>
    <row r="43485" spans="7:7">
      <c r="G43485" s="406"/>
    </row>
    <row r="43486" spans="7:7">
      <c r="G43486" s="406"/>
    </row>
    <row r="43487" spans="7:7">
      <c r="G43487" s="406"/>
    </row>
    <row r="43488" spans="7:7">
      <c r="G43488" s="406"/>
    </row>
    <row r="43489" spans="7:7">
      <c r="G43489" s="406"/>
    </row>
    <row r="43490" spans="7:7">
      <c r="G43490" s="406"/>
    </row>
    <row r="43491" spans="7:7">
      <c r="G43491" s="406"/>
    </row>
    <row r="43492" spans="7:7">
      <c r="G43492" s="406"/>
    </row>
    <row r="43493" spans="7:7">
      <c r="G43493" s="406"/>
    </row>
    <row r="43494" spans="7:7">
      <c r="G43494" s="406"/>
    </row>
    <row r="43495" spans="7:7">
      <c r="G43495" s="406"/>
    </row>
    <row r="43496" spans="7:7">
      <c r="G43496" s="406"/>
    </row>
    <row r="43497" spans="7:7">
      <c r="G43497" s="406"/>
    </row>
    <row r="43498" spans="7:7">
      <c r="G43498" s="406"/>
    </row>
    <row r="43499" spans="7:7">
      <c r="G43499" s="406"/>
    </row>
    <row r="43500" spans="7:7">
      <c r="G43500" s="406"/>
    </row>
    <row r="43501" spans="7:7">
      <c r="G43501" s="406"/>
    </row>
    <row r="43502" spans="7:7">
      <c r="G43502" s="406"/>
    </row>
    <row r="43503" spans="7:7">
      <c r="G43503" s="406"/>
    </row>
    <row r="43504" spans="7:7">
      <c r="G43504" s="406"/>
    </row>
    <row r="43505" spans="7:7">
      <c r="G43505" s="406"/>
    </row>
    <row r="43506" spans="7:7">
      <c r="G43506" s="406"/>
    </row>
    <row r="43507" spans="7:7">
      <c r="G43507" s="406"/>
    </row>
    <row r="43508" spans="7:7">
      <c r="G43508" s="406"/>
    </row>
    <row r="43509" spans="7:7">
      <c r="G43509" s="406"/>
    </row>
    <row r="43510" spans="7:7">
      <c r="G43510" s="406"/>
    </row>
    <row r="43511" spans="7:7">
      <c r="G43511" s="406"/>
    </row>
    <row r="43512" spans="7:7">
      <c r="G43512" s="406"/>
    </row>
    <row r="43513" spans="7:7">
      <c r="G43513" s="406"/>
    </row>
    <row r="43514" spans="7:7">
      <c r="G43514" s="406"/>
    </row>
    <row r="43515" spans="7:7">
      <c r="G43515" s="406"/>
    </row>
    <row r="43516" spans="7:7">
      <c r="G43516" s="406"/>
    </row>
    <row r="43517" spans="7:7">
      <c r="G43517" s="406"/>
    </row>
    <row r="43518" spans="7:7">
      <c r="G43518" s="406"/>
    </row>
    <row r="43519" spans="7:7">
      <c r="G43519" s="406"/>
    </row>
    <row r="43520" spans="7:7">
      <c r="G43520" s="406"/>
    </row>
    <row r="43521" spans="7:7">
      <c r="G43521" s="406"/>
    </row>
    <row r="43522" spans="7:7">
      <c r="G43522" s="406"/>
    </row>
    <row r="43523" spans="7:7">
      <c r="G43523" s="406"/>
    </row>
    <row r="43524" spans="7:7">
      <c r="G43524" s="406"/>
    </row>
    <row r="43525" spans="7:7">
      <c r="G43525" s="406"/>
    </row>
    <row r="43526" spans="7:7">
      <c r="G43526" s="406"/>
    </row>
    <row r="43527" spans="7:7">
      <c r="G43527" s="406"/>
    </row>
    <row r="43528" spans="7:7">
      <c r="G43528" s="406"/>
    </row>
    <row r="43529" spans="7:7">
      <c r="G43529" s="406"/>
    </row>
    <row r="43530" spans="7:7">
      <c r="G43530" s="406"/>
    </row>
    <row r="43531" spans="7:7">
      <c r="G43531" s="406"/>
    </row>
    <row r="43532" spans="7:7">
      <c r="G43532" s="406"/>
    </row>
    <row r="43533" spans="7:7">
      <c r="G43533" s="406"/>
    </row>
    <row r="43534" spans="7:7">
      <c r="G43534" s="406"/>
    </row>
    <row r="43535" spans="7:7">
      <c r="G43535" s="406"/>
    </row>
    <row r="43536" spans="7:7">
      <c r="G43536" s="406"/>
    </row>
    <row r="43537" spans="7:7">
      <c r="G43537" s="406"/>
    </row>
    <row r="43538" spans="7:7">
      <c r="G43538" s="406"/>
    </row>
    <row r="43539" spans="7:7">
      <c r="G43539" s="406"/>
    </row>
    <row r="43540" spans="7:7">
      <c r="G43540" s="406"/>
    </row>
    <row r="43541" spans="7:7">
      <c r="G43541" s="406"/>
    </row>
    <row r="43542" spans="7:7">
      <c r="G43542" s="406"/>
    </row>
    <row r="43543" spans="7:7">
      <c r="G43543" s="406"/>
    </row>
    <row r="43544" spans="7:7">
      <c r="G43544" s="406"/>
    </row>
    <row r="43545" spans="7:7">
      <c r="G43545" s="406"/>
    </row>
    <row r="43546" spans="7:7">
      <c r="G43546" s="406"/>
    </row>
    <row r="43547" spans="7:7">
      <c r="G43547" s="406"/>
    </row>
    <row r="43548" spans="7:7">
      <c r="G43548" s="406"/>
    </row>
    <row r="43549" spans="7:7">
      <c r="G43549" s="406"/>
    </row>
    <row r="43550" spans="7:7">
      <c r="G43550" s="406"/>
    </row>
    <row r="43551" spans="7:7">
      <c r="G43551" s="406"/>
    </row>
    <row r="43552" spans="7:7">
      <c r="G43552" s="406"/>
    </row>
    <row r="43553" spans="7:7">
      <c r="G43553" s="406"/>
    </row>
    <row r="43554" spans="7:7">
      <c r="G43554" s="406"/>
    </row>
    <row r="43555" spans="7:7">
      <c r="G43555" s="406"/>
    </row>
    <row r="43556" spans="7:7">
      <c r="G43556" s="406"/>
    </row>
    <row r="43557" spans="7:7">
      <c r="G43557" s="406"/>
    </row>
    <row r="43558" spans="7:7">
      <c r="G43558" s="406"/>
    </row>
    <row r="43559" spans="7:7">
      <c r="G43559" s="406"/>
    </row>
    <row r="43560" spans="7:7">
      <c r="G43560" s="406"/>
    </row>
    <row r="43561" spans="7:7">
      <c r="G43561" s="406"/>
    </row>
    <row r="43562" spans="7:7">
      <c r="G43562" s="406"/>
    </row>
    <row r="43563" spans="7:7">
      <c r="G43563" s="406"/>
    </row>
    <row r="43564" spans="7:7">
      <c r="G43564" s="406"/>
    </row>
    <row r="43565" spans="7:7">
      <c r="G43565" s="406"/>
    </row>
    <row r="43566" spans="7:7">
      <c r="G43566" s="406"/>
    </row>
    <row r="43567" spans="7:7">
      <c r="G43567" s="406"/>
    </row>
    <row r="43568" spans="7:7">
      <c r="G43568" s="406"/>
    </row>
    <row r="43569" spans="7:7">
      <c r="G43569" s="406"/>
    </row>
    <row r="43570" spans="7:7">
      <c r="G43570" s="406"/>
    </row>
    <row r="43571" spans="7:7">
      <c r="G43571" s="406"/>
    </row>
    <row r="43572" spans="7:7">
      <c r="G43572" s="406"/>
    </row>
    <row r="43573" spans="7:7">
      <c r="G43573" s="406"/>
    </row>
    <row r="43574" spans="7:7">
      <c r="G43574" s="406"/>
    </row>
    <row r="43575" spans="7:7">
      <c r="G43575" s="406"/>
    </row>
    <row r="43576" spans="7:7">
      <c r="G43576" s="406"/>
    </row>
    <row r="43577" spans="7:7">
      <c r="G43577" s="406"/>
    </row>
    <row r="43578" spans="7:7">
      <c r="G43578" s="406"/>
    </row>
    <row r="43579" spans="7:7">
      <c r="G43579" s="406"/>
    </row>
    <row r="43580" spans="7:7">
      <c r="G43580" s="406"/>
    </row>
    <row r="43581" spans="7:7">
      <c r="G43581" s="406"/>
    </row>
    <row r="43582" spans="7:7">
      <c r="G43582" s="406"/>
    </row>
    <row r="43583" spans="7:7">
      <c r="G43583" s="406"/>
    </row>
    <row r="43584" spans="7:7">
      <c r="G43584" s="406"/>
    </row>
    <row r="43585" spans="7:7">
      <c r="G43585" s="406"/>
    </row>
    <row r="43586" spans="7:7">
      <c r="G43586" s="406"/>
    </row>
    <row r="43587" spans="7:7">
      <c r="G43587" s="406"/>
    </row>
    <row r="43588" spans="7:7">
      <c r="G43588" s="406"/>
    </row>
    <row r="43589" spans="7:7">
      <c r="G43589" s="406"/>
    </row>
    <row r="43590" spans="7:7">
      <c r="G43590" s="406"/>
    </row>
    <row r="43591" spans="7:7">
      <c r="G43591" s="406"/>
    </row>
    <row r="43592" spans="7:7">
      <c r="G43592" s="406"/>
    </row>
    <row r="43593" spans="7:7">
      <c r="G43593" s="406"/>
    </row>
    <row r="43594" spans="7:7">
      <c r="G43594" s="406"/>
    </row>
    <row r="43595" spans="7:7">
      <c r="G43595" s="406"/>
    </row>
    <row r="43596" spans="7:7">
      <c r="G43596" s="406"/>
    </row>
    <row r="43597" spans="7:7">
      <c r="G43597" s="406"/>
    </row>
    <row r="43598" spans="7:7">
      <c r="G43598" s="406"/>
    </row>
    <row r="43599" spans="7:7">
      <c r="G43599" s="406"/>
    </row>
    <row r="43600" spans="7:7">
      <c r="G43600" s="406"/>
    </row>
    <row r="43601" spans="7:7">
      <c r="G43601" s="406"/>
    </row>
    <row r="43602" spans="7:7">
      <c r="G43602" s="406"/>
    </row>
    <row r="43603" spans="7:7">
      <c r="G43603" s="406"/>
    </row>
    <row r="43604" spans="7:7">
      <c r="G43604" s="406"/>
    </row>
    <row r="43605" spans="7:7">
      <c r="G43605" s="406"/>
    </row>
    <row r="43606" spans="7:7">
      <c r="G43606" s="406"/>
    </row>
    <row r="43607" spans="7:7">
      <c r="G43607" s="406"/>
    </row>
    <row r="43608" spans="7:7">
      <c r="G43608" s="406"/>
    </row>
    <row r="43609" spans="7:7">
      <c r="G43609" s="406"/>
    </row>
    <row r="43610" spans="7:7">
      <c r="G43610" s="406"/>
    </row>
    <row r="43611" spans="7:7">
      <c r="G43611" s="406"/>
    </row>
    <row r="43612" spans="7:7">
      <c r="G43612" s="406"/>
    </row>
    <row r="43613" spans="7:7">
      <c r="G43613" s="406"/>
    </row>
    <row r="43614" spans="7:7">
      <c r="G43614" s="406"/>
    </row>
    <row r="43615" spans="7:7">
      <c r="G43615" s="406"/>
    </row>
    <row r="43616" spans="7:7">
      <c r="G43616" s="406"/>
    </row>
    <row r="43617" spans="7:7">
      <c r="G43617" s="406"/>
    </row>
    <row r="43618" spans="7:7">
      <c r="G43618" s="406"/>
    </row>
    <row r="43619" spans="7:7">
      <c r="G43619" s="406"/>
    </row>
    <row r="43620" spans="7:7">
      <c r="G43620" s="406"/>
    </row>
    <row r="43621" spans="7:7">
      <c r="G43621" s="406"/>
    </row>
    <row r="43622" spans="7:7">
      <c r="G43622" s="406"/>
    </row>
    <row r="43623" spans="7:7">
      <c r="G43623" s="406"/>
    </row>
    <row r="43624" spans="7:7">
      <c r="G43624" s="406"/>
    </row>
    <row r="43625" spans="7:7">
      <c r="G43625" s="406"/>
    </row>
    <row r="43626" spans="7:7">
      <c r="G43626" s="406"/>
    </row>
    <row r="43627" spans="7:7">
      <c r="G43627" s="406"/>
    </row>
    <row r="43628" spans="7:7">
      <c r="G43628" s="406"/>
    </row>
    <row r="43629" spans="7:7">
      <c r="G43629" s="406"/>
    </row>
    <row r="43630" spans="7:7">
      <c r="G43630" s="406"/>
    </row>
    <row r="43631" spans="7:7">
      <c r="G43631" s="406"/>
    </row>
    <row r="43632" spans="7:7">
      <c r="G43632" s="406"/>
    </row>
    <row r="43633" spans="7:7">
      <c r="G43633" s="406"/>
    </row>
    <row r="43634" spans="7:7">
      <c r="G43634" s="406"/>
    </row>
    <row r="43635" spans="7:7">
      <c r="G43635" s="406"/>
    </row>
    <row r="43636" spans="7:7">
      <c r="G43636" s="406"/>
    </row>
    <row r="43637" spans="7:7">
      <c r="G43637" s="406"/>
    </row>
    <row r="43638" spans="7:7">
      <c r="G43638" s="406"/>
    </row>
    <row r="43639" spans="7:7">
      <c r="G43639" s="406"/>
    </row>
    <row r="43640" spans="7:7">
      <c r="G43640" s="406"/>
    </row>
    <row r="43641" spans="7:7">
      <c r="G43641" s="406"/>
    </row>
    <row r="43642" spans="7:7">
      <c r="G43642" s="406"/>
    </row>
    <row r="43643" spans="7:7">
      <c r="G43643" s="406"/>
    </row>
    <row r="43644" spans="7:7">
      <c r="G43644" s="406"/>
    </row>
    <row r="43645" spans="7:7">
      <c r="G43645" s="406"/>
    </row>
    <row r="43646" spans="7:7">
      <c r="G43646" s="406"/>
    </row>
    <row r="43647" spans="7:7">
      <c r="G43647" s="406"/>
    </row>
    <row r="43648" spans="7:7">
      <c r="G43648" s="406"/>
    </row>
    <row r="43649" spans="7:7">
      <c r="G43649" s="406"/>
    </row>
    <row r="43650" spans="7:7">
      <c r="G43650" s="406"/>
    </row>
    <row r="43651" spans="7:7">
      <c r="G43651" s="406"/>
    </row>
    <row r="43652" spans="7:7">
      <c r="G43652" s="406"/>
    </row>
    <row r="43653" spans="7:7">
      <c r="G43653" s="406"/>
    </row>
    <row r="43654" spans="7:7">
      <c r="G43654" s="406"/>
    </row>
    <row r="43655" spans="7:7">
      <c r="G43655" s="406"/>
    </row>
    <row r="43656" spans="7:7">
      <c r="G43656" s="406"/>
    </row>
    <row r="43657" spans="7:7">
      <c r="G43657" s="406"/>
    </row>
    <row r="43658" spans="7:7">
      <c r="G43658" s="406"/>
    </row>
    <row r="43659" spans="7:7">
      <c r="G43659" s="406"/>
    </row>
    <row r="43660" spans="7:7">
      <c r="G43660" s="406"/>
    </row>
    <row r="43661" spans="7:7">
      <c r="G43661" s="406"/>
    </row>
    <row r="43662" spans="7:7">
      <c r="G43662" s="406"/>
    </row>
    <row r="43663" spans="7:7">
      <c r="G43663" s="406"/>
    </row>
    <row r="43664" spans="7:7">
      <c r="G43664" s="406"/>
    </row>
    <row r="43665" spans="7:7">
      <c r="G43665" s="406"/>
    </row>
    <row r="43666" spans="7:7">
      <c r="G43666" s="406"/>
    </row>
    <row r="43667" spans="7:7">
      <c r="G43667" s="406"/>
    </row>
    <row r="43668" spans="7:7">
      <c r="G43668" s="406"/>
    </row>
    <row r="43669" spans="7:7">
      <c r="G43669" s="406"/>
    </row>
    <row r="43670" spans="7:7">
      <c r="G43670" s="406"/>
    </row>
    <row r="43671" spans="7:7">
      <c r="G43671" s="406"/>
    </row>
    <row r="43672" spans="7:7">
      <c r="G43672" s="406"/>
    </row>
    <row r="43673" spans="7:7">
      <c r="G43673" s="406"/>
    </row>
    <row r="43674" spans="7:7">
      <c r="G43674" s="406"/>
    </row>
    <row r="43675" spans="7:7">
      <c r="G43675" s="406"/>
    </row>
    <row r="43676" spans="7:7">
      <c r="G43676" s="406"/>
    </row>
    <row r="43677" spans="7:7">
      <c r="G43677" s="406"/>
    </row>
    <row r="43678" spans="7:7">
      <c r="G43678" s="406"/>
    </row>
    <row r="43679" spans="7:7">
      <c r="G43679" s="406"/>
    </row>
    <row r="43680" spans="7:7">
      <c r="G43680" s="406"/>
    </row>
    <row r="43681" spans="7:7">
      <c r="G43681" s="406"/>
    </row>
    <row r="43682" spans="7:7">
      <c r="G43682" s="406"/>
    </row>
    <row r="43683" spans="7:7">
      <c r="G43683" s="406"/>
    </row>
    <row r="43684" spans="7:7">
      <c r="G43684" s="406"/>
    </row>
    <row r="43685" spans="7:7">
      <c r="G43685" s="406"/>
    </row>
    <row r="43686" spans="7:7">
      <c r="G43686" s="406"/>
    </row>
    <row r="43687" spans="7:7">
      <c r="G43687" s="406"/>
    </row>
    <row r="43688" spans="7:7">
      <c r="G43688" s="406"/>
    </row>
    <row r="43689" spans="7:7">
      <c r="G43689" s="406"/>
    </row>
    <row r="43690" spans="7:7">
      <c r="G43690" s="406"/>
    </row>
    <row r="43691" spans="7:7">
      <c r="G43691" s="406"/>
    </row>
    <row r="43692" spans="7:7">
      <c r="G43692" s="406"/>
    </row>
    <row r="43693" spans="7:7">
      <c r="G43693" s="406"/>
    </row>
    <row r="43694" spans="7:7">
      <c r="G43694" s="406"/>
    </row>
    <row r="43695" spans="7:7">
      <c r="G43695" s="406"/>
    </row>
    <row r="43696" spans="7:7">
      <c r="G43696" s="406"/>
    </row>
    <row r="43697" spans="7:7">
      <c r="G43697" s="406"/>
    </row>
    <row r="43698" spans="7:7">
      <c r="G43698" s="406"/>
    </row>
    <row r="43699" spans="7:7">
      <c r="G43699" s="406"/>
    </row>
    <row r="43700" spans="7:7">
      <c r="G43700" s="406"/>
    </row>
    <row r="43701" spans="7:7">
      <c r="G43701" s="406"/>
    </row>
    <row r="43702" spans="7:7">
      <c r="G43702" s="406"/>
    </row>
    <row r="43703" spans="7:7">
      <c r="G43703" s="406"/>
    </row>
    <row r="43704" spans="7:7">
      <c r="G43704" s="406"/>
    </row>
    <row r="43705" spans="7:7">
      <c r="G43705" s="406"/>
    </row>
    <row r="43706" spans="7:7">
      <c r="G43706" s="406"/>
    </row>
    <row r="43707" spans="7:7">
      <c r="G43707" s="406"/>
    </row>
    <row r="43708" spans="7:7">
      <c r="G43708" s="406"/>
    </row>
    <row r="43709" spans="7:7">
      <c r="G43709" s="406"/>
    </row>
    <row r="43710" spans="7:7">
      <c r="G43710" s="406"/>
    </row>
    <row r="43711" spans="7:7">
      <c r="G43711" s="406"/>
    </row>
    <row r="43712" spans="7:7">
      <c r="G43712" s="406"/>
    </row>
    <row r="43713" spans="7:7">
      <c r="G43713" s="406"/>
    </row>
    <row r="43714" spans="7:7">
      <c r="G43714" s="406"/>
    </row>
    <row r="43715" spans="7:7">
      <c r="G43715" s="406"/>
    </row>
    <row r="43716" spans="7:7">
      <c r="G43716" s="406"/>
    </row>
    <row r="43717" spans="7:7">
      <c r="G43717" s="406"/>
    </row>
    <row r="43718" spans="7:7">
      <c r="G43718" s="406"/>
    </row>
    <row r="43719" spans="7:7">
      <c r="G43719" s="406"/>
    </row>
    <row r="43720" spans="7:7">
      <c r="G43720" s="406"/>
    </row>
    <row r="43721" spans="7:7">
      <c r="G43721" s="406"/>
    </row>
    <row r="43722" spans="7:7">
      <c r="G43722" s="406"/>
    </row>
    <row r="43723" spans="7:7">
      <c r="G43723" s="406"/>
    </row>
    <row r="43724" spans="7:7">
      <c r="G43724" s="406"/>
    </row>
    <row r="43725" spans="7:7">
      <c r="G43725" s="406"/>
    </row>
    <row r="43726" spans="7:7">
      <c r="G43726" s="406"/>
    </row>
    <row r="43727" spans="7:7">
      <c r="G43727" s="406"/>
    </row>
    <row r="43728" spans="7:7">
      <c r="G43728" s="406"/>
    </row>
    <row r="43729" spans="7:7">
      <c r="G43729" s="406"/>
    </row>
    <row r="43730" spans="7:7">
      <c r="G43730" s="406"/>
    </row>
    <row r="43731" spans="7:7">
      <c r="G43731" s="406"/>
    </row>
    <row r="43732" spans="7:7">
      <c r="G43732" s="406"/>
    </row>
    <row r="43733" spans="7:7">
      <c r="G43733" s="406"/>
    </row>
    <row r="43734" spans="7:7">
      <c r="G43734" s="406"/>
    </row>
    <row r="43735" spans="7:7">
      <c r="G43735" s="406"/>
    </row>
    <row r="43736" spans="7:7">
      <c r="G43736" s="406"/>
    </row>
    <row r="43737" spans="7:7">
      <c r="G43737" s="406"/>
    </row>
    <row r="43738" spans="7:7">
      <c r="G43738" s="406"/>
    </row>
    <row r="43739" spans="7:7">
      <c r="G43739" s="406"/>
    </row>
    <row r="43740" spans="7:7">
      <c r="G43740" s="406"/>
    </row>
    <row r="43741" spans="7:7">
      <c r="G43741" s="406"/>
    </row>
    <row r="43742" spans="7:7">
      <c r="G43742" s="406"/>
    </row>
    <row r="43743" spans="7:7">
      <c r="G43743" s="406"/>
    </row>
    <row r="43744" spans="7:7">
      <c r="G43744" s="406"/>
    </row>
    <row r="43745" spans="7:7">
      <c r="G43745" s="406"/>
    </row>
    <row r="43746" spans="7:7">
      <c r="G43746" s="406"/>
    </row>
    <row r="43747" spans="7:7">
      <c r="G43747" s="406"/>
    </row>
    <row r="43748" spans="7:7">
      <c r="G43748" s="406"/>
    </row>
    <row r="43749" spans="7:7">
      <c r="G43749" s="406"/>
    </row>
    <row r="43750" spans="7:7">
      <c r="G43750" s="406"/>
    </row>
    <row r="43751" spans="7:7">
      <c r="G43751" s="406"/>
    </row>
    <row r="43752" spans="7:7">
      <c r="G43752" s="406"/>
    </row>
    <row r="43753" spans="7:7">
      <c r="G43753" s="406"/>
    </row>
    <row r="43754" spans="7:7">
      <c r="G43754" s="406"/>
    </row>
    <row r="43755" spans="7:7">
      <c r="G43755" s="406"/>
    </row>
    <row r="43756" spans="7:7">
      <c r="G43756" s="406"/>
    </row>
    <row r="43757" spans="7:7">
      <c r="G43757" s="406"/>
    </row>
    <row r="43758" spans="7:7">
      <c r="G43758" s="406"/>
    </row>
    <row r="43759" spans="7:7">
      <c r="G43759" s="406"/>
    </row>
    <row r="43760" spans="7:7">
      <c r="G43760" s="406"/>
    </row>
    <row r="43761" spans="7:7">
      <c r="G43761" s="406"/>
    </row>
    <row r="43762" spans="7:7">
      <c r="G43762" s="406"/>
    </row>
    <row r="43763" spans="7:7">
      <c r="G43763" s="406"/>
    </row>
    <row r="43764" spans="7:7">
      <c r="G43764" s="406"/>
    </row>
    <row r="43765" spans="7:7">
      <c r="G43765" s="406"/>
    </row>
    <row r="43766" spans="7:7">
      <c r="G43766" s="406"/>
    </row>
    <row r="43767" spans="7:7">
      <c r="G43767" s="406"/>
    </row>
    <row r="43768" spans="7:7">
      <c r="G43768" s="406"/>
    </row>
    <row r="43769" spans="7:7">
      <c r="G43769" s="406"/>
    </row>
    <row r="43770" spans="7:7">
      <c r="G43770" s="406"/>
    </row>
    <row r="43771" spans="7:7">
      <c r="G43771" s="406"/>
    </row>
    <row r="43772" spans="7:7">
      <c r="G43772" s="406"/>
    </row>
    <row r="43773" spans="7:7">
      <c r="G43773" s="406"/>
    </row>
    <row r="43774" spans="7:7">
      <c r="G43774" s="406"/>
    </row>
    <row r="43775" spans="7:7">
      <c r="G43775" s="406"/>
    </row>
    <row r="43776" spans="7:7">
      <c r="G43776" s="406"/>
    </row>
    <row r="43777" spans="7:7">
      <c r="G43777" s="406"/>
    </row>
    <row r="43778" spans="7:7">
      <c r="G43778" s="406"/>
    </row>
    <row r="43779" spans="7:7">
      <c r="G43779" s="406"/>
    </row>
    <row r="43780" spans="7:7">
      <c r="G43780" s="406"/>
    </row>
    <row r="43781" spans="7:7">
      <c r="G43781" s="406"/>
    </row>
    <row r="43782" spans="7:7">
      <c r="G43782" s="406"/>
    </row>
    <row r="43783" spans="7:7">
      <c r="G43783" s="406"/>
    </row>
    <row r="43784" spans="7:7">
      <c r="G43784" s="406"/>
    </row>
    <row r="43785" spans="7:7">
      <c r="G43785" s="406"/>
    </row>
    <row r="43786" spans="7:7">
      <c r="G43786" s="406"/>
    </row>
    <row r="43787" spans="7:7">
      <c r="G43787" s="406"/>
    </row>
    <row r="43788" spans="7:7">
      <c r="G43788" s="406"/>
    </row>
    <row r="43789" spans="7:7">
      <c r="G43789" s="406"/>
    </row>
    <row r="43790" spans="7:7">
      <c r="G43790" s="406"/>
    </row>
    <row r="43791" spans="7:7">
      <c r="G43791" s="406"/>
    </row>
    <row r="43792" spans="7:7">
      <c r="G43792" s="406"/>
    </row>
    <row r="43793" spans="7:7">
      <c r="G43793" s="406"/>
    </row>
    <row r="43794" spans="7:7">
      <c r="G43794" s="406"/>
    </row>
    <row r="43795" spans="7:7">
      <c r="G43795" s="406"/>
    </row>
    <row r="43796" spans="7:7">
      <c r="G43796" s="406"/>
    </row>
    <row r="43797" spans="7:7">
      <c r="G43797" s="406"/>
    </row>
    <row r="43798" spans="7:7">
      <c r="G43798" s="406"/>
    </row>
    <row r="43799" spans="7:7">
      <c r="G43799" s="406"/>
    </row>
    <row r="43800" spans="7:7">
      <c r="G43800" s="406"/>
    </row>
    <row r="43801" spans="7:7">
      <c r="G43801" s="406"/>
    </row>
    <row r="43802" spans="7:7">
      <c r="G43802" s="406"/>
    </row>
    <row r="43803" spans="7:7">
      <c r="G43803" s="406"/>
    </row>
    <row r="43804" spans="7:7">
      <c r="G43804" s="406"/>
    </row>
    <row r="43805" spans="7:7">
      <c r="G43805" s="406"/>
    </row>
    <row r="43806" spans="7:7">
      <c r="G43806" s="406"/>
    </row>
    <row r="43807" spans="7:7">
      <c r="G43807" s="406"/>
    </row>
    <row r="43808" spans="7:7">
      <c r="G43808" s="406"/>
    </row>
    <row r="43809" spans="7:7">
      <c r="G43809" s="406"/>
    </row>
    <row r="43810" spans="7:7">
      <c r="G43810" s="406"/>
    </row>
    <row r="43811" spans="7:7">
      <c r="G43811" s="406"/>
    </row>
    <row r="43812" spans="7:7">
      <c r="G43812" s="406"/>
    </row>
    <row r="43813" spans="7:7">
      <c r="G43813" s="406"/>
    </row>
    <row r="43814" spans="7:7">
      <c r="G43814" s="406"/>
    </row>
    <row r="43815" spans="7:7">
      <c r="G43815" s="406"/>
    </row>
    <row r="43816" spans="7:7">
      <c r="G43816" s="406"/>
    </row>
    <row r="43817" spans="7:7">
      <c r="G43817" s="406"/>
    </row>
    <row r="43818" spans="7:7">
      <c r="G43818" s="406"/>
    </row>
    <row r="43819" spans="7:7">
      <c r="G43819" s="406"/>
    </row>
    <row r="43820" spans="7:7">
      <c r="G43820" s="406"/>
    </row>
    <row r="43821" spans="7:7">
      <c r="G43821" s="406"/>
    </row>
    <row r="43822" spans="7:7">
      <c r="G43822" s="406"/>
    </row>
    <row r="43823" spans="7:7">
      <c r="G43823" s="406"/>
    </row>
    <row r="43824" spans="7:7">
      <c r="G43824" s="406"/>
    </row>
    <row r="43825" spans="7:7">
      <c r="G43825" s="406"/>
    </row>
    <row r="43826" spans="7:7">
      <c r="G43826" s="406"/>
    </row>
    <row r="43827" spans="7:7">
      <c r="G43827" s="406"/>
    </row>
    <row r="43828" spans="7:7">
      <c r="G43828" s="406"/>
    </row>
    <row r="43829" spans="7:7">
      <c r="G43829" s="406"/>
    </row>
    <row r="43830" spans="7:7">
      <c r="G43830" s="406"/>
    </row>
    <row r="43831" spans="7:7">
      <c r="G43831" s="406"/>
    </row>
    <row r="43832" spans="7:7">
      <c r="G43832" s="406"/>
    </row>
    <row r="43833" spans="7:7">
      <c r="G43833" s="406"/>
    </row>
    <row r="43834" spans="7:7">
      <c r="G43834" s="406"/>
    </row>
    <row r="43835" spans="7:7">
      <c r="G43835" s="406"/>
    </row>
    <row r="43836" spans="7:7">
      <c r="G43836" s="406"/>
    </row>
    <row r="43837" spans="7:7">
      <c r="G43837" s="406"/>
    </row>
    <row r="43838" spans="7:7">
      <c r="G43838" s="406"/>
    </row>
    <row r="43839" spans="7:7">
      <c r="G43839" s="406"/>
    </row>
    <row r="43840" spans="7:7">
      <c r="G43840" s="406"/>
    </row>
    <row r="43841" spans="7:7">
      <c r="G43841" s="406"/>
    </row>
    <row r="43842" spans="7:7">
      <c r="G43842" s="406"/>
    </row>
    <row r="43843" spans="7:7">
      <c r="G43843" s="406"/>
    </row>
    <row r="43844" spans="7:7">
      <c r="G43844" s="406"/>
    </row>
    <row r="43845" spans="7:7">
      <c r="G43845" s="406"/>
    </row>
    <row r="43846" spans="7:7">
      <c r="G43846" s="406"/>
    </row>
    <row r="43847" spans="7:7">
      <c r="G43847" s="406"/>
    </row>
    <row r="43848" spans="7:7">
      <c r="G43848" s="406"/>
    </row>
    <row r="43849" spans="7:7">
      <c r="G43849" s="406"/>
    </row>
    <row r="43850" spans="7:7">
      <c r="G43850" s="406"/>
    </row>
    <row r="43851" spans="7:7">
      <c r="G43851" s="406"/>
    </row>
    <row r="43852" spans="7:7">
      <c r="G43852" s="406"/>
    </row>
    <row r="43853" spans="7:7">
      <c r="G43853" s="406"/>
    </row>
    <row r="43854" spans="7:7">
      <c r="G43854" s="406"/>
    </row>
    <row r="43855" spans="7:7">
      <c r="G43855" s="406"/>
    </row>
    <row r="43856" spans="7:7">
      <c r="G43856" s="406"/>
    </row>
    <row r="43857" spans="7:7">
      <c r="G43857" s="406"/>
    </row>
    <row r="43858" spans="7:7">
      <c r="G43858" s="406"/>
    </row>
    <row r="43859" spans="7:7">
      <c r="G43859" s="406"/>
    </row>
    <row r="43860" spans="7:7">
      <c r="G43860" s="406"/>
    </row>
    <row r="43861" spans="7:7">
      <c r="G43861" s="406"/>
    </row>
    <row r="43862" spans="7:7">
      <c r="G43862" s="406"/>
    </row>
    <row r="43863" spans="7:7">
      <c r="G43863" s="406"/>
    </row>
    <row r="43864" spans="7:7">
      <c r="G43864" s="406"/>
    </row>
    <row r="43865" spans="7:7">
      <c r="G43865" s="406"/>
    </row>
    <row r="43866" spans="7:7">
      <c r="G43866" s="406"/>
    </row>
    <row r="43867" spans="7:7">
      <c r="G43867" s="406"/>
    </row>
    <row r="43868" spans="7:7">
      <c r="G43868" s="406"/>
    </row>
    <row r="43869" spans="7:7">
      <c r="G43869" s="406"/>
    </row>
    <row r="43870" spans="7:7">
      <c r="G43870" s="406"/>
    </row>
    <row r="43871" spans="7:7">
      <c r="G43871" s="406"/>
    </row>
    <row r="43872" spans="7:7">
      <c r="G43872" s="406"/>
    </row>
    <row r="43873" spans="7:7">
      <c r="G43873" s="406"/>
    </row>
    <row r="43874" spans="7:7">
      <c r="G43874" s="406"/>
    </row>
    <row r="43875" spans="7:7">
      <c r="G43875" s="406"/>
    </row>
    <row r="43876" spans="7:7">
      <c r="G43876" s="406"/>
    </row>
    <row r="43877" spans="7:7">
      <c r="G43877" s="406"/>
    </row>
    <row r="43878" spans="7:7">
      <c r="G43878" s="406"/>
    </row>
    <row r="43879" spans="7:7">
      <c r="G43879" s="406"/>
    </row>
    <row r="43880" spans="7:7">
      <c r="G43880" s="406"/>
    </row>
    <row r="43881" spans="7:7">
      <c r="G43881" s="406"/>
    </row>
    <row r="43882" spans="7:7">
      <c r="G43882" s="406"/>
    </row>
    <row r="43883" spans="7:7">
      <c r="G43883" s="406"/>
    </row>
    <row r="43884" spans="7:7">
      <c r="G43884" s="406"/>
    </row>
    <row r="43885" spans="7:7">
      <c r="G43885" s="406"/>
    </row>
    <row r="43886" spans="7:7">
      <c r="G43886" s="406"/>
    </row>
    <row r="43887" spans="7:7">
      <c r="G43887" s="406"/>
    </row>
    <row r="43888" spans="7:7">
      <c r="G43888" s="406"/>
    </row>
    <row r="43889" spans="7:7">
      <c r="G43889" s="406"/>
    </row>
    <row r="43890" spans="7:7">
      <c r="G43890" s="406"/>
    </row>
    <row r="43891" spans="7:7">
      <c r="G43891" s="406"/>
    </row>
    <row r="43892" spans="7:7">
      <c r="G43892" s="406"/>
    </row>
    <row r="43893" spans="7:7">
      <c r="G43893" s="406"/>
    </row>
    <row r="43894" spans="7:7">
      <c r="G43894" s="406"/>
    </row>
    <row r="43895" spans="7:7">
      <c r="G43895" s="406"/>
    </row>
    <row r="43896" spans="7:7">
      <c r="G43896" s="406"/>
    </row>
    <row r="43897" spans="7:7">
      <c r="G43897" s="406"/>
    </row>
    <row r="43898" spans="7:7">
      <c r="G43898" s="406"/>
    </row>
    <row r="43899" spans="7:7">
      <c r="G43899" s="406"/>
    </row>
    <row r="43900" spans="7:7">
      <c r="G43900" s="406"/>
    </row>
    <row r="43901" spans="7:7">
      <c r="G43901" s="406"/>
    </row>
    <row r="43902" spans="7:7">
      <c r="G43902" s="406"/>
    </row>
    <row r="43903" spans="7:7">
      <c r="G43903" s="406"/>
    </row>
    <row r="43904" spans="7:7">
      <c r="G43904" s="406"/>
    </row>
    <row r="43905" spans="7:7">
      <c r="G43905" s="406"/>
    </row>
    <row r="43906" spans="7:7">
      <c r="G43906" s="406"/>
    </row>
    <row r="43907" spans="7:7">
      <c r="G43907" s="406"/>
    </row>
    <row r="43908" spans="7:7">
      <c r="G43908" s="406"/>
    </row>
    <row r="43909" spans="7:7">
      <c r="G43909" s="406"/>
    </row>
    <row r="43910" spans="7:7">
      <c r="G43910" s="406"/>
    </row>
    <row r="43911" spans="7:7">
      <c r="G43911" s="406"/>
    </row>
    <row r="43912" spans="7:7">
      <c r="G43912" s="406"/>
    </row>
    <row r="43913" spans="7:7">
      <c r="G43913" s="406"/>
    </row>
    <row r="43914" spans="7:7">
      <c r="G43914" s="406"/>
    </row>
    <row r="43915" spans="7:7">
      <c r="G43915" s="406"/>
    </row>
    <row r="43916" spans="7:7">
      <c r="G43916" s="406"/>
    </row>
    <row r="43917" spans="7:7">
      <c r="G43917" s="406"/>
    </row>
    <row r="43918" spans="7:7">
      <c r="G43918" s="406"/>
    </row>
    <row r="43919" spans="7:7">
      <c r="G43919" s="406"/>
    </row>
    <row r="43920" spans="7:7">
      <c r="G43920" s="406"/>
    </row>
    <row r="43921" spans="7:7">
      <c r="G43921" s="406"/>
    </row>
    <row r="43922" spans="7:7">
      <c r="G43922" s="406"/>
    </row>
    <row r="43923" spans="7:7">
      <c r="G43923" s="406"/>
    </row>
    <row r="43924" spans="7:7">
      <c r="G43924" s="406"/>
    </row>
    <row r="43925" spans="7:7">
      <c r="G43925" s="406"/>
    </row>
    <row r="43926" spans="7:7">
      <c r="G43926" s="406"/>
    </row>
    <row r="43927" spans="7:7">
      <c r="G43927" s="406"/>
    </row>
    <row r="43928" spans="7:7">
      <c r="G43928" s="406"/>
    </row>
    <row r="43929" spans="7:7">
      <c r="G43929" s="406"/>
    </row>
    <row r="43930" spans="7:7">
      <c r="G43930" s="406"/>
    </row>
    <row r="43931" spans="7:7">
      <c r="G43931" s="406"/>
    </row>
    <row r="43932" spans="7:7">
      <c r="G43932" s="406"/>
    </row>
    <row r="43933" spans="7:7">
      <c r="G43933" s="406"/>
    </row>
    <row r="43934" spans="7:7">
      <c r="G43934" s="406"/>
    </row>
    <row r="43935" spans="7:7">
      <c r="G43935" s="406"/>
    </row>
    <row r="43936" spans="7:7">
      <c r="G43936" s="406"/>
    </row>
    <row r="43937" spans="7:7">
      <c r="G43937" s="406"/>
    </row>
    <row r="43938" spans="7:7">
      <c r="G43938" s="406"/>
    </row>
    <row r="43939" spans="7:7">
      <c r="G43939" s="406"/>
    </row>
    <row r="43940" spans="7:7">
      <c r="G43940" s="406"/>
    </row>
    <row r="43941" spans="7:7">
      <c r="G43941" s="406"/>
    </row>
    <row r="43942" spans="7:7">
      <c r="G43942" s="406"/>
    </row>
    <row r="43943" spans="7:7">
      <c r="G43943" s="406"/>
    </row>
    <row r="43944" spans="7:7">
      <c r="G43944" s="406"/>
    </row>
    <row r="43945" spans="7:7">
      <c r="G43945" s="406"/>
    </row>
    <row r="43946" spans="7:7">
      <c r="G43946" s="406"/>
    </row>
    <row r="43947" spans="7:7">
      <c r="G43947" s="406"/>
    </row>
    <row r="43948" spans="7:7">
      <c r="G43948" s="406"/>
    </row>
    <row r="43949" spans="7:7">
      <c r="G43949" s="406"/>
    </row>
    <row r="43950" spans="7:7">
      <c r="G43950" s="406"/>
    </row>
    <row r="43951" spans="7:7">
      <c r="G43951" s="406"/>
    </row>
    <row r="43952" spans="7:7">
      <c r="G43952" s="406"/>
    </row>
    <row r="43953" spans="7:7">
      <c r="G43953" s="406"/>
    </row>
    <row r="43954" spans="7:7">
      <c r="G43954" s="406"/>
    </row>
    <row r="43955" spans="7:7">
      <c r="G43955" s="406"/>
    </row>
    <row r="43956" spans="7:7">
      <c r="G43956" s="406"/>
    </row>
    <row r="43957" spans="7:7">
      <c r="G43957" s="406"/>
    </row>
    <row r="43958" spans="7:7">
      <c r="G43958" s="406"/>
    </row>
    <row r="43959" spans="7:7">
      <c r="G43959" s="406"/>
    </row>
    <row r="43960" spans="7:7">
      <c r="G43960" s="406"/>
    </row>
    <row r="43961" spans="7:7">
      <c r="G43961" s="406"/>
    </row>
    <row r="43962" spans="7:7">
      <c r="G43962" s="406"/>
    </row>
    <row r="43963" spans="7:7">
      <c r="G43963" s="406"/>
    </row>
    <row r="43964" spans="7:7">
      <c r="G43964" s="406"/>
    </row>
    <row r="43965" spans="7:7">
      <c r="G43965" s="406"/>
    </row>
    <row r="43966" spans="7:7">
      <c r="G43966" s="406"/>
    </row>
    <row r="43967" spans="7:7">
      <c r="G43967" s="406"/>
    </row>
    <row r="43968" spans="7:7">
      <c r="G43968" s="406"/>
    </row>
    <row r="43969" spans="7:7">
      <c r="G43969" s="406"/>
    </row>
    <row r="43970" spans="7:7">
      <c r="G43970" s="406"/>
    </row>
    <row r="43971" spans="7:7">
      <c r="G43971" s="406"/>
    </row>
    <row r="43972" spans="7:7">
      <c r="G43972" s="406"/>
    </row>
    <row r="43973" spans="7:7">
      <c r="G43973" s="406"/>
    </row>
    <row r="43974" spans="7:7">
      <c r="G43974" s="406"/>
    </row>
    <row r="43975" spans="7:7">
      <c r="G43975" s="406"/>
    </row>
    <row r="43976" spans="7:7">
      <c r="G43976" s="406"/>
    </row>
    <row r="43977" spans="7:7">
      <c r="G43977" s="406"/>
    </row>
    <row r="43978" spans="7:7">
      <c r="G43978" s="406"/>
    </row>
    <row r="43979" spans="7:7">
      <c r="G43979" s="406"/>
    </row>
    <row r="43980" spans="7:7">
      <c r="G43980" s="406"/>
    </row>
    <row r="43981" spans="7:7">
      <c r="G43981" s="406"/>
    </row>
    <row r="43982" spans="7:7">
      <c r="G43982" s="406"/>
    </row>
    <row r="43983" spans="7:7">
      <c r="G43983" s="406"/>
    </row>
    <row r="43984" spans="7:7">
      <c r="G43984" s="406"/>
    </row>
    <row r="43985" spans="7:7">
      <c r="G43985" s="406"/>
    </row>
    <row r="43986" spans="7:7">
      <c r="G43986" s="406"/>
    </row>
    <row r="43987" spans="7:7">
      <c r="G43987" s="406"/>
    </row>
    <row r="43988" spans="7:7">
      <c r="G43988" s="406"/>
    </row>
    <row r="43989" spans="7:7">
      <c r="G43989" s="406"/>
    </row>
    <row r="43990" spans="7:7">
      <c r="G43990" s="406"/>
    </row>
    <row r="43991" spans="7:7">
      <c r="G43991" s="406"/>
    </row>
    <row r="43992" spans="7:7">
      <c r="G43992" s="406"/>
    </row>
    <row r="43993" spans="7:7">
      <c r="G43993" s="406"/>
    </row>
    <row r="43994" spans="7:7">
      <c r="G43994" s="406"/>
    </row>
    <row r="43995" spans="7:7">
      <c r="G43995" s="406"/>
    </row>
    <row r="43996" spans="7:7">
      <c r="G43996" s="406"/>
    </row>
    <row r="43997" spans="7:7">
      <c r="G43997" s="406"/>
    </row>
    <row r="43998" spans="7:7">
      <c r="G43998" s="406"/>
    </row>
    <row r="43999" spans="7:7">
      <c r="G43999" s="406"/>
    </row>
    <row r="44000" spans="7:7">
      <c r="G44000" s="406"/>
    </row>
    <row r="44001" spans="7:7">
      <c r="G44001" s="406"/>
    </row>
    <row r="44002" spans="7:7">
      <c r="G44002" s="406"/>
    </row>
    <row r="44003" spans="7:7">
      <c r="G44003" s="406"/>
    </row>
    <row r="44004" spans="7:7">
      <c r="G44004" s="406"/>
    </row>
    <row r="44005" spans="7:7">
      <c r="G44005" s="406"/>
    </row>
    <row r="44006" spans="7:7">
      <c r="G44006" s="406"/>
    </row>
    <row r="44007" spans="7:7">
      <c r="G44007" s="406"/>
    </row>
    <row r="44008" spans="7:7">
      <c r="G44008" s="406"/>
    </row>
    <row r="44009" spans="7:7">
      <c r="G44009" s="406"/>
    </row>
    <row r="44010" spans="7:7">
      <c r="G44010" s="406"/>
    </row>
    <row r="44011" spans="7:7">
      <c r="G44011" s="406"/>
    </row>
    <row r="44012" spans="7:7">
      <c r="G44012" s="406"/>
    </row>
    <row r="44013" spans="7:7">
      <c r="G44013" s="406"/>
    </row>
    <row r="44014" spans="7:7">
      <c r="G44014" s="406"/>
    </row>
    <row r="44015" spans="7:7">
      <c r="G44015" s="406"/>
    </row>
    <row r="44016" spans="7:7">
      <c r="G44016" s="406"/>
    </row>
    <row r="44017" spans="7:7">
      <c r="G44017" s="406"/>
    </row>
    <row r="44018" spans="7:7">
      <c r="G44018" s="406"/>
    </row>
    <row r="44019" spans="7:7">
      <c r="G44019" s="406"/>
    </row>
    <row r="44020" spans="7:7">
      <c r="G44020" s="406"/>
    </row>
    <row r="44021" spans="7:7">
      <c r="G44021" s="406"/>
    </row>
    <row r="44022" spans="7:7">
      <c r="G44022" s="406"/>
    </row>
    <row r="44023" spans="7:7">
      <c r="G44023" s="406"/>
    </row>
    <row r="44024" spans="7:7">
      <c r="G44024" s="406"/>
    </row>
    <row r="44025" spans="7:7">
      <c r="G44025" s="406"/>
    </row>
    <row r="44026" spans="7:7">
      <c r="G44026" s="406"/>
    </row>
    <row r="44027" spans="7:7">
      <c r="G44027" s="406"/>
    </row>
    <row r="44028" spans="7:7">
      <c r="G44028" s="406"/>
    </row>
    <row r="44029" spans="7:7">
      <c r="G44029" s="406"/>
    </row>
    <row r="44030" spans="7:7">
      <c r="G44030" s="406"/>
    </row>
    <row r="44031" spans="7:7">
      <c r="G44031" s="406"/>
    </row>
    <row r="44032" spans="7:7">
      <c r="G44032" s="406"/>
    </row>
    <row r="44033" spans="7:7">
      <c r="G44033" s="406"/>
    </row>
    <row r="44034" spans="7:7">
      <c r="G44034" s="406"/>
    </row>
    <row r="44035" spans="7:7">
      <c r="G44035" s="406"/>
    </row>
    <row r="44036" spans="7:7">
      <c r="G44036" s="406"/>
    </row>
    <row r="44037" spans="7:7">
      <c r="G44037" s="406"/>
    </row>
    <row r="44038" spans="7:7">
      <c r="G44038" s="406"/>
    </row>
    <row r="44039" spans="7:7">
      <c r="G44039" s="406"/>
    </row>
    <row r="44040" spans="7:7">
      <c r="G44040" s="406"/>
    </row>
    <row r="44041" spans="7:7">
      <c r="G44041" s="406"/>
    </row>
    <row r="44042" spans="7:7">
      <c r="G44042" s="406"/>
    </row>
    <row r="44043" spans="7:7">
      <c r="G44043" s="406"/>
    </row>
    <row r="44044" spans="7:7">
      <c r="G44044" s="406"/>
    </row>
    <row r="44045" spans="7:7">
      <c r="G44045" s="406"/>
    </row>
    <row r="44046" spans="7:7">
      <c r="G44046" s="406"/>
    </row>
    <row r="44047" spans="7:7">
      <c r="G44047" s="406"/>
    </row>
    <row r="44048" spans="7:7">
      <c r="G44048" s="406"/>
    </row>
    <row r="44049" spans="7:7">
      <c r="G44049" s="406"/>
    </row>
    <row r="44050" spans="7:7">
      <c r="G44050" s="406"/>
    </row>
    <row r="44051" spans="7:7">
      <c r="G44051" s="406"/>
    </row>
    <row r="44052" spans="7:7">
      <c r="G44052" s="406"/>
    </row>
    <row r="44053" spans="7:7">
      <c r="G44053" s="406"/>
    </row>
    <row r="44054" spans="7:7">
      <c r="G44054" s="406"/>
    </row>
    <row r="44055" spans="7:7">
      <c r="G44055" s="406"/>
    </row>
    <row r="44056" spans="7:7">
      <c r="G44056" s="406"/>
    </row>
    <row r="44057" spans="7:7">
      <c r="G44057" s="406"/>
    </row>
    <row r="44058" spans="7:7">
      <c r="G44058" s="406"/>
    </row>
    <row r="44059" spans="7:7">
      <c r="G44059" s="406"/>
    </row>
    <row r="44060" spans="7:7">
      <c r="G44060" s="406"/>
    </row>
    <row r="44061" spans="7:7">
      <c r="G44061" s="406"/>
    </row>
    <row r="44062" spans="7:7">
      <c r="G44062" s="406"/>
    </row>
    <row r="44063" spans="7:7">
      <c r="G44063" s="406"/>
    </row>
    <row r="44064" spans="7:7">
      <c r="G44064" s="406"/>
    </row>
    <row r="44065" spans="7:7">
      <c r="G44065" s="406"/>
    </row>
    <row r="44066" spans="7:7">
      <c r="G44066" s="406"/>
    </row>
    <row r="44067" spans="7:7">
      <c r="G44067" s="406"/>
    </row>
    <row r="44068" spans="7:7">
      <c r="G44068" s="406"/>
    </row>
    <row r="44069" spans="7:7">
      <c r="G44069" s="406"/>
    </row>
    <row r="44070" spans="7:7">
      <c r="G44070" s="406"/>
    </row>
    <row r="44071" spans="7:7">
      <c r="G44071" s="406"/>
    </row>
    <row r="44072" spans="7:7">
      <c r="G44072" s="406"/>
    </row>
    <row r="44073" spans="7:7">
      <c r="G44073" s="406"/>
    </row>
    <row r="44074" spans="7:7">
      <c r="G44074" s="406"/>
    </row>
    <row r="44075" spans="7:7">
      <c r="G44075" s="406"/>
    </row>
    <row r="44076" spans="7:7">
      <c r="G44076" s="406"/>
    </row>
    <row r="44077" spans="7:7">
      <c r="G44077" s="406"/>
    </row>
    <row r="44078" spans="7:7">
      <c r="G44078" s="406"/>
    </row>
    <row r="44079" spans="7:7">
      <c r="G44079" s="406"/>
    </row>
    <row r="44080" spans="7:7">
      <c r="G44080" s="406"/>
    </row>
    <row r="44081" spans="7:7">
      <c r="G44081" s="406"/>
    </row>
    <row r="44082" spans="7:7">
      <c r="G44082" s="406"/>
    </row>
    <row r="44083" spans="7:7">
      <c r="G44083" s="406"/>
    </row>
    <row r="44084" spans="7:7">
      <c r="G44084" s="406"/>
    </row>
    <row r="44085" spans="7:7">
      <c r="G44085" s="406"/>
    </row>
    <row r="44086" spans="7:7">
      <c r="G44086" s="406"/>
    </row>
    <row r="44087" spans="7:7">
      <c r="G44087" s="406"/>
    </row>
    <row r="44088" spans="7:7">
      <c r="G44088" s="406"/>
    </row>
    <row r="44089" spans="7:7">
      <c r="G44089" s="406"/>
    </row>
    <row r="44090" spans="7:7">
      <c r="G44090" s="406"/>
    </row>
    <row r="44091" spans="7:7">
      <c r="G44091" s="406"/>
    </row>
    <row r="44092" spans="7:7">
      <c r="G44092" s="406"/>
    </row>
    <row r="44093" spans="7:7">
      <c r="G44093" s="406"/>
    </row>
    <row r="44094" spans="7:7">
      <c r="G44094" s="406"/>
    </row>
    <row r="44095" spans="7:7">
      <c r="G44095" s="406"/>
    </row>
    <row r="44096" spans="7:7">
      <c r="G44096" s="406"/>
    </row>
    <row r="44097" spans="7:7">
      <c r="G44097" s="406"/>
    </row>
    <row r="44098" spans="7:7">
      <c r="G44098" s="406"/>
    </row>
    <row r="44099" spans="7:7">
      <c r="G44099" s="406"/>
    </row>
    <row r="44100" spans="7:7">
      <c r="G44100" s="406"/>
    </row>
    <row r="44101" spans="7:7">
      <c r="G44101" s="406"/>
    </row>
    <row r="44102" spans="7:7">
      <c r="G44102" s="406"/>
    </row>
    <row r="44103" spans="7:7">
      <c r="G44103" s="406"/>
    </row>
    <row r="44104" spans="7:7">
      <c r="G44104" s="406"/>
    </row>
    <row r="44105" spans="7:7">
      <c r="G44105" s="406"/>
    </row>
    <row r="44106" spans="7:7">
      <c r="G44106" s="406"/>
    </row>
    <row r="44107" spans="7:7">
      <c r="G44107" s="406"/>
    </row>
    <row r="44108" spans="7:7">
      <c r="G44108" s="406"/>
    </row>
    <row r="44109" spans="7:7">
      <c r="G44109" s="406"/>
    </row>
    <row r="44110" spans="7:7">
      <c r="G44110" s="406"/>
    </row>
    <row r="44111" spans="7:7">
      <c r="G44111" s="406"/>
    </row>
    <row r="44112" spans="7:7">
      <c r="G44112" s="406"/>
    </row>
    <row r="44113" spans="7:7">
      <c r="G44113" s="406"/>
    </row>
    <row r="44114" spans="7:7">
      <c r="G44114" s="406"/>
    </row>
    <row r="44115" spans="7:7">
      <c r="G44115" s="406"/>
    </row>
    <row r="44116" spans="7:7">
      <c r="G44116" s="406"/>
    </row>
    <row r="44117" spans="7:7">
      <c r="G44117" s="406"/>
    </row>
    <row r="44118" spans="7:7">
      <c r="G44118" s="406"/>
    </row>
    <row r="44119" spans="7:7">
      <c r="G44119" s="406"/>
    </row>
    <row r="44120" spans="7:7">
      <c r="G44120" s="406"/>
    </row>
    <row r="44121" spans="7:7">
      <c r="G44121" s="406"/>
    </row>
    <row r="44122" spans="7:7">
      <c r="G44122" s="406"/>
    </row>
    <row r="44123" spans="7:7">
      <c r="G44123" s="406"/>
    </row>
    <row r="44124" spans="7:7">
      <c r="G44124" s="406"/>
    </row>
    <row r="44125" spans="7:7">
      <c r="G44125" s="406"/>
    </row>
    <row r="44126" spans="7:7">
      <c r="G44126" s="406"/>
    </row>
    <row r="44127" spans="7:7">
      <c r="G44127" s="406"/>
    </row>
    <row r="44128" spans="7:7">
      <c r="G44128" s="406"/>
    </row>
    <row r="44129" spans="7:7">
      <c r="G44129" s="406"/>
    </row>
    <row r="44130" spans="7:7">
      <c r="G44130" s="406"/>
    </row>
    <row r="44131" spans="7:7">
      <c r="G44131" s="406"/>
    </row>
    <row r="44132" spans="7:7">
      <c r="G44132" s="406"/>
    </row>
    <row r="44133" spans="7:7">
      <c r="G44133" s="406"/>
    </row>
    <row r="44134" spans="7:7">
      <c r="G44134" s="406"/>
    </row>
    <row r="44135" spans="7:7">
      <c r="G44135" s="406"/>
    </row>
    <row r="44136" spans="7:7">
      <c r="G44136" s="406"/>
    </row>
    <row r="44137" spans="7:7">
      <c r="G44137" s="406"/>
    </row>
    <row r="44138" spans="7:7">
      <c r="G44138" s="406"/>
    </row>
    <row r="44139" spans="7:7">
      <c r="G44139" s="406"/>
    </row>
    <row r="44140" spans="7:7">
      <c r="G44140" s="406"/>
    </row>
    <row r="44141" spans="7:7">
      <c r="G44141" s="406"/>
    </row>
    <row r="44142" spans="7:7">
      <c r="G44142" s="406"/>
    </row>
    <row r="44143" spans="7:7">
      <c r="G44143" s="406"/>
    </row>
    <row r="44144" spans="7:7">
      <c r="G44144" s="406"/>
    </row>
    <row r="44145" spans="7:7">
      <c r="G44145" s="406"/>
    </row>
    <row r="44146" spans="7:7">
      <c r="G44146" s="406"/>
    </row>
    <row r="44147" spans="7:7">
      <c r="G44147" s="406"/>
    </row>
    <row r="44148" spans="7:7">
      <c r="G44148" s="406"/>
    </row>
    <row r="44149" spans="7:7">
      <c r="G44149" s="406"/>
    </row>
    <row r="44150" spans="7:7">
      <c r="G44150" s="406"/>
    </row>
    <row r="44151" spans="7:7">
      <c r="G44151" s="406"/>
    </row>
    <row r="44152" spans="7:7">
      <c r="G44152" s="406"/>
    </row>
    <row r="44153" spans="7:7">
      <c r="G44153" s="406"/>
    </row>
    <row r="44154" spans="7:7">
      <c r="G44154" s="406"/>
    </row>
    <row r="44155" spans="7:7">
      <c r="G44155" s="406"/>
    </row>
    <row r="44156" spans="7:7">
      <c r="G44156" s="406"/>
    </row>
    <row r="44157" spans="7:7">
      <c r="G44157" s="406"/>
    </row>
    <row r="44158" spans="7:7">
      <c r="G44158" s="406"/>
    </row>
    <row r="44159" spans="7:7">
      <c r="G44159" s="406"/>
    </row>
    <row r="44160" spans="7:7">
      <c r="G44160" s="406"/>
    </row>
    <row r="44161" spans="7:7">
      <c r="G44161" s="406"/>
    </row>
    <row r="44162" spans="7:7">
      <c r="G44162" s="406"/>
    </row>
    <row r="44163" spans="7:7">
      <c r="G44163" s="406"/>
    </row>
    <row r="44164" spans="7:7">
      <c r="G44164" s="406"/>
    </row>
    <row r="44165" spans="7:7">
      <c r="G44165" s="406"/>
    </row>
    <row r="44166" spans="7:7">
      <c r="G44166" s="406"/>
    </row>
    <row r="44167" spans="7:7">
      <c r="G44167" s="406"/>
    </row>
    <row r="44168" spans="7:7">
      <c r="G44168" s="406"/>
    </row>
    <row r="44169" spans="7:7">
      <c r="G44169" s="406"/>
    </row>
    <row r="44170" spans="7:7">
      <c r="G44170" s="406"/>
    </row>
    <row r="44171" spans="7:7">
      <c r="G44171" s="406"/>
    </row>
    <row r="44172" spans="7:7">
      <c r="G44172" s="406"/>
    </row>
    <row r="44173" spans="7:7">
      <c r="G44173" s="406"/>
    </row>
    <row r="44174" spans="7:7">
      <c r="G44174" s="406"/>
    </row>
    <row r="44175" spans="7:7">
      <c r="G44175" s="406"/>
    </row>
    <row r="44176" spans="7:7">
      <c r="G44176" s="406"/>
    </row>
    <row r="44177" spans="7:7">
      <c r="G44177" s="406"/>
    </row>
    <row r="44178" spans="7:7">
      <c r="G44178" s="406"/>
    </row>
    <row r="44179" spans="7:7">
      <c r="G44179" s="406"/>
    </row>
    <row r="44180" spans="7:7">
      <c r="G44180" s="406"/>
    </row>
    <row r="44181" spans="7:7">
      <c r="G44181" s="406"/>
    </row>
    <row r="44182" spans="7:7">
      <c r="G44182" s="406"/>
    </row>
    <row r="44183" spans="7:7">
      <c r="G44183" s="406"/>
    </row>
    <row r="44184" spans="7:7">
      <c r="G44184" s="406"/>
    </row>
    <row r="44185" spans="7:7">
      <c r="G44185" s="406"/>
    </row>
    <row r="44186" spans="7:7">
      <c r="G44186" s="406"/>
    </row>
    <row r="44187" spans="7:7">
      <c r="G44187" s="406"/>
    </row>
    <row r="44188" spans="7:7">
      <c r="G44188" s="406"/>
    </row>
    <row r="44189" spans="7:7">
      <c r="G44189" s="406"/>
    </row>
    <row r="44190" spans="7:7">
      <c r="G44190" s="406"/>
    </row>
    <row r="44191" spans="7:7">
      <c r="G44191" s="406"/>
    </row>
    <row r="44192" spans="7:7">
      <c r="G44192" s="406"/>
    </row>
    <row r="44193" spans="7:7">
      <c r="G44193" s="406"/>
    </row>
    <row r="44194" spans="7:7">
      <c r="G44194" s="406"/>
    </row>
    <row r="44195" spans="7:7">
      <c r="G44195" s="406"/>
    </row>
    <row r="44196" spans="7:7">
      <c r="G44196" s="406"/>
    </row>
    <row r="44197" spans="7:7">
      <c r="G44197" s="406"/>
    </row>
    <row r="44198" spans="7:7">
      <c r="G44198" s="406"/>
    </row>
    <row r="44199" spans="7:7">
      <c r="G44199" s="406"/>
    </row>
    <row r="44200" spans="7:7">
      <c r="G44200" s="406"/>
    </row>
    <row r="44201" spans="7:7">
      <c r="G44201" s="406"/>
    </row>
    <row r="44202" spans="7:7">
      <c r="G44202" s="406"/>
    </row>
    <row r="44203" spans="7:7">
      <c r="G44203" s="406"/>
    </row>
    <row r="44204" spans="7:7">
      <c r="G44204" s="406"/>
    </row>
    <row r="44205" spans="7:7">
      <c r="G44205" s="406"/>
    </row>
    <row r="44206" spans="7:7">
      <c r="G44206" s="406"/>
    </row>
    <row r="44207" spans="7:7">
      <c r="G44207" s="406"/>
    </row>
    <row r="44208" spans="7:7">
      <c r="G44208" s="406"/>
    </row>
    <row r="44209" spans="7:7">
      <c r="G44209" s="406"/>
    </row>
    <row r="44210" spans="7:7">
      <c r="G44210" s="406"/>
    </row>
    <row r="44211" spans="7:7">
      <c r="G44211" s="406"/>
    </row>
    <row r="44212" spans="7:7">
      <c r="G44212" s="406"/>
    </row>
    <row r="44213" spans="7:7">
      <c r="G44213" s="406"/>
    </row>
    <row r="44214" spans="7:7">
      <c r="G44214" s="406"/>
    </row>
    <row r="44215" spans="7:7">
      <c r="G44215" s="406"/>
    </row>
    <row r="44216" spans="7:7">
      <c r="G44216" s="406"/>
    </row>
    <row r="44217" spans="7:7">
      <c r="G44217" s="406"/>
    </row>
    <row r="44218" spans="7:7">
      <c r="G44218" s="406"/>
    </row>
    <row r="44219" spans="7:7">
      <c r="G44219" s="406"/>
    </row>
    <row r="44220" spans="7:7">
      <c r="G44220" s="406"/>
    </row>
    <row r="44221" spans="7:7">
      <c r="G44221" s="406"/>
    </row>
    <row r="44222" spans="7:7">
      <c r="G44222" s="406"/>
    </row>
    <row r="44223" spans="7:7">
      <c r="G44223" s="406"/>
    </row>
    <row r="44224" spans="7:7">
      <c r="G44224" s="406"/>
    </row>
    <row r="44225" spans="7:7">
      <c r="G44225" s="406"/>
    </row>
    <row r="44226" spans="7:7">
      <c r="G44226" s="406"/>
    </row>
    <row r="44227" spans="7:7">
      <c r="G44227" s="406"/>
    </row>
    <row r="44228" spans="7:7">
      <c r="G44228" s="406"/>
    </row>
    <row r="44229" spans="7:7">
      <c r="G44229" s="406"/>
    </row>
    <row r="44230" spans="7:7">
      <c r="G44230" s="406"/>
    </row>
    <row r="44231" spans="7:7">
      <c r="G44231" s="406"/>
    </row>
    <row r="44232" spans="7:7">
      <c r="G44232" s="406"/>
    </row>
    <row r="44233" spans="7:7">
      <c r="G44233" s="406"/>
    </row>
    <row r="44234" spans="7:7">
      <c r="G44234" s="406"/>
    </row>
    <row r="44235" spans="7:7">
      <c r="G44235" s="406"/>
    </row>
    <row r="44236" spans="7:7">
      <c r="G44236" s="406"/>
    </row>
    <row r="44237" spans="7:7">
      <c r="G44237" s="406"/>
    </row>
    <row r="44238" spans="7:7">
      <c r="G44238" s="406"/>
    </row>
    <row r="44239" spans="7:7">
      <c r="G44239" s="406"/>
    </row>
    <row r="44240" spans="7:7">
      <c r="G44240" s="406"/>
    </row>
    <row r="44241" spans="7:7">
      <c r="G44241" s="406"/>
    </row>
    <row r="44242" spans="7:7">
      <c r="G44242" s="406"/>
    </row>
    <row r="44243" spans="7:7">
      <c r="G44243" s="406"/>
    </row>
    <row r="44244" spans="7:7">
      <c r="G44244" s="406"/>
    </row>
    <row r="44245" spans="7:7">
      <c r="G44245" s="406"/>
    </row>
    <row r="44246" spans="7:7">
      <c r="G44246" s="406"/>
    </row>
    <row r="44247" spans="7:7">
      <c r="G44247" s="406"/>
    </row>
    <row r="44248" spans="7:7">
      <c r="G44248" s="406"/>
    </row>
    <row r="44249" spans="7:7">
      <c r="G44249" s="406"/>
    </row>
    <row r="44250" spans="7:7">
      <c r="G44250" s="406"/>
    </row>
    <row r="44251" spans="7:7">
      <c r="G44251" s="406"/>
    </row>
    <row r="44252" spans="7:7">
      <c r="G44252" s="406"/>
    </row>
    <row r="44253" spans="7:7">
      <c r="G44253" s="406"/>
    </row>
    <row r="44254" spans="7:7">
      <c r="G44254" s="406"/>
    </row>
    <row r="44255" spans="7:7">
      <c r="G44255" s="406"/>
    </row>
    <row r="44256" spans="7:7">
      <c r="G44256" s="406"/>
    </row>
    <row r="44257" spans="7:7">
      <c r="G44257" s="406"/>
    </row>
    <row r="44258" spans="7:7">
      <c r="G44258" s="406"/>
    </row>
    <row r="44259" spans="7:7">
      <c r="G44259" s="406"/>
    </row>
    <row r="44260" spans="7:7">
      <c r="G44260" s="406"/>
    </row>
    <row r="44261" spans="7:7">
      <c r="G44261" s="406"/>
    </row>
    <row r="44262" spans="7:7">
      <c r="G44262" s="406"/>
    </row>
    <row r="44263" spans="7:7">
      <c r="G44263" s="406"/>
    </row>
    <row r="44264" spans="7:7">
      <c r="G44264" s="406"/>
    </row>
    <row r="44265" spans="7:7">
      <c r="G44265" s="406"/>
    </row>
    <row r="44266" spans="7:7">
      <c r="G44266" s="406"/>
    </row>
    <row r="44267" spans="7:7">
      <c r="G44267" s="406"/>
    </row>
    <row r="44268" spans="7:7">
      <c r="G44268" s="406"/>
    </row>
    <row r="44269" spans="7:7">
      <c r="G44269" s="406"/>
    </row>
    <row r="44270" spans="7:7">
      <c r="G44270" s="406"/>
    </row>
    <row r="44271" spans="7:7">
      <c r="G44271" s="406"/>
    </row>
    <row r="44272" spans="7:7">
      <c r="G44272" s="406"/>
    </row>
    <row r="44273" spans="7:7">
      <c r="G44273" s="406"/>
    </row>
    <row r="44274" spans="7:7">
      <c r="G44274" s="406"/>
    </row>
    <row r="44275" spans="7:7">
      <c r="G44275" s="406"/>
    </row>
    <row r="44276" spans="7:7">
      <c r="G44276" s="406"/>
    </row>
    <row r="44277" spans="7:7">
      <c r="G44277" s="406"/>
    </row>
    <row r="44278" spans="7:7">
      <c r="G44278" s="406"/>
    </row>
    <row r="44279" spans="7:7">
      <c r="G44279" s="406"/>
    </row>
    <row r="44280" spans="7:7">
      <c r="G44280" s="406"/>
    </row>
    <row r="44281" spans="7:7">
      <c r="G44281" s="406"/>
    </row>
    <row r="44282" spans="7:7">
      <c r="G44282" s="406"/>
    </row>
    <row r="44283" spans="7:7">
      <c r="G44283" s="406"/>
    </row>
    <row r="44284" spans="7:7">
      <c r="G44284" s="406"/>
    </row>
    <row r="44285" spans="7:7">
      <c r="G44285" s="406"/>
    </row>
    <row r="44286" spans="7:7">
      <c r="G44286" s="406"/>
    </row>
    <row r="44287" spans="7:7">
      <c r="G44287" s="406"/>
    </row>
    <row r="44288" spans="7:7">
      <c r="G44288" s="406"/>
    </row>
    <row r="44289" spans="7:7">
      <c r="G44289" s="406"/>
    </row>
    <row r="44290" spans="7:7">
      <c r="G44290" s="406"/>
    </row>
    <row r="44291" spans="7:7">
      <c r="G44291" s="406"/>
    </row>
    <row r="44292" spans="7:7">
      <c r="G44292" s="406"/>
    </row>
    <row r="44293" spans="7:7">
      <c r="G44293" s="406"/>
    </row>
    <row r="44294" spans="7:7">
      <c r="G44294" s="406"/>
    </row>
    <row r="44295" spans="7:7">
      <c r="G44295" s="406"/>
    </row>
    <row r="44296" spans="7:7">
      <c r="G44296" s="406"/>
    </row>
    <row r="44297" spans="7:7">
      <c r="G44297" s="406"/>
    </row>
    <row r="44298" spans="7:7">
      <c r="G44298" s="406"/>
    </row>
    <row r="44299" spans="7:7">
      <c r="G44299" s="406"/>
    </row>
    <row r="44300" spans="7:7">
      <c r="G44300" s="406"/>
    </row>
    <row r="44301" spans="7:7">
      <c r="G44301" s="406"/>
    </row>
    <row r="44302" spans="7:7">
      <c r="G44302" s="406"/>
    </row>
    <row r="44303" spans="7:7">
      <c r="G44303" s="406"/>
    </row>
    <row r="44304" spans="7:7">
      <c r="G44304" s="406"/>
    </row>
    <row r="44305" spans="7:7">
      <c r="G44305" s="406"/>
    </row>
    <row r="44306" spans="7:7">
      <c r="G44306" s="406"/>
    </row>
    <row r="44307" spans="7:7">
      <c r="G44307" s="406"/>
    </row>
    <row r="44308" spans="7:7">
      <c r="G44308" s="406"/>
    </row>
    <row r="44309" spans="7:7">
      <c r="G44309" s="406"/>
    </row>
    <row r="44310" spans="7:7">
      <c r="G44310" s="406"/>
    </row>
    <row r="44311" spans="7:7">
      <c r="G44311" s="406"/>
    </row>
    <row r="44312" spans="7:7">
      <c r="G44312" s="406"/>
    </row>
    <row r="44313" spans="7:7">
      <c r="G44313" s="406"/>
    </row>
    <row r="44314" spans="7:7">
      <c r="G44314" s="406"/>
    </row>
    <row r="44315" spans="7:7">
      <c r="G44315" s="406"/>
    </row>
    <row r="44316" spans="7:7">
      <c r="G44316" s="406"/>
    </row>
    <row r="44317" spans="7:7">
      <c r="G44317" s="406"/>
    </row>
    <row r="44318" spans="7:7">
      <c r="G44318" s="406"/>
    </row>
    <row r="44319" spans="7:7">
      <c r="G44319" s="406"/>
    </row>
    <row r="44320" spans="7:7">
      <c r="G44320" s="406"/>
    </row>
    <row r="44321" spans="7:7">
      <c r="G44321" s="406"/>
    </row>
    <row r="44322" spans="7:7">
      <c r="G44322" s="406"/>
    </row>
    <row r="44323" spans="7:7">
      <c r="G44323" s="406"/>
    </row>
    <row r="44324" spans="7:7">
      <c r="G44324" s="406"/>
    </row>
    <row r="44325" spans="7:7">
      <c r="G44325" s="406"/>
    </row>
    <row r="44326" spans="7:7">
      <c r="G44326" s="406"/>
    </row>
    <row r="44327" spans="7:7">
      <c r="G44327" s="406"/>
    </row>
    <row r="44328" spans="7:7">
      <c r="G44328" s="406"/>
    </row>
    <row r="44329" spans="7:7">
      <c r="G44329" s="406"/>
    </row>
    <row r="44330" spans="7:7">
      <c r="G44330" s="406"/>
    </row>
    <row r="44331" spans="7:7">
      <c r="G44331" s="406"/>
    </row>
    <row r="44332" spans="7:7">
      <c r="G44332" s="406"/>
    </row>
    <row r="44333" spans="7:7">
      <c r="G44333" s="406"/>
    </row>
    <row r="44334" spans="7:7">
      <c r="G44334" s="406"/>
    </row>
    <row r="44335" spans="7:7">
      <c r="G44335" s="406"/>
    </row>
    <row r="44336" spans="7:7">
      <c r="G44336" s="406"/>
    </row>
    <row r="44337" spans="7:7">
      <c r="G44337" s="406"/>
    </row>
    <row r="44338" spans="7:7">
      <c r="G44338" s="406"/>
    </row>
    <row r="44339" spans="7:7">
      <c r="G44339" s="406"/>
    </row>
    <row r="44340" spans="7:7">
      <c r="G44340" s="406"/>
    </row>
    <row r="44341" spans="7:7">
      <c r="G44341" s="406"/>
    </row>
    <row r="44342" spans="7:7">
      <c r="G44342" s="406"/>
    </row>
    <row r="44343" spans="7:7">
      <c r="G44343" s="406"/>
    </row>
    <row r="44344" spans="7:7">
      <c r="G44344" s="406"/>
    </row>
    <row r="44345" spans="7:7">
      <c r="G44345" s="406"/>
    </row>
    <row r="44346" spans="7:7">
      <c r="G44346" s="406"/>
    </row>
    <row r="44347" spans="7:7">
      <c r="G44347" s="406"/>
    </row>
    <row r="44348" spans="7:7">
      <c r="G44348" s="406"/>
    </row>
    <row r="44349" spans="7:7">
      <c r="G44349" s="406"/>
    </row>
    <row r="44350" spans="7:7">
      <c r="G44350" s="406"/>
    </row>
    <row r="44351" spans="7:7">
      <c r="G44351" s="406"/>
    </row>
    <row r="44352" spans="7:7">
      <c r="G44352" s="406"/>
    </row>
    <row r="44353" spans="7:7">
      <c r="G44353" s="406"/>
    </row>
    <row r="44354" spans="7:7">
      <c r="G44354" s="406"/>
    </row>
    <row r="44355" spans="7:7">
      <c r="G44355" s="406"/>
    </row>
    <row r="44356" spans="7:7">
      <c r="G44356" s="406"/>
    </row>
    <row r="44357" spans="7:7">
      <c r="G44357" s="406"/>
    </row>
    <row r="44358" spans="7:7">
      <c r="G44358" s="406"/>
    </row>
    <row r="44359" spans="7:7">
      <c r="G44359" s="406"/>
    </row>
    <row r="44360" spans="7:7">
      <c r="G44360" s="406"/>
    </row>
    <row r="44361" spans="7:7">
      <c r="G44361" s="406"/>
    </row>
    <row r="44362" spans="7:7">
      <c r="G44362" s="406"/>
    </row>
    <row r="44363" spans="7:7">
      <c r="G44363" s="406"/>
    </row>
    <row r="44364" spans="7:7">
      <c r="G44364" s="406"/>
    </row>
    <row r="44365" spans="7:7">
      <c r="G44365" s="406"/>
    </row>
    <row r="44366" spans="7:7">
      <c r="G44366" s="406"/>
    </row>
    <row r="44367" spans="7:7">
      <c r="G44367" s="406"/>
    </row>
    <row r="44368" spans="7:7">
      <c r="G44368" s="406"/>
    </row>
    <row r="44369" spans="7:7">
      <c r="G44369" s="406"/>
    </row>
    <row r="44370" spans="7:7">
      <c r="G44370" s="406"/>
    </row>
    <row r="44371" spans="7:7">
      <c r="G44371" s="406"/>
    </row>
    <row r="44372" spans="7:7">
      <c r="G44372" s="406"/>
    </row>
    <row r="44373" spans="7:7">
      <c r="G44373" s="406"/>
    </row>
    <row r="44374" spans="7:7">
      <c r="G44374" s="406"/>
    </row>
    <row r="44375" spans="7:7">
      <c r="G44375" s="406"/>
    </row>
    <row r="44376" spans="7:7">
      <c r="G44376" s="406"/>
    </row>
    <row r="44377" spans="7:7">
      <c r="G44377" s="406"/>
    </row>
    <row r="44378" spans="7:7">
      <c r="G44378" s="406"/>
    </row>
    <row r="44379" spans="7:7">
      <c r="G44379" s="406"/>
    </row>
    <row r="44380" spans="7:7">
      <c r="G44380" s="406"/>
    </row>
    <row r="44381" spans="7:7">
      <c r="G44381" s="406"/>
    </row>
    <row r="44382" spans="7:7">
      <c r="G44382" s="406"/>
    </row>
    <row r="44383" spans="7:7">
      <c r="G44383" s="406"/>
    </row>
    <row r="44384" spans="7:7">
      <c r="G44384" s="406"/>
    </row>
    <row r="44385" spans="7:7">
      <c r="G44385" s="406"/>
    </row>
    <row r="44386" spans="7:7">
      <c r="G44386" s="406"/>
    </row>
    <row r="44387" spans="7:7">
      <c r="G44387" s="406"/>
    </row>
    <row r="44388" spans="7:7">
      <c r="G44388" s="406"/>
    </row>
    <row r="44389" spans="7:7">
      <c r="G44389" s="406"/>
    </row>
    <row r="44390" spans="7:7">
      <c r="G44390" s="406"/>
    </row>
    <row r="44391" spans="7:7">
      <c r="G44391" s="406"/>
    </row>
    <row r="44392" spans="7:7">
      <c r="G44392" s="406"/>
    </row>
    <row r="44393" spans="7:7">
      <c r="G44393" s="406"/>
    </row>
    <row r="44394" spans="7:7">
      <c r="G44394" s="406"/>
    </row>
    <row r="44395" spans="7:7">
      <c r="G44395" s="406"/>
    </row>
    <row r="44396" spans="7:7">
      <c r="G44396" s="406"/>
    </row>
    <row r="44397" spans="7:7">
      <c r="G44397" s="406"/>
    </row>
    <row r="44398" spans="7:7">
      <c r="G44398" s="406"/>
    </row>
    <row r="44399" spans="7:7">
      <c r="G44399" s="406"/>
    </row>
    <row r="44400" spans="7:7">
      <c r="G44400" s="406"/>
    </row>
    <row r="44401" spans="7:7">
      <c r="G44401" s="406"/>
    </row>
    <row r="44402" spans="7:7">
      <c r="G44402" s="406"/>
    </row>
    <row r="44403" spans="7:7">
      <c r="G44403" s="406"/>
    </row>
    <row r="44404" spans="7:7">
      <c r="G44404" s="406"/>
    </row>
    <row r="44405" spans="7:7">
      <c r="G44405" s="406"/>
    </row>
    <row r="44406" spans="7:7">
      <c r="G44406" s="406"/>
    </row>
    <row r="44407" spans="7:7">
      <c r="G44407" s="406"/>
    </row>
    <row r="44408" spans="7:7">
      <c r="G44408" s="406"/>
    </row>
    <row r="44409" spans="7:7">
      <c r="G44409" s="406"/>
    </row>
    <row r="44410" spans="7:7">
      <c r="G44410" s="406"/>
    </row>
    <row r="44411" spans="7:7">
      <c r="G44411" s="406"/>
    </row>
    <row r="44412" spans="7:7">
      <c r="G44412" s="406"/>
    </row>
    <row r="44413" spans="7:7">
      <c r="G44413" s="406"/>
    </row>
    <row r="44414" spans="7:7">
      <c r="G44414" s="406"/>
    </row>
    <row r="44415" spans="7:7">
      <c r="G44415" s="406"/>
    </row>
    <row r="44416" spans="7:7">
      <c r="G44416" s="406"/>
    </row>
    <row r="44417" spans="7:7">
      <c r="G44417" s="406"/>
    </row>
    <row r="44418" spans="7:7">
      <c r="G44418" s="406"/>
    </row>
    <row r="44419" spans="7:7">
      <c r="G44419" s="406"/>
    </row>
    <row r="44420" spans="7:7">
      <c r="G44420" s="406"/>
    </row>
    <row r="44421" spans="7:7">
      <c r="G44421" s="406"/>
    </row>
    <row r="44422" spans="7:7">
      <c r="G44422" s="406"/>
    </row>
    <row r="44423" spans="7:7">
      <c r="G44423" s="406"/>
    </row>
    <row r="44424" spans="7:7">
      <c r="G44424" s="406"/>
    </row>
    <row r="44425" spans="7:7">
      <c r="G44425" s="406"/>
    </row>
    <row r="44426" spans="7:7">
      <c r="G44426" s="406"/>
    </row>
    <row r="44427" spans="7:7">
      <c r="G44427" s="406"/>
    </row>
    <row r="44428" spans="7:7">
      <c r="G44428" s="406"/>
    </row>
    <row r="44429" spans="7:7">
      <c r="G44429" s="406"/>
    </row>
    <row r="44430" spans="7:7">
      <c r="G44430" s="406"/>
    </row>
    <row r="44431" spans="7:7">
      <c r="G44431" s="406"/>
    </row>
    <row r="44432" spans="7:7">
      <c r="G44432" s="406"/>
    </row>
    <row r="44433" spans="7:7">
      <c r="G44433" s="406"/>
    </row>
    <row r="44434" spans="7:7">
      <c r="G44434" s="406"/>
    </row>
    <row r="44435" spans="7:7">
      <c r="G44435" s="406"/>
    </row>
    <row r="44436" spans="7:7">
      <c r="G44436" s="406"/>
    </row>
    <row r="44437" spans="7:7">
      <c r="G44437" s="406"/>
    </row>
    <row r="44438" spans="7:7">
      <c r="G44438" s="406"/>
    </row>
    <row r="44439" spans="7:7">
      <c r="G44439" s="406"/>
    </row>
    <row r="44440" spans="7:7">
      <c r="G44440" s="406"/>
    </row>
    <row r="44441" spans="7:7">
      <c r="G44441" s="406"/>
    </row>
    <row r="44442" spans="7:7">
      <c r="G44442" s="406"/>
    </row>
    <row r="44443" spans="7:7">
      <c r="G44443" s="406"/>
    </row>
    <row r="44444" spans="7:7">
      <c r="G44444" s="406"/>
    </row>
    <row r="44445" spans="7:7">
      <c r="G44445" s="406"/>
    </row>
    <row r="44446" spans="7:7">
      <c r="G44446" s="406"/>
    </row>
    <row r="44447" spans="7:7">
      <c r="G44447" s="406"/>
    </row>
    <row r="44448" spans="7:7">
      <c r="G44448" s="406"/>
    </row>
    <row r="44449" spans="7:7">
      <c r="G44449" s="406"/>
    </row>
    <row r="44450" spans="7:7">
      <c r="G44450" s="406"/>
    </row>
    <row r="44451" spans="7:7">
      <c r="G44451" s="406"/>
    </row>
    <row r="44452" spans="7:7">
      <c r="G44452" s="406"/>
    </row>
    <row r="44453" spans="7:7">
      <c r="G44453" s="406"/>
    </row>
    <row r="44454" spans="7:7">
      <c r="G44454" s="406"/>
    </row>
    <row r="44455" spans="7:7">
      <c r="G44455" s="406"/>
    </row>
    <row r="44456" spans="7:7">
      <c r="G44456" s="406"/>
    </row>
    <row r="44457" spans="7:7">
      <c r="G44457" s="406"/>
    </row>
    <row r="44458" spans="7:7">
      <c r="G44458" s="406"/>
    </row>
    <row r="44459" spans="7:7">
      <c r="G44459" s="406"/>
    </row>
    <row r="44460" spans="7:7">
      <c r="G44460" s="406"/>
    </row>
    <row r="44461" spans="7:7">
      <c r="G44461" s="406"/>
    </row>
    <row r="44462" spans="7:7">
      <c r="G44462" s="406"/>
    </row>
    <row r="44463" spans="7:7">
      <c r="G44463" s="406"/>
    </row>
    <row r="44464" spans="7:7">
      <c r="G44464" s="406"/>
    </row>
    <row r="44465" spans="7:7">
      <c r="G44465" s="406"/>
    </row>
    <row r="44466" spans="7:7">
      <c r="G44466" s="406"/>
    </row>
    <row r="44467" spans="7:7">
      <c r="G44467" s="406"/>
    </row>
    <row r="44468" spans="7:7">
      <c r="G44468" s="406"/>
    </row>
    <row r="44469" spans="7:7">
      <c r="G44469" s="406"/>
    </row>
    <row r="44470" spans="7:7">
      <c r="G44470" s="406"/>
    </row>
    <row r="44471" spans="7:7">
      <c r="G44471" s="406"/>
    </row>
    <row r="44472" spans="7:7">
      <c r="G44472" s="406"/>
    </row>
    <row r="44473" spans="7:7">
      <c r="G44473" s="406"/>
    </row>
    <row r="44474" spans="7:7">
      <c r="G44474" s="406"/>
    </row>
    <row r="44475" spans="7:7">
      <c r="G44475" s="406"/>
    </row>
    <row r="44476" spans="7:7">
      <c r="G44476" s="406"/>
    </row>
    <row r="44477" spans="7:7">
      <c r="G44477" s="406"/>
    </row>
    <row r="44478" spans="7:7">
      <c r="G44478" s="406"/>
    </row>
    <row r="44479" spans="7:7">
      <c r="G44479" s="406"/>
    </row>
    <row r="44480" spans="7:7">
      <c r="G44480" s="406"/>
    </row>
    <row r="44481" spans="7:7">
      <c r="G44481" s="406"/>
    </row>
    <row r="44482" spans="7:7">
      <c r="G44482" s="406"/>
    </row>
    <row r="44483" spans="7:7">
      <c r="G44483" s="406"/>
    </row>
    <row r="44484" spans="7:7">
      <c r="G44484" s="406"/>
    </row>
    <row r="44485" spans="7:7">
      <c r="G44485" s="406"/>
    </row>
    <row r="44486" spans="7:7">
      <c r="G44486" s="406"/>
    </row>
    <row r="44487" spans="7:7">
      <c r="G44487" s="406"/>
    </row>
    <row r="44488" spans="7:7">
      <c r="G44488" s="406"/>
    </row>
    <row r="44489" spans="7:7">
      <c r="G44489" s="406"/>
    </row>
    <row r="44490" spans="7:7">
      <c r="G44490" s="406"/>
    </row>
    <row r="44491" spans="7:7">
      <c r="G44491" s="406"/>
    </row>
    <row r="44492" spans="7:7">
      <c r="G44492" s="406"/>
    </row>
    <row r="44493" spans="7:7">
      <c r="G44493" s="406"/>
    </row>
    <row r="44494" spans="7:7">
      <c r="G44494" s="406"/>
    </row>
    <row r="44495" spans="7:7">
      <c r="G44495" s="406"/>
    </row>
    <row r="44496" spans="7:7">
      <c r="G44496" s="406"/>
    </row>
    <row r="44497" spans="7:7">
      <c r="G44497" s="406"/>
    </row>
    <row r="44498" spans="7:7">
      <c r="G44498" s="406"/>
    </row>
    <row r="44499" spans="7:7">
      <c r="G44499" s="406"/>
    </row>
    <row r="44500" spans="7:7">
      <c r="G44500" s="406"/>
    </row>
    <row r="44501" spans="7:7">
      <c r="G44501" s="406"/>
    </row>
    <row r="44502" spans="7:7">
      <c r="G44502" s="406"/>
    </row>
    <row r="44503" spans="7:7">
      <c r="G44503" s="406"/>
    </row>
    <row r="44504" spans="7:7">
      <c r="G44504" s="406"/>
    </row>
    <row r="44505" spans="7:7">
      <c r="G44505" s="406"/>
    </row>
    <row r="44506" spans="7:7">
      <c r="G44506" s="406"/>
    </row>
    <row r="44507" spans="7:7">
      <c r="G44507" s="406"/>
    </row>
    <row r="44508" spans="7:7">
      <c r="G44508" s="406"/>
    </row>
    <row r="44509" spans="7:7">
      <c r="G44509" s="406"/>
    </row>
    <row r="44510" spans="7:7">
      <c r="G44510" s="406"/>
    </row>
    <row r="44511" spans="7:7">
      <c r="G44511" s="406"/>
    </row>
    <row r="44512" spans="7:7">
      <c r="G44512" s="406"/>
    </row>
    <row r="44513" spans="7:7">
      <c r="G44513" s="406"/>
    </row>
    <row r="44514" spans="7:7">
      <c r="G44514" s="406"/>
    </row>
    <row r="44515" spans="7:7">
      <c r="G44515" s="406"/>
    </row>
    <row r="44516" spans="7:7">
      <c r="G44516" s="406"/>
    </row>
    <row r="44517" spans="7:7">
      <c r="G44517" s="406"/>
    </row>
    <row r="44518" spans="7:7">
      <c r="G44518" s="406"/>
    </row>
    <row r="44519" spans="7:7">
      <c r="G44519" s="406"/>
    </row>
    <row r="44520" spans="7:7">
      <c r="G44520" s="406"/>
    </row>
    <row r="44521" spans="7:7">
      <c r="G44521" s="406"/>
    </row>
    <row r="44522" spans="7:7">
      <c r="G44522" s="406"/>
    </row>
    <row r="44523" spans="7:7">
      <c r="G44523" s="406"/>
    </row>
    <row r="44524" spans="7:7">
      <c r="G44524" s="406"/>
    </row>
    <row r="44525" spans="7:7">
      <c r="G44525" s="406"/>
    </row>
    <row r="44526" spans="7:7">
      <c r="G44526" s="406"/>
    </row>
    <row r="44527" spans="7:7">
      <c r="G44527" s="406"/>
    </row>
    <row r="44528" spans="7:7">
      <c r="G44528" s="406"/>
    </row>
    <row r="44529" spans="7:7">
      <c r="G44529" s="406"/>
    </row>
    <row r="44530" spans="7:7">
      <c r="G44530" s="406"/>
    </row>
    <row r="44531" spans="7:7">
      <c r="G44531" s="406"/>
    </row>
    <row r="44532" spans="7:7">
      <c r="G44532" s="406"/>
    </row>
    <row r="44533" spans="7:7">
      <c r="G44533" s="406"/>
    </row>
    <row r="44534" spans="7:7">
      <c r="G44534" s="406"/>
    </row>
    <row r="44535" spans="7:7">
      <c r="G44535" s="406"/>
    </row>
    <row r="44536" spans="7:7">
      <c r="G44536" s="406"/>
    </row>
    <row r="44537" spans="7:7">
      <c r="G44537" s="406"/>
    </row>
    <row r="44538" spans="7:7">
      <c r="G44538" s="406"/>
    </row>
    <row r="44539" spans="7:7">
      <c r="G44539" s="406"/>
    </row>
    <row r="44540" spans="7:7">
      <c r="G44540" s="406"/>
    </row>
    <row r="44541" spans="7:7">
      <c r="G44541" s="406"/>
    </row>
    <row r="44542" spans="7:7">
      <c r="G44542" s="406"/>
    </row>
    <row r="44543" spans="7:7">
      <c r="G44543" s="406"/>
    </row>
    <row r="44544" spans="7:7">
      <c r="G44544" s="406"/>
    </row>
    <row r="44545" spans="7:7">
      <c r="G44545" s="406"/>
    </row>
    <row r="44546" spans="7:7">
      <c r="G44546" s="406"/>
    </row>
    <row r="44547" spans="7:7">
      <c r="G44547" s="406"/>
    </row>
    <row r="44548" spans="7:7">
      <c r="G44548" s="406"/>
    </row>
    <row r="44549" spans="7:7">
      <c r="G44549" s="406"/>
    </row>
    <row r="44550" spans="7:7">
      <c r="G44550" s="406"/>
    </row>
    <row r="44551" spans="7:7">
      <c r="G44551" s="406"/>
    </row>
    <row r="44552" spans="7:7">
      <c r="G44552" s="406"/>
    </row>
    <row r="44553" spans="7:7">
      <c r="G44553" s="406"/>
    </row>
    <row r="44554" spans="7:7">
      <c r="G44554" s="406"/>
    </row>
    <row r="44555" spans="7:7">
      <c r="G44555" s="406"/>
    </row>
    <row r="44556" spans="7:7">
      <c r="G44556" s="406"/>
    </row>
    <row r="44557" spans="7:7">
      <c r="G44557" s="406"/>
    </row>
    <row r="44558" spans="7:7">
      <c r="G44558" s="406"/>
    </row>
    <row r="44559" spans="7:7">
      <c r="G44559" s="406"/>
    </row>
    <row r="44560" spans="7:7">
      <c r="G44560" s="406"/>
    </row>
    <row r="44561" spans="7:7">
      <c r="G44561" s="406"/>
    </row>
    <row r="44562" spans="7:7">
      <c r="G44562" s="406"/>
    </row>
    <row r="44563" spans="7:7">
      <c r="G44563" s="406"/>
    </row>
    <row r="44564" spans="7:7">
      <c r="G44564" s="406"/>
    </row>
    <row r="44565" spans="7:7">
      <c r="G44565" s="406"/>
    </row>
    <row r="44566" spans="7:7">
      <c r="G44566" s="406"/>
    </row>
    <row r="44567" spans="7:7">
      <c r="G44567" s="406"/>
    </row>
    <row r="44568" spans="7:7">
      <c r="G44568" s="406"/>
    </row>
    <row r="44569" spans="7:7">
      <c r="G44569" s="406"/>
    </row>
    <row r="44570" spans="7:7">
      <c r="G44570" s="406"/>
    </row>
    <row r="44571" spans="7:7">
      <c r="G44571" s="406"/>
    </row>
    <row r="44572" spans="7:7">
      <c r="G44572" s="406"/>
    </row>
    <row r="44573" spans="7:7">
      <c r="G44573" s="406"/>
    </row>
    <row r="44574" spans="7:7">
      <c r="G44574" s="406"/>
    </row>
    <row r="44575" spans="7:7">
      <c r="G44575" s="406"/>
    </row>
    <row r="44576" spans="7:7">
      <c r="G44576" s="406"/>
    </row>
    <row r="44577" spans="7:7">
      <c r="G44577" s="406"/>
    </row>
    <row r="44578" spans="7:7">
      <c r="G44578" s="406"/>
    </row>
    <row r="44579" spans="7:7">
      <c r="G44579" s="406"/>
    </row>
    <row r="44580" spans="7:7">
      <c r="G44580" s="406"/>
    </row>
    <row r="44581" spans="7:7">
      <c r="G44581" s="406"/>
    </row>
    <row r="44582" spans="7:7">
      <c r="G44582" s="406"/>
    </row>
    <row r="44583" spans="7:7">
      <c r="G44583" s="406"/>
    </row>
    <row r="44584" spans="7:7">
      <c r="G44584" s="406"/>
    </row>
    <row r="44585" spans="7:7">
      <c r="G44585" s="406"/>
    </row>
    <row r="44586" spans="7:7">
      <c r="G44586" s="406"/>
    </row>
    <row r="44587" spans="7:7">
      <c r="G44587" s="406"/>
    </row>
    <row r="44588" spans="7:7">
      <c r="G44588" s="406"/>
    </row>
    <row r="44589" spans="7:7">
      <c r="G44589" s="406"/>
    </row>
    <row r="44590" spans="7:7">
      <c r="G44590" s="406"/>
    </row>
    <row r="44591" spans="7:7">
      <c r="G44591" s="406"/>
    </row>
    <row r="44592" spans="7:7">
      <c r="G44592" s="406"/>
    </row>
    <row r="44593" spans="7:7">
      <c r="G44593" s="406"/>
    </row>
    <row r="44594" spans="7:7">
      <c r="G44594" s="406"/>
    </row>
    <row r="44595" spans="7:7">
      <c r="G44595" s="406"/>
    </row>
    <row r="44596" spans="7:7">
      <c r="G44596" s="406"/>
    </row>
    <row r="44597" spans="7:7">
      <c r="G44597" s="406"/>
    </row>
    <row r="44598" spans="7:7">
      <c r="G44598" s="406"/>
    </row>
    <row r="44599" spans="7:7">
      <c r="G44599" s="406"/>
    </row>
    <row r="44600" spans="7:7">
      <c r="G44600" s="406"/>
    </row>
    <row r="44601" spans="7:7">
      <c r="G44601" s="406"/>
    </row>
    <row r="44602" spans="7:7">
      <c r="G44602" s="406"/>
    </row>
    <row r="44603" spans="7:7">
      <c r="G44603" s="406"/>
    </row>
    <row r="44604" spans="7:7">
      <c r="G44604" s="406"/>
    </row>
    <row r="44605" spans="7:7">
      <c r="G44605" s="406"/>
    </row>
    <row r="44606" spans="7:7">
      <c r="G44606" s="406"/>
    </row>
    <row r="44607" spans="7:7">
      <c r="G44607" s="406"/>
    </row>
    <row r="44608" spans="7:7">
      <c r="G44608" s="406"/>
    </row>
    <row r="44609" spans="7:7">
      <c r="G44609" s="406"/>
    </row>
    <row r="44610" spans="7:7">
      <c r="G44610" s="406"/>
    </row>
    <row r="44611" spans="7:7">
      <c r="G44611" s="406"/>
    </row>
    <row r="44612" spans="7:7">
      <c r="G44612" s="406"/>
    </row>
    <row r="44613" spans="7:7">
      <c r="G44613" s="406"/>
    </row>
    <row r="44614" spans="7:7">
      <c r="G44614" s="406"/>
    </row>
    <row r="44615" spans="7:7">
      <c r="G44615" s="406"/>
    </row>
    <row r="44616" spans="7:7">
      <c r="G44616" s="406"/>
    </row>
    <row r="44617" spans="7:7">
      <c r="G44617" s="406"/>
    </row>
    <row r="44618" spans="7:7">
      <c r="G44618" s="406"/>
    </row>
    <row r="44619" spans="7:7">
      <c r="G44619" s="406"/>
    </row>
    <row r="44620" spans="7:7">
      <c r="G44620" s="406"/>
    </row>
    <row r="44621" spans="7:7">
      <c r="G44621" s="406"/>
    </row>
    <row r="44622" spans="7:7">
      <c r="G44622" s="406"/>
    </row>
    <row r="44623" spans="7:7">
      <c r="G44623" s="406"/>
    </row>
    <row r="44624" spans="7:7">
      <c r="G44624" s="406"/>
    </row>
    <row r="44625" spans="7:7">
      <c r="G44625" s="406"/>
    </row>
    <row r="44626" spans="7:7">
      <c r="G44626" s="406"/>
    </row>
    <row r="44627" spans="7:7">
      <c r="G44627" s="406"/>
    </row>
    <row r="44628" spans="7:7">
      <c r="G44628" s="406"/>
    </row>
    <row r="44629" spans="7:7">
      <c r="G44629" s="406"/>
    </row>
    <row r="44630" spans="7:7">
      <c r="G44630" s="406"/>
    </row>
    <row r="44631" spans="7:7">
      <c r="G44631" s="406"/>
    </row>
    <row r="44632" spans="7:7">
      <c r="G44632" s="406"/>
    </row>
    <row r="44633" spans="7:7">
      <c r="G44633" s="406"/>
    </row>
    <row r="44634" spans="7:7">
      <c r="G44634" s="406"/>
    </row>
    <row r="44635" spans="7:7">
      <c r="G44635" s="406"/>
    </row>
    <row r="44636" spans="7:7">
      <c r="G44636" s="406"/>
    </row>
    <row r="44637" spans="7:7">
      <c r="G44637" s="406"/>
    </row>
    <row r="44638" spans="7:7">
      <c r="G44638" s="406"/>
    </row>
    <row r="44639" spans="7:7">
      <c r="G44639" s="406"/>
    </row>
    <row r="44640" spans="7:7">
      <c r="G44640" s="406"/>
    </row>
    <row r="44641" spans="7:7">
      <c r="G44641" s="406"/>
    </row>
    <row r="44642" spans="7:7">
      <c r="G44642" s="406"/>
    </row>
    <row r="44643" spans="7:7">
      <c r="G44643" s="406"/>
    </row>
    <row r="44644" spans="7:7">
      <c r="G44644" s="406"/>
    </row>
    <row r="44645" spans="7:7">
      <c r="G44645" s="406"/>
    </row>
    <row r="44646" spans="7:7">
      <c r="G44646" s="406"/>
    </row>
    <row r="44647" spans="7:7">
      <c r="G44647" s="406"/>
    </row>
    <row r="44648" spans="7:7">
      <c r="G44648" s="406"/>
    </row>
    <row r="44649" spans="7:7">
      <c r="G44649" s="406"/>
    </row>
    <row r="44650" spans="7:7">
      <c r="G44650" s="406"/>
    </row>
    <row r="44651" spans="7:7">
      <c r="G44651" s="406"/>
    </row>
    <row r="44652" spans="7:7">
      <c r="G44652" s="406"/>
    </row>
    <row r="44653" spans="7:7">
      <c r="G44653" s="406"/>
    </row>
    <row r="44654" spans="7:7">
      <c r="G44654" s="406"/>
    </row>
    <row r="44655" spans="7:7">
      <c r="G44655" s="406"/>
    </row>
    <row r="44656" spans="7:7">
      <c r="G44656" s="406"/>
    </row>
    <row r="44657" spans="7:7">
      <c r="G44657" s="406"/>
    </row>
    <row r="44658" spans="7:7">
      <c r="G44658" s="406"/>
    </row>
    <row r="44659" spans="7:7">
      <c r="G44659" s="406"/>
    </row>
    <row r="44660" spans="7:7">
      <c r="G44660" s="406"/>
    </row>
    <row r="44661" spans="7:7">
      <c r="G44661" s="406"/>
    </row>
    <row r="44662" spans="7:7">
      <c r="G44662" s="406"/>
    </row>
    <row r="44663" spans="7:7">
      <c r="G44663" s="406"/>
    </row>
    <row r="44664" spans="7:7">
      <c r="G44664" s="406"/>
    </row>
    <row r="44665" spans="7:7">
      <c r="G44665" s="406"/>
    </row>
    <row r="44666" spans="7:7">
      <c r="G44666" s="406"/>
    </row>
    <row r="44667" spans="7:7">
      <c r="G44667" s="406"/>
    </row>
    <row r="44668" spans="7:7">
      <c r="G44668" s="406"/>
    </row>
    <row r="44669" spans="7:7">
      <c r="G44669" s="406"/>
    </row>
    <row r="44670" spans="7:7">
      <c r="G44670" s="406"/>
    </row>
    <row r="44671" spans="7:7">
      <c r="G44671" s="406"/>
    </row>
    <row r="44672" spans="7:7">
      <c r="G44672" s="406"/>
    </row>
    <row r="44673" spans="7:7">
      <c r="G44673" s="406"/>
    </row>
    <row r="44674" spans="7:7">
      <c r="G44674" s="406"/>
    </row>
    <row r="44675" spans="7:7">
      <c r="G44675" s="406"/>
    </row>
    <row r="44676" spans="7:7">
      <c r="G44676" s="406"/>
    </row>
    <row r="44677" spans="7:7">
      <c r="G44677" s="406"/>
    </row>
    <row r="44678" spans="7:7">
      <c r="G44678" s="406"/>
    </row>
    <row r="44679" spans="7:7">
      <c r="G44679" s="406"/>
    </row>
    <row r="44680" spans="7:7">
      <c r="G44680" s="406"/>
    </row>
    <row r="44681" spans="7:7">
      <c r="G44681" s="406"/>
    </row>
    <row r="44682" spans="7:7">
      <c r="G44682" s="406"/>
    </row>
    <row r="44683" spans="7:7">
      <c r="G44683" s="406"/>
    </row>
    <row r="44684" spans="7:7">
      <c r="G44684" s="406"/>
    </row>
    <row r="44685" spans="7:7">
      <c r="G44685" s="406"/>
    </row>
    <row r="44686" spans="7:7">
      <c r="G44686" s="406"/>
    </row>
    <row r="44687" spans="7:7">
      <c r="G44687" s="406"/>
    </row>
    <row r="44688" spans="7:7">
      <c r="G44688" s="406"/>
    </row>
    <row r="44689" spans="7:7">
      <c r="G44689" s="406"/>
    </row>
    <row r="44690" spans="7:7">
      <c r="G44690" s="406"/>
    </row>
    <row r="44691" spans="7:7">
      <c r="G44691" s="406"/>
    </row>
    <row r="44692" spans="7:7">
      <c r="G44692" s="406"/>
    </row>
    <row r="44693" spans="7:7">
      <c r="G44693" s="406"/>
    </row>
    <row r="44694" spans="7:7">
      <c r="G44694" s="406"/>
    </row>
    <row r="44695" spans="7:7">
      <c r="G44695" s="406"/>
    </row>
    <row r="44696" spans="7:7">
      <c r="G44696" s="406"/>
    </row>
    <row r="44697" spans="7:7">
      <c r="G44697" s="406"/>
    </row>
    <row r="44698" spans="7:7">
      <c r="G44698" s="406"/>
    </row>
    <row r="44699" spans="7:7">
      <c r="G44699" s="406"/>
    </row>
    <row r="44700" spans="7:7">
      <c r="G44700" s="406"/>
    </row>
    <row r="44701" spans="7:7">
      <c r="G44701" s="406"/>
    </row>
    <row r="44702" spans="7:7">
      <c r="G44702" s="406"/>
    </row>
    <row r="44703" spans="7:7">
      <c r="G44703" s="406"/>
    </row>
    <row r="44704" spans="7:7">
      <c r="G44704" s="406"/>
    </row>
    <row r="44705" spans="7:7">
      <c r="G44705" s="406"/>
    </row>
    <row r="44706" spans="7:7">
      <c r="G44706" s="406"/>
    </row>
    <row r="44707" spans="7:7">
      <c r="G44707" s="406"/>
    </row>
    <row r="44708" spans="7:7">
      <c r="G44708" s="406"/>
    </row>
    <row r="44709" spans="7:7">
      <c r="G44709" s="406"/>
    </row>
    <row r="44710" spans="7:7">
      <c r="G44710" s="406"/>
    </row>
    <row r="44711" spans="7:7">
      <c r="G44711" s="406"/>
    </row>
    <row r="44712" spans="7:7">
      <c r="G44712" s="406"/>
    </row>
    <row r="44713" spans="7:7">
      <c r="G44713" s="406"/>
    </row>
    <row r="44714" spans="7:7">
      <c r="G44714" s="406"/>
    </row>
    <row r="44715" spans="7:7">
      <c r="G44715" s="406"/>
    </row>
    <row r="44716" spans="7:7">
      <c r="G44716" s="406"/>
    </row>
    <row r="44717" spans="7:7">
      <c r="G44717" s="406"/>
    </row>
    <row r="44718" spans="7:7">
      <c r="G44718" s="406"/>
    </row>
    <row r="44719" spans="7:7">
      <c r="G44719" s="406"/>
    </row>
    <row r="44720" spans="7:7">
      <c r="G44720" s="406"/>
    </row>
    <row r="44721" spans="7:7">
      <c r="G44721" s="406"/>
    </row>
    <row r="44722" spans="7:7">
      <c r="G44722" s="406"/>
    </row>
    <row r="44723" spans="7:7">
      <c r="G44723" s="406"/>
    </row>
    <row r="44724" spans="7:7">
      <c r="G44724" s="406"/>
    </row>
    <row r="44725" spans="7:7">
      <c r="G44725" s="406"/>
    </row>
    <row r="44726" spans="7:7">
      <c r="G44726" s="406"/>
    </row>
    <row r="44727" spans="7:7">
      <c r="G44727" s="406"/>
    </row>
    <row r="44728" spans="7:7">
      <c r="G44728" s="406"/>
    </row>
    <row r="44729" spans="7:7">
      <c r="G44729" s="406"/>
    </row>
    <row r="44730" spans="7:7">
      <c r="G44730" s="406"/>
    </row>
    <row r="44731" spans="7:7">
      <c r="G44731" s="406"/>
    </row>
    <row r="44732" spans="7:7">
      <c r="G44732" s="406"/>
    </row>
    <row r="44733" spans="7:7">
      <c r="G44733" s="406"/>
    </row>
    <row r="44734" spans="7:7">
      <c r="G44734" s="406"/>
    </row>
    <row r="44735" spans="7:7">
      <c r="G44735" s="406"/>
    </row>
    <row r="44736" spans="7:7">
      <c r="G44736" s="406"/>
    </row>
    <row r="44737" spans="7:7">
      <c r="G44737" s="406"/>
    </row>
    <row r="44738" spans="7:7">
      <c r="G44738" s="406"/>
    </row>
    <row r="44739" spans="7:7">
      <c r="G44739" s="406"/>
    </row>
    <row r="44740" spans="7:7">
      <c r="G44740" s="406"/>
    </row>
    <row r="44741" spans="7:7">
      <c r="G44741" s="406"/>
    </row>
    <row r="44742" spans="7:7">
      <c r="G44742" s="406"/>
    </row>
    <row r="44743" spans="7:7">
      <c r="G44743" s="406"/>
    </row>
    <row r="44744" spans="7:7">
      <c r="G44744" s="406"/>
    </row>
    <row r="44745" spans="7:7">
      <c r="G44745" s="406"/>
    </row>
    <row r="44746" spans="7:7">
      <c r="G44746" s="406"/>
    </row>
    <row r="44747" spans="7:7">
      <c r="G44747" s="406"/>
    </row>
    <row r="44748" spans="7:7">
      <c r="G44748" s="406"/>
    </row>
    <row r="44749" spans="7:7">
      <c r="G44749" s="406"/>
    </row>
    <row r="44750" spans="7:7">
      <c r="G44750" s="406"/>
    </row>
    <row r="44751" spans="7:7">
      <c r="G44751" s="406"/>
    </row>
    <row r="44752" spans="7:7">
      <c r="G44752" s="406"/>
    </row>
    <row r="44753" spans="7:7">
      <c r="G44753" s="406"/>
    </row>
    <row r="44754" spans="7:7">
      <c r="G44754" s="406"/>
    </row>
    <row r="44755" spans="7:7">
      <c r="G44755" s="406"/>
    </row>
    <row r="44756" spans="7:7">
      <c r="G44756" s="406"/>
    </row>
    <row r="44757" spans="7:7">
      <c r="G44757" s="406"/>
    </row>
    <row r="44758" spans="7:7">
      <c r="G44758" s="406"/>
    </row>
    <row r="44759" spans="7:7">
      <c r="G44759" s="406"/>
    </row>
    <row r="44760" spans="7:7">
      <c r="G44760" s="406"/>
    </row>
    <row r="44761" spans="7:7">
      <c r="G44761" s="406"/>
    </row>
    <row r="44762" spans="7:7">
      <c r="G44762" s="406"/>
    </row>
    <row r="44763" spans="7:7">
      <c r="G44763" s="406"/>
    </row>
    <row r="44764" spans="7:7">
      <c r="G44764" s="406"/>
    </row>
    <row r="44765" spans="7:7">
      <c r="G44765" s="406"/>
    </row>
    <row r="44766" spans="7:7">
      <c r="G44766" s="406"/>
    </row>
    <row r="44767" spans="7:7">
      <c r="G44767" s="406"/>
    </row>
    <row r="44768" spans="7:7">
      <c r="G44768" s="406"/>
    </row>
    <row r="44769" spans="7:7">
      <c r="G44769" s="406"/>
    </row>
    <row r="44770" spans="7:7">
      <c r="G44770" s="406"/>
    </row>
    <row r="44771" spans="7:7">
      <c r="G44771" s="406"/>
    </row>
    <row r="44772" spans="7:7">
      <c r="G44772" s="406"/>
    </row>
    <row r="44773" spans="7:7">
      <c r="G44773" s="406"/>
    </row>
    <row r="44774" spans="7:7">
      <c r="G44774" s="406"/>
    </row>
    <row r="44775" spans="7:7">
      <c r="G44775" s="406"/>
    </row>
    <row r="44776" spans="7:7">
      <c r="G44776" s="406"/>
    </row>
    <row r="44777" spans="7:7">
      <c r="G44777" s="406"/>
    </row>
    <row r="44778" spans="7:7">
      <c r="G44778" s="406"/>
    </row>
    <row r="44779" spans="7:7">
      <c r="G44779" s="406"/>
    </row>
    <row r="44780" spans="7:7">
      <c r="G44780" s="406"/>
    </row>
    <row r="44781" spans="7:7">
      <c r="G44781" s="406"/>
    </row>
    <row r="44782" spans="7:7">
      <c r="G44782" s="406"/>
    </row>
    <row r="44783" spans="7:7">
      <c r="G44783" s="406"/>
    </row>
    <row r="44784" spans="7:7">
      <c r="G44784" s="406"/>
    </row>
    <row r="44785" spans="7:7">
      <c r="G44785" s="406"/>
    </row>
    <row r="44786" spans="7:7">
      <c r="G44786" s="406"/>
    </row>
    <row r="44787" spans="7:7">
      <c r="G44787" s="406"/>
    </row>
    <row r="44788" spans="7:7">
      <c r="G44788" s="406"/>
    </row>
    <row r="44789" spans="7:7">
      <c r="G44789" s="406"/>
    </row>
    <row r="44790" spans="7:7">
      <c r="G44790" s="406"/>
    </row>
    <row r="44791" spans="7:7">
      <c r="G44791" s="406"/>
    </row>
    <row r="44792" spans="7:7">
      <c r="G44792" s="406"/>
    </row>
    <row r="44793" spans="7:7">
      <c r="G44793" s="406"/>
    </row>
    <row r="44794" spans="7:7">
      <c r="G44794" s="406"/>
    </row>
    <row r="44795" spans="7:7">
      <c r="G44795" s="406"/>
    </row>
    <row r="44796" spans="7:7">
      <c r="G44796" s="406"/>
    </row>
    <row r="44797" spans="7:7">
      <c r="G44797" s="406"/>
    </row>
    <row r="44798" spans="7:7">
      <c r="G44798" s="406"/>
    </row>
    <row r="44799" spans="7:7">
      <c r="G44799" s="406"/>
    </row>
    <row r="44800" spans="7:7">
      <c r="G44800" s="406"/>
    </row>
    <row r="44801" spans="7:7">
      <c r="G44801" s="406"/>
    </row>
    <row r="44802" spans="7:7">
      <c r="G44802" s="406"/>
    </row>
    <row r="44803" spans="7:7">
      <c r="G44803" s="406"/>
    </row>
    <row r="44804" spans="7:7">
      <c r="G44804" s="406"/>
    </row>
    <row r="44805" spans="7:7">
      <c r="G44805" s="406"/>
    </row>
    <row r="44806" spans="7:7">
      <c r="G44806" s="406"/>
    </row>
    <row r="44807" spans="7:7">
      <c r="G44807" s="406"/>
    </row>
    <row r="44808" spans="7:7">
      <c r="G44808" s="406"/>
    </row>
    <row r="44809" spans="7:7">
      <c r="G44809" s="406"/>
    </row>
    <row r="44810" spans="7:7">
      <c r="G44810" s="406"/>
    </row>
    <row r="44811" spans="7:7">
      <c r="G44811" s="406"/>
    </row>
    <row r="44812" spans="7:7">
      <c r="G44812" s="406"/>
    </row>
    <row r="44813" spans="7:7">
      <c r="G44813" s="406"/>
    </row>
    <row r="44814" spans="7:7">
      <c r="G44814" s="406"/>
    </row>
    <row r="44815" spans="7:7">
      <c r="G44815" s="406"/>
    </row>
    <row r="44816" spans="7:7">
      <c r="G44816" s="406"/>
    </row>
    <row r="44817" spans="7:7">
      <c r="G44817" s="406"/>
    </row>
    <row r="44818" spans="7:7">
      <c r="G44818" s="406"/>
    </row>
    <row r="44819" spans="7:7">
      <c r="G44819" s="406"/>
    </row>
    <row r="44820" spans="7:7">
      <c r="G44820" s="406"/>
    </row>
    <row r="44821" spans="7:7">
      <c r="G44821" s="406"/>
    </row>
    <row r="44822" spans="7:7">
      <c r="G44822" s="406"/>
    </row>
    <row r="44823" spans="7:7">
      <c r="G44823" s="406"/>
    </row>
    <row r="44824" spans="7:7">
      <c r="G44824" s="406"/>
    </row>
    <row r="44825" spans="7:7">
      <c r="G44825" s="406"/>
    </row>
    <row r="44826" spans="7:7">
      <c r="G44826" s="406"/>
    </row>
    <row r="44827" spans="7:7">
      <c r="G44827" s="406"/>
    </row>
    <row r="44828" spans="7:7">
      <c r="G44828" s="406"/>
    </row>
    <row r="44829" spans="7:7">
      <c r="G44829" s="406"/>
    </row>
    <row r="44830" spans="7:7">
      <c r="G44830" s="406"/>
    </row>
    <row r="44831" spans="7:7">
      <c r="G44831" s="406"/>
    </row>
    <row r="44832" spans="7:7">
      <c r="G44832" s="406"/>
    </row>
    <row r="44833" spans="7:7">
      <c r="G44833" s="406"/>
    </row>
    <row r="44834" spans="7:7">
      <c r="G44834" s="406"/>
    </row>
    <row r="44835" spans="7:7">
      <c r="G44835" s="406"/>
    </row>
    <row r="44836" spans="7:7">
      <c r="G44836" s="406"/>
    </row>
    <row r="44837" spans="7:7">
      <c r="G44837" s="406"/>
    </row>
    <row r="44838" spans="7:7">
      <c r="G44838" s="406"/>
    </row>
    <row r="44839" spans="7:7">
      <c r="G44839" s="406"/>
    </row>
    <row r="44840" spans="7:7">
      <c r="G44840" s="406"/>
    </row>
    <row r="44841" spans="7:7">
      <c r="G44841" s="406"/>
    </row>
    <row r="44842" spans="7:7">
      <c r="G44842" s="406"/>
    </row>
    <row r="44843" spans="7:7">
      <c r="G44843" s="406"/>
    </row>
    <row r="44844" spans="7:7">
      <c r="G44844" s="406"/>
    </row>
    <row r="44845" spans="7:7">
      <c r="G44845" s="406"/>
    </row>
    <row r="44846" spans="7:7">
      <c r="G44846" s="406"/>
    </row>
    <row r="44847" spans="7:7">
      <c r="G44847" s="406"/>
    </row>
    <row r="44848" spans="7:7">
      <c r="G44848" s="406"/>
    </row>
    <row r="44849" spans="7:7">
      <c r="G44849" s="406"/>
    </row>
    <row r="44850" spans="7:7">
      <c r="G44850" s="406"/>
    </row>
    <row r="44851" spans="7:7">
      <c r="G44851" s="406"/>
    </row>
    <row r="44852" spans="7:7">
      <c r="G44852" s="406"/>
    </row>
    <row r="44853" spans="7:7">
      <c r="G44853" s="406"/>
    </row>
    <row r="44854" spans="7:7">
      <c r="G44854" s="406"/>
    </row>
    <row r="44855" spans="7:7">
      <c r="G44855" s="406"/>
    </row>
    <row r="44856" spans="7:7">
      <c r="G44856" s="406"/>
    </row>
    <row r="44857" spans="7:7">
      <c r="G44857" s="406"/>
    </row>
    <row r="44858" spans="7:7">
      <c r="G44858" s="406"/>
    </row>
    <row r="44859" spans="7:7">
      <c r="G44859" s="406"/>
    </row>
    <row r="44860" spans="7:7">
      <c r="G44860" s="406"/>
    </row>
    <row r="44861" spans="7:7">
      <c r="G44861" s="406"/>
    </row>
    <row r="44862" spans="7:7">
      <c r="G44862" s="406"/>
    </row>
    <row r="44863" spans="7:7">
      <c r="G44863" s="406"/>
    </row>
    <row r="44864" spans="7:7">
      <c r="G44864" s="406"/>
    </row>
    <row r="44865" spans="7:7">
      <c r="G44865" s="406"/>
    </row>
    <row r="44866" spans="7:7">
      <c r="G44866" s="406"/>
    </row>
    <row r="44867" spans="7:7">
      <c r="G44867" s="406"/>
    </row>
    <row r="44868" spans="7:7">
      <c r="G44868" s="406"/>
    </row>
    <row r="44869" spans="7:7">
      <c r="G44869" s="406"/>
    </row>
    <row r="44870" spans="7:7">
      <c r="G44870" s="406"/>
    </row>
    <row r="44871" spans="7:7">
      <c r="G44871" s="406"/>
    </row>
    <row r="44872" spans="7:7">
      <c r="G44872" s="406"/>
    </row>
    <row r="44873" spans="7:7">
      <c r="G44873" s="406"/>
    </row>
    <row r="44874" spans="7:7">
      <c r="G44874" s="406"/>
    </row>
    <row r="44875" spans="7:7">
      <c r="G44875" s="406"/>
    </row>
    <row r="44876" spans="7:7">
      <c r="G44876" s="406"/>
    </row>
    <row r="44877" spans="7:7">
      <c r="G44877" s="406"/>
    </row>
    <row r="44878" spans="7:7">
      <c r="G44878" s="406"/>
    </row>
    <row r="44879" spans="7:7">
      <c r="G44879" s="406"/>
    </row>
    <row r="44880" spans="7:7">
      <c r="G44880" s="406"/>
    </row>
    <row r="44881" spans="7:7">
      <c r="G44881" s="406"/>
    </row>
    <row r="44882" spans="7:7">
      <c r="G44882" s="406"/>
    </row>
    <row r="44883" spans="7:7">
      <c r="G44883" s="406"/>
    </row>
    <row r="44884" spans="7:7">
      <c r="G44884" s="406"/>
    </row>
    <row r="44885" spans="7:7">
      <c r="G44885" s="406"/>
    </row>
    <row r="44886" spans="7:7">
      <c r="G44886" s="406"/>
    </row>
    <row r="44887" spans="7:7">
      <c r="G44887" s="406"/>
    </row>
    <row r="44888" spans="7:7">
      <c r="G44888" s="406"/>
    </row>
    <row r="44889" spans="7:7">
      <c r="G44889" s="406"/>
    </row>
    <row r="44890" spans="7:7">
      <c r="G44890" s="406"/>
    </row>
    <row r="44891" spans="7:7">
      <c r="G44891" s="406"/>
    </row>
    <row r="44892" spans="7:7">
      <c r="G44892" s="406"/>
    </row>
    <row r="44893" spans="7:7">
      <c r="G44893" s="406"/>
    </row>
    <row r="44894" spans="7:7">
      <c r="G44894" s="406"/>
    </row>
    <row r="44895" spans="7:7">
      <c r="G44895" s="406"/>
    </row>
    <row r="44896" spans="7:7">
      <c r="G44896" s="406"/>
    </row>
    <row r="44897" spans="7:7">
      <c r="G44897" s="406"/>
    </row>
    <row r="44898" spans="7:7">
      <c r="G44898" s="406"/>
    </row>
    <row r="44899" spans="7:7">
      <c r="G44899" s="406"/>
    </row>
    <row r="44900" spans="7:7">
      <c r="G44900" s="406"/>
    </row>
    <row r="44901" spans="7:7">
      <c r="G44901" s="406"/>
    </row>
    <row r="44902" spans="7:7">
      <c r="G44902" s="406"/>
    </row>
    <row r="44903" spans="7:7">
      <c r="G44903" s="406"/>
    </row>
    <row r="44904" spans="7:7">
      <c r="G44904" s="406"/>
    </row>
    <row r="44905" spans="7:7">
      <c r="G44905" s="406"/>
    </row>
    <row r="44906" spans="7:7">
      <c r="G44906" s="406"/>
    </row>
    <row r="44907" spans="7:7">
      <c r="G44907" s="406"/>
    </row>
    <row r="44908" spans="7:7">
      <c r="G44908" s="406"/>
    </row>
    <row r="44909" spans="7:7">
      <c r="G44909" s="406"/>
    </row>
    <row r="44910" spans="7:7">
      <c r="G44910" s="406"/>
    </row>
    <row r="44911" spans="7:7">
      <c r="G44911" s="406"/>
    </row>
    <row r="44912" spans="7:7">
      <c r="G44912" s="406"/>
    </row>
    <row r="44913" spans="7:7">
      <c r="G44913" s="406"/>
    </row>
    <row r="44914" spans="7:7">
      <c r="G44914" s="406"/>
    </row>
    <row r="44915" spans="7:7">
      <c r="G44915" s="406"/>
    </row>
    <row r="44916" spans="7:7">
      <c r="G44916" s="406"/>
    </row>
    <row r="44917" spans="7:7">
      <c r="G44917" s="406"/>
    </row>
    <row r="44918" spans="7:7">
      <c r="G44918" s="406"/>
    </row>
    <row r="44919" spans="7:7">
      <c r="G44919" s="406"/>
    </row>
    <row r="44920" spans="7:7">
      <c r="G44920" s="406"/>
    </row>
    <row r="44921" spans="7:7">
      <c r="G44921" s="406"/>
    </row>
    <row r="44922" spans="7:7">
      <c r="G44922" s="406"/>
    </row>
    <row r="44923" spans="7:7">
      <c r="G44923" s="406"/>
    </row>
    <row r="44924" spans="7:7">
      <c r="G44924" s="406"/>
    </row>
    <row r="44925" spans="7:7">
      <c r="G44925" s="406"/>
    </row>
    <row r="44926" spans="7:7">
      <c r="G44926" s="406"/>
    </row>
    <row r="44927" spans="7:7">
      <c r="G44927" s="406"/>
    </row>
    <row r="44928" spans="7:7">
      <c r="G44928" s="406"/>
    </row>
    <row r="44929" spans="7:7">
      <c r="G44929" s="406"/>
    </row>
    <row r="44930" spans="7:7">
      <c r="G44930" s="406"/>
    </row>
    <row r="44931" spans="7:7">
      <c r="G44931" s="406"/>
    </row>
    <row r="44932" spans="7:7">
      <c r="G44932" s="406"/>
    </row>
    <row r="44933" spans="7:7">
      <c r="G44933" s="406"/>
    </row>
    <row r="44934" spans="7:7">
      <c r="G44934" s="406"/>
    </row>
    <row r="44935" spans="7:7">
      <c r="G44935" s="406"/>
    </row>
    <row r="44936" spans="7:7">
      <c r="G44936" s="406"/>
    </row>
    <row r="44937" spans="7:7">
      <c r="G44937" s="406"/>
    </row>
    <row r="44938" spans="7:7">
      <c r="G44938" s="406"/>
    </row>
    <row r="44939" spans="7:7">
      <c r="G44939" s="406"/>
    </row>
    <row r="44940" spans="7:7">
      <c r="G44940" s="406"/>
    </row>
    <row r="44941" spans="7:7">
      <c r="G44941" s="406"/>
    </row>
    <row r="44942" spans="7:7">
      <c r="G44942" s="406"/>
    </row>
    <row r="44943" spans="7:7">
      <c r="G44943" s="406"/>
    </row>
    <row r="44944" spans="7:7">
      <c r="G44944" s="406"/>
    </row>
    <row r="44945" spans="7:7">
      <c r="G44945" s="406"/>
    </row>
    <row r="44946" spans="7:7">
      <c r="G44946" s="406"/>
    </row>
    <row r="44947" spans="7:7">
      <c r="G44947" s="406"/>
    </row>
    <row r="44948" spans="7:7">
      <c r="G44948" s="406"/>
    </row>
    <row r="44949" spans="7:7">
      <c r="G44949" s="406"/>
    </row>
    <row r="44950" spans="7:7">
      <c r="G44950" s="406"/>
    </row>
    <row r="44951" spans="7:7">
      <c r="G44951" s="406"/>
    </row>
    <row r="44952" spans="7:7">
      <c r="G44952" s="406"/>
    </row>
    <row r="44953" spans="7:7">
      <c r="G44953" s="406"/>
    </row>
    <row r="44954" spans="7:7">
      <c r="G44954" s="406"/>
    </row>
    <row r="44955" spans="7:7">
      <c r="G44955" s="406"/>
    </row>
    <row r="44956" spans="7:7">
      <c r="G44956" s="406"/>
    </row>
    <row r="44957" spans="7:7">
      <c r="G44957" s="406"/>
    </row>
    <row r="44958" spans="7:7">
      <c r="G44958" s="406"/>
    </row>
    <row r="44959" spans="7:7">
      <c r="G44959" s="406"/>
    </row>
    <row r="44960" spans="7:7">
      <c r="G44960" s="406"/>
    </row>
    <row r="44961" spans="7:7">
      <c r="G44961" s="406"/>
    </row>
    <row r="44962" spans="7:7">
      <c r="G44962" s="406"/>
    </row>
    <row r="44963" spans="7:7">
      <c r="G44963" s="406"/>
    </row>
    <row r="44964" spans="7:7">
      <c r="G44964" s="406"/>
    </row>
    <row r="44965" spans="7:7">
      <c r="G44965" s="406"/>
    </row>
    <row r="44966" spans="7:7">
      <c r="G44966" s="406"/>
    </row>
    <row r="44967" spans="7:7">
      <c r="G44967" s="406"/>
    </row>
    <row r="44968" spans="7:7">
      <c r="G44968" s="406"/>
    </row>
    <row r="44969" spans="7:7">
      <c r="G44969" s="406"/>
    </row>
    <row r="44970" spans="7:7">
      <c r="G44970" s="406"/>
    </row>
    <row r="44971" spans="7:7">
      <c r="G44971" s="406"/>
    </row>
    <row r="44972" spans="7:7">
      <c r="G44972" s="406"/>
    </row>
    <row r="44973" spans="7:7">
      <c r="G44973" s="406"/>
    </row>
    <row r="44974" spans="7:7">
      <c r="G44974" s="406"/>
    </row>
    <row r="44975" spans="7:7">
      <c r="G44975" s="406"/>
    </row>
    <row r="44976" spans="7:7">
      <c r="G44976" s="406"/>
    </row>
    <row r="44977" spans="7:7">
      <c r="G44977" s="406"/>
    </row>
    <row r="44978" spans="7:7">
      <c r="G44978" s="406"/>
    </row>
    <row r="44979" spans="7:7">
      <c r="G44979" s="406"/>
    </row>
    <row r="44980" spans="7:7">
      <c r="G44980" s="406"/>
    </row>
    <row r="44981" spans="7:7">
      <c r="G44981" s="406"/>
    </row>
    <row r="44982" spans="7:7">
      <c r="G44982" s="406"/>
    </row>
    <row r="44983" spans="7:7">
      <c r="G44983" s="406"/>
    </row>
    <row r="44984" spans="7:7">
      <c r="G44984" s="406"/>
    </row>
    <row r="44985" spans="7:7">
      <c r="G44985" s="406"/>
    </row>
    <row r="44986" spans="7:7">
      <c r="G44986" s="406"/>
    </row>
    <row r="44987" spans="7:7">
      <c r="G44987" s="406"/>
    </row>
    <row r="44988" spans="7:7">
      <c r="G44988" s="406"/>
    </row>
    <row r="44989" spans="7:7">
      <c r="G44989" s="406"/>
    </row>
    <row r="44990" spans="7:7">
      <c r="G44990" s="406"/>
    </row>
    <row r="44991" spans="7:7">
      <c r="G44991" s="406"/>
    </row>
    <row r="44992" spans="7:7">
      <c r="G44992" s="406"/>
    </row>
    <row r="44993" spans="7:7">
      <c r="G44993" s="406"/>
    </row>
    <row r="44994" spans="7:7">
      <c r="G44994" s="406"/>
    </row>
    <row r="44995" spans="7:7">
      <c r="G44995" s="406"/>
    </row>
    <row r="44996" spans="7:7">
      <c r="G44996" s="406"/>
    </row>
    <row r="44997" spans="7:7">
      <c r="G44997" s="406"/>
    </row>
    <row r="44998" spans="7:7">
      <c r="G44998" s="406"/>
    </row>
    <row r="44999" spans="7:7">
      <c r="G44999" s="406"/>
    </row>
    <row r="45000" spans="7:7">
      <c r="G45000" s="406"/>
    </row>
    <row r="45001" spans="7:7">
      <c r="G45001" s="406"/>
    </row>
    <row r="45002" spans="7:7">
      <c r="G45002" s="406"/>
    </row>
    <row r="45003" spans="7:7">
      <c r="G45003" s="406"/>
    </row>
    <row r="45004" spans="7:7">
      <c r="G45004" s="406"/>
    </row>
    <row r="45005" spans="7:7">
      <c r="G45005" s="406"/>
    </row>
    <row r="45006" spans="7:7">
      <c r="G45006" s="406"/>
    </row>
    <row r="45007" spans="7:7">
      <c r="G45007" s="406"/>
    </row>
    <row r="45008" spans="7:7">
      <c r="G45008" s="406"/>
    </row>
    <row r="45009" spans="7:7">
      <c r="G45009" s="406"/>
    </row>
    <row r="45010" spans="7:7">
      <c r="G45010" s="406"/>
    </row>
    <row r="45011" spans="7:7">
      <c r="G45011" s="406"/>
    </row>
    <row r="45012" spans="7:7">
      <c r="G45012" s="406"/>
    </row>
    <row r="45013" spans="7:7">
      <c r="G45013" s="406"/>
    </row>
    <row r="45014" spans="7:7">
      <c r="G45014" s="406"/>
    </row>
    <row r="45015" spans="7:7">
      <c r="G45015" s="406"/>
    </row>
    <row r="45016" spans="7:7">
      <c r="G45016" s="406"/>
    </row>
    <row r="45017" spans="7:7">
      <c r="G45017" s="406"/>
    </row>
    <row r="45018" spans="7:7">
      <c r="G45018" s="406"/>
    </row>
    <row r="45019" spans="7:7">
      <c r="G45019" s="406"/>
    </row>
    <row r="45020" spans="7:7">
      <c r="G45020" s="406"/>
    </row>
    <row r="45021" spans="7:7">
      <c r="G45021" s="406"/>
    </row>
    <row r="45022" spans="7:7">
      <c r="G45022" s="406"/>
    </row>
    <row r="45023" spans="7:7">
      <c r="G45023" s="406"/>
    </row>
    <row r="45024" spans="7:7">
      <c r="G45024" s="406"/>
    </row>
    <row r="45025" spans="7:7">
      <c r="G45025" s="406"/>
    </row>
    <row r="45026" spans="7:7">
      <c r="G45026" s="406"/>
    </row>
    <row r="45027" spans="7:7">
      <c r="G45027" s="406"/>
    </row>
    <row r="45028" spans="7:7">
      <c r="G45028" s="406"/>
    </row>
    <row r="45029" spans="7:7">
      <c r="G45029" s="406"/>
    </row>
    <row r="45030" spans="7:7">
      <c r="G45030" s="406"/>
    </row>
    <row r="45031" spans="7:7">
      <c r="G45031" s="406"/>
    </row>
    <row r="45032" spans="7:7">
      <c r="G45032" s="406"/>
    </row>
    <row r="45033" spans="7:7">
      <c r="G45033" s="406"/>
    </row>
    <row r="45034" spans="7:7">
      <c r="G45034" s="406"/>
    </row>
    <row r="45035" spans="7:7">
      <c r="G45035" s="406"/>
    </row>
    <row r="45036" spans="7:7">
      <c r="G45036" s="406"/>
    </row>
    <row r="45037" spans="7:7">
      <c r="G45037" s="406"/>
    </row>
    <row r="45038" spans="7:7">
      <c r="G45038" s="406"/>
    </row>
    <row r="45039" spans="7:7">
      <c r="G45039" s="406"/>
    </row>
    <row r="45040" spans="7:7">
      <c r="G45040" s="406"/>
    </row>
    <row r="45041" spans="7:7">
      <c r="G45041" s="406"/>
    </row>
    <row r="45042" spans="7:7">
      <c r="G45042" s="406"/>
    </row>
    <row r="45043" spans="7:7">
      <c r="G45043" s="406"/>
    </row>
    <row r="45044" spans="7:7">
      <c r="G45044" s="406"/>
    </row>
    <row r="45045" spans="7:7">
      <c r="G45045" s="406"/>
    </row>
    <row r="45046" spans="7:7">
      <c r="G45046" s="406"/>
    </row>
    <row r="45047" spans="7:7">
      <c r="G45047" s="406"/>
    </row>
    <row r="45048" spans="7:7">
      <c r="G45048" s="406"/>
    </row>
    <row r="45049" spans="7:7">
      <c r="G45049" s="406"/>
    </row>
    <row r="45050" spans="7:7">
      <c r="G45050" s="406"/>
    </row>
    <row r="45051" spans="7:7">
      <c r="G45051" s="406"/>
    </row>
    <row r="45052" spans="7:7">
      <c r="G45052" s="406"/>
    </row>
    <row r="45053" spans="7:7">
      <c r="G45053" s="406"/>
    </row>
    <row r="45054" spans="7:7">
      <c r="G45054" s="406"/>
    </row>
    <row r="45055" spans="7:7">
      <c r="G45055" s="406"/>
    </row>
    <row r="45056" spans="7:7">
      <c r="G45056" s="406"/>
    </row>
    <row r="45057" spans="7:7">
      <c r="G45057" s="406"/>
    </row>
    <row r="45058" spans="7:7">
      <c r="G45058" s="406"/>
    </row>
    <row r="45059" spans="7:7">
      <c r="G45059" s="406"/>
    </row>
    <row r="45060" spans="7:7">
      <c r="G45060" s="406"/>
    </row>
    <row r="45061" spans="7:7">
      <c r="G45061" s="406"/>
    </row>
    <row r="45062" spans="7:7">
      <c r="G45062" s="406"/>
    </row>
    <row r="45063" spans="7:7">
      <c r="G45063" s="406"/>
    </row>
    <row r="45064" spans="7:7">
      <c r="G45064" s="406"/>
    </row>
    <row r="45065" spans="7:7">
      <c r="G45065" s="406"/>
    </row>
    <row r="45066" spans="7:7">
      <c r="G45066" s="406"/>
    </row>
    <row r="45067" spans="7:7">
      <c r="G45067" s="406"/>
    </row>
    <row r="45068" spans="7:7">
      <c r="G45068" s="406"/>
    </row>
    <row r="45069" spans="7:7">
      <c r="G45069" s="406"/>
    </row>
    <row r="45070" spans="7:7">
      <c r="G45070" s="406"/>
    </row>
    <row r="45071" spans="7:7">
      <c r="G45071" s="406"/>
    </row>
    <row r="45072" spans="7:7">
      <c r="G45072" s="406"/>
    </row>
    <row r="45073" spans="7:7">
      <c r="G45073" s="406"/>
    </row>
    <row r="45074" spans="7:7">
      <c r="G45074" s="406"/>
    </row>
    <row r="45075" spans="7:7">
      <c r="G45075" s="406"/>
    </row>
    <row r="45076" spans="7:7">
      <c r="G45076" s="406"/>
    </row>
    <row r="45077" spans="7:7">
      <c r="G45077" s="406"/>
    </row>
    <row r="45078" spans="7:7">
      <c r="G45078" s="406"/>
    </row>
    <row r="45079" spans="7:7">
      <c r="G45079" s="406"/>
    </row>
    <row r="45080" spans="7:7">
      <c r="G45080" s="406"/>
    </row>
    <row r="45081" spans="7:7">
      <c r="G45081" s="406"/>
    </row>
    <row r="45082" spans="7:7">
      <c r="G45082" s="406"/>
    </row>
    <row r="45083" spans="7:7">
      <c r="G45083" s="406"/>
    </row>
    <row r="45084" spans="7:7">
      <c r="G45084" s="406"/>
    </row>
    <row r="45085" spans="7:7">
      <c r="G45085" s="406"/>
    </row>
    <row r="45086" spans="7:7">
      <c r="G45086" s="406"/>
    </row>
    <row r="45087" spans="7:7">
      <c r="G45087" s="406"/>
    </row>
    <row r="45088" spans="7:7">
      <c r="G45088" s="406"/>
    </row>
    <row r="45089" spans="7:7">
      <c r="G45089" s="406"/>
    </row>
    <row r="45090" spans="7:7">
      <c r="G45090" s="406"/>
    </row>
    <row r="45091" spans="7:7">
      <c r="G45091" s="406"/>
    </row>
    <row r="45092" spans="7:7">
      <c r="G45092" s="406"/>
    </row>
    <row r="45093" spans="7:7">
      <c r="G45093" s="406"/>
    </row>
    <row r="45094" spans="7:7">
      <c r="G45094" s="406"/>
    </row>
    <row r="45095" spans="7:7">
      <c r="G45095" s="406"/>
    </row>
    <row r="45096" spans="7:7">
      <c r="G45096" s="406"/>
    </row>
    <row r="45097" spans="7:7">
      <c r="G45097" s="406"/>
    </row>
    <row r="45098" spans="7:7">
      <c r="G45098" s="406"/>
    </row>
    <row r="45099" spans="7:7">
      <c r="G45099" s="406"/>
    </row>
    <row r="45100" spans="7:7">
      <c r="G45100" s="406"/>
    </row>
    <row r="45101" spans="7:7">
      <c r="G45101" s="406"/>
    </row>
    <row r="45102" spans="7:7">
      <c r="G45102" s="406"/>
    </row>
    <row r="45103" spans="7:7">
      <c r="G45103" s="406"/>
    </row>
    <row r="45104" spans="7:7">
      <c r="G45104" s="406"/>
    </row>
    <row r="45105" spans="7:7">
      <c r="G45105" s="406"/>
    </row>
    <row r="45106" spans="7:7">
      <c r="G45106" s="406"/>
    </row>
    <row r="45107" spans="7:7">
      <c r="G45107" s="406"/>
    </row>
    <row r="45108" spans="7:7">
      <c r="G45108" s="406"/>
    </row>
    <row r="45109" spans="7:7">
      <c r="G45109" s="406"/>
    </row>
    <row r="45110" spans="7:7">
      <c r="G45110" s="406"/>
    </row>
    <row r="45111" spans="7:7">
      <c r="G45111" s="406"/>
    </row>
    <row r="45112" spans="7:7">
      <c r="G45112" s="406"/>
    </row>
    <row r="45113" spans="7:7">
      <c r="G45113" s="406"/>
    </row>
    <row r="45114" spans="7:7">
      <c r="G45114" s="406"/>
    </row>
    <row r="45115" spans="7:7">
      <c r="G45115" s="406"/>
    </row>
    <row r="45116" spans="7:7">
      <c r="G45116" s="406"/>
    </row>
    <row r="45117" spans="7:7">
      <c r="G45117" s="406"/>
    </row>
    <row r="45118" spans="7:7">
      <c r="G45118" s="406"/>
    </row>
    <row r="45119" spans="7:7">
      <c r="G45119" s="406"/>
    </row>
    <row r="45120" spans="7:7">
      <c r="G45120" s="406"/>
    </row>
    <row r="45121" spans="7:7">
      <c r="G45121" s="406"/>
    </row>
    <row r="45122" spans="7:7">
      <c r="G45122" s="406"/>
    </row>
    <row r="45123" spans="7:7">
      <c r="G45123" s="406"/>
    </row>
    <row r="45124" spans="7:7">
      <c r="G45124" s="406"/>
    </row>
    <row r="45125" spans="7:7">
      <c r="G45125" s="406"/>
    </row>
    <row r="45126" spans="7:7">
      <c r="G45126" s="406"/>
    </row>
    <row r="45127" spans="7:7">
      <c r="G45127" s="406"/>
    </row>
    <row r="45128" spans="7:7">
      <c r="G45128" s="406"/>
    </row>
    <row r="45129" spans="7:7">
      <c r="G45129" s="406"/>
    </row>
    <row r="45130" spans="7:7">
      <c r="G45130" s="406"/>
    </row>
    <row r="45131" spans="7:7">
      <c r="G45131" s="406"/>
    </row>
    <row r="45132" spans="7:7">
      <c r="G45132" s="406"/>
    </row>
    <row r="45133" spans="7:7">
      <c r="G45133" s="406"/>
    </row>
    <row r="45134" spans="7:7">
      <c r="G45134" s="406"/>
    </row>
    <row r="45135" spans="7:7">
      <c r="G45135" s="406"/>
    </row>
    <row r="45136" spans="7:7">
      <c r="G45136" s="406"/>
    </row>
    <row r="45137" spans="7:7">
      <c r="G45137" s="406"/>
    </row>
    <row r="45138" spans="7:7">
      <c r="G45138" s="406"/>
    </row>
    <row r="45139" spans="7:7">
      <c r="G45139" s="406"/>
    </row>
    <row r="45140" spans="7:7">
      <c r="G45140" s="406"/>
    </row>
    <row r="45141" spans="7:7">
      <c r="G45141" s="406"/>
    </row>
    <row r="45142" spans="7:7">
      <c r="G45142" s="406"/>
    </row>
    <row r="45143" spans="7:7">
      <c r="G45143" s="406"/>
    </row>
    <row r="45144" spans="7:7">
      <c r="G45144" s="406"/>
    </row>
    <row r="45145" spans="7:7">
      <c r="G45145" s="406"/>
    </row>
    <row r="45146" spans="7:7">
      <c r="G45146" s="406"/>
    </row>
    <row r="45147" spans="7:7">
      <c r="G45147" s="406"/>
    </row>
    <row r="45148" spans="7:7">
      <c r="G45148" s="406"/>
    </row>
    <row r="45149" spans="7:7">
      <c r="G45149" s="406"/>
    </row>
    <row r="45150" spans="7:7">
      <c r="G45150" s="406"/>
    </row>
    <row r="45151" spans="7:7">
      <c r="G45151" s="406"/>
    </row>
    <row r="45152" spans="7:7">
      <c r="G45152" s="406"/>
    </row>
    <row r="45153" spans="7:7">
      <c r="G45153" s="406"/>
    </row>
    <row r="45154" spans="7:7">
      <c r="G45154" s="406"/>
    </row>
    <row r="45155" spans="7:7">
      <c r="G45155" s="406"/>
    </row>
    <row r="45156" spans="7:7">
      <c r="G45156" s="406"/>
    </row>
    <row r="45157" spans="7:7">
      <c r="G45157" s="406"/>
    </row>
    <row r="45158" spans="7:7">
      <c r="G45158" s="406"/>
    </row>
    <row r="45159" spans="7:7">
      <c r="G45159" s="406"/>
    </row>
    <row r="45160" spans="7:7">
      <c r="G45160" s="406"/>
    </row>
    <row r="45161" spans="7:7">
      <c r="G45161" s="406"/>
    </row>
    <row r="45162" spans="7:7">
      <c r="G45162" s="406"/>
    </row>
    <row r="45163" spans="7:7">
      <c r="G45163" s="406"/>
    </row>
    <row r="45164" spans="7:7">
      <c r="G45164" s="406"/>
    </row>
    <row r="45165" spans="7:7">
      <c r="G45165" s="406"/>
    </row>
    <row r="45166" spans="7:7">
      <c r="G45166" s="406"/>
    </row>
    <row r="45167" spans="7:7">
      <c r="G45167" s="406"/>
    </row>
    <row r="45168" spans="7:7">
      <c r="G45168" s="406"/>
    </row>
    <row r="45169" spans="7:7">
      <c r="G45169" s="406"/>
    </row>
    <row r="45170" spans="7:7">
      <c r="G45170" s="406"/>
    </row>
    <row r="45171" spans="7:7">
      <c r="G45171" s="406"/>
    </row>
    <row r="45172" spans="7:7">
      <c r="G45172" s="406"/>
    </row>
    <row r="45173" spans="7:7">
      <c r="G45173" s="406"/>
    </row>
    <row r="45174" spans="7:7">
      <c r="G45174" s="406"/>
    </row>
    <row r="45175" spans="7:7">
      <c r="G45175" s="406"/>
    </row>
    <row r="45176" spans="7:7">
      <c r="G45176" s="406"/>
    </row>
    <row r="45177" spans="7:7">
      <c r="G45177" s="406"/>
    </row>
    <row r="45178" spans="7:7">
      <c r="G45178" s="406"/>
    </row>
    <row r="45179" spans="7:7">
      <c r="G45179" s="406"/>
    </row>
    <row r="45180" spans="7:7">
      <c r="G45180" s="406"/>
    </row>
    <row r="45181" spans="7:7">
      <c r="G45181" s="406"/>
    </row>
    <row r="45182" spans="7:7">
      <c r="G45182" s="406"/>
    </row>
    <row r="45183" spans="7:7">
      <c r="G45183" s="406"/>
    </row>
    <row r="45184" spans="7:7">
      <c r="G45184" s="406"/>
    </row>
    <row r="45185" spans="7:7">
      <c r="G45185" s="406"/>
    </row>
    <row r="45186" spans="7:7">
      <c r="G45186" s="406"/>
    </row>
    <row r="45187" spans="7:7">
      <c r="G45187" s="406"/>
    </row>
    <row r="45188" spans="7:7">
      <c r="G45188" s="406"/>
    </row>
    <row r="45189" spans="7:7">
      <c r="G45189" s="406"/>
    </row>
    <row r="45190" spans="7:7">
      <c r="G45190" s="406"/>
    </row>
    <row r="45191" spans="7:7">
      <c r="G45191" s="406"/>
    </row>
    <row r="45192" spans="7:7">
      <c r="G45192" s="406"/>
    </row>
    <row r="45193" spans="7:7">
      <c r="G45193" s="406"/>
    </row>
    <row r="45194" spans="7:7">
      <c r="G45194" s="406"/>
    </row>
    <row r="45195" spans="7:7">
      <c r="G45195" s="406"/>
    </row>
    <row r="45196" spans="7:7">
      <c r="G45196" s="406"/>
    </row>
    <row r="45197" spans="7:7">
      <c r="G45197" s="406"/>
    </row>
    <row r="45198" spans="7:7">
      <c r="G45198" s="406"/>
    </row>
    <row r="45199" spans="7:7">
      <c r="G45199" s="406"/>
    </row>
    <row r="45200" spans="7:7">
      <c r="G45200" s="406"/>
    </row>
    <row r="45201" spans="7:7">
      <c r="G45201" s="406"/>
    </row>
    <row r="45202" spans="7:7">
      <c r="G45202" s="406"/>
    </row>
    <row r="45203" spans="7:7">
      <c r="G45203" s="406"/>
    </row>
    <row r="45204" spans="7:7">
      <c r="G45204" s="406"/>
    </row>
    <row r="45205" spans="7:7">
      <c r="G45205" s="406"/>
    </row>
    <row r="45206" spans="7:7">
      <c r="G45206" s="406"/>
    </row>
    <row r="45207" spans="7:7">
      <c r="G45207" s="406"/>
    </row>
    <row r="45208" spans="7:7">
      <c r="G45208" s="406"/>
    </row>
    <row r="45209" spans="7:7">
      <c r="G45209" s="406"/>
    </row>
    <row r="45210" spans="7:7">
      <c r="G45210" s="406"/>
    </row>
    <row r="45211" spans="7:7">
      <c r="G45211" s="406"/>
    </row>
    <row r="45212" spans="7:7">
      <c r="G45212" s="406"/>
    </row>
    <row r="45213" spans="7:7">
      <c r="G45213" s="406"/>
    </row>
    <row r="45214" spans="7:7">
      <c r="G45214" s="406"/>
    </row>
    <row r="45215" spans="7:7">
      <c r="G45215" s="406"/>
    </row>
    <row r="45216" spans="7:7">
      <c r="G45216" s="406"/>
    </row>
    <row r="45217" spans="7:7">
      <c r="G45217" s="406"/>
    </row>
    <row r="45218" spans="7:7">
      <c r="G45218" s="406"/>
    </row>
    <row r="45219" spans="7:7">
      <c r="G45219" s="406"/>
    </row>
    <row r="45220" spans="7:7">
      <c r="G45220" s="406"/>
    </row>
    <row r="45221" spans="7:7">
      <c r="G45221" s="406"/>
    </row>
    <row r="45222" spans="7:7">
      <c r="G45222" s="406"/>
    </row>
    <row r="45223" spans="7:7">
      <c r="G45223" s="406"/>
    </row>
    <row r="45224" spans="7:7">
      <c r="G45224" s="406"/>
    </row>
    <row r="45225" spans="7:7">
      <c r="G45225" s="406"/>
    </row>
    <row r="45226" spans="7:7">
      <c r="G45226" s="406"/>
    </row>
    <row r="45227" spans="7:7">
      <c r="G45227" s="406"/>
    </row>
    <row r="45228" spans="7:7">
      <c r="G45228" s="406"/>
    </row>
    <row r="45229" spans="7:7">
      <c r="G45229" s="406"/>
    </row>
    <row r="45230" spans="7:7">
      <c r="G45230" s="406"/>
    </row>
    <row r="45231" spans="7:7">
      <c r="G45231" s="406"/>
    </row>
    <row r="45232" spans="7:7">
      <c r="G45232" s="406"/>
    </row>
    <row r="45233" spans="7:7">
      <c r="G45233" s="406"/>
    </row>
    <row r="45234" spans="7:7">
      <c r="G45234" s="406"/>
    </row>
    <row r="45235" spans="7:7">
      <c r="G45235" s="406"/>
    </row>
    <row r="45236" spans="7:7">
      <c r="G45236" s="406"/>
    </row>
    <row r="45237" spans="7:7">
      <c r="G45237" s="406"/>
    </row>
    <row r="45238" spans="7:7">
      <c r="G45238" s="406"/>
    </row>
    <row r="45239" spans="7:7">
      <c r="G45239" s="406"/>
    </row>
    <row r="45240" spans="7:7">
      <c r="G45240" s="406"/>
    </row>
    <row r="45241" spans="7:7">
      <c r="G45241" s="406"/>
    </row>
    <row r="45242" spans="7:7">
      <c r="G45242" s="406"/>
    </row>
    <row r="45243" spans="7:7">
      <c r="G45243" s="406"/>
    </row>
    <row r="45244" spans="7:7">
      <c r="G45244" s="406"/>
    </row>
    <row r="45245" spans="7:7">
      <c r="G45245" s="406"/>
    </row>
    <row r="45246" spans="7:7">
      <c r="G45246" s="406"/>
    </row>
    <row r="45247" spans="7:7">
      <c r="G45247" s="406"/>
    </row>
    <row r="45248" spans="7:7">
      <c r="G45248" s="406"/>
    </row>
    <row r="45249" spans="7:7">
      <c r="G45249" s="406"/>
    </row>
    <row r="45250" spans="7:7">
      <c r="G45250" s="406"/>
    </row>
    <row r="45251" spans="7:7">
      <c r="G45251" s="406"/>
    </row>
    <row r="45252" spans="7:7">
      <c r="G45252" s="406"/>
    </row>
    <row r="45253" spans="7:7">
      <c r="G45253" s="406"/>
    </row>
    <row r="45254" spans="7:7">
      <c r="G45254" s="406"/>
    </row>
    <row r="45255" spans="7:7">
      <c r="G45255" s="406"/>
    </row>
    <row r="45256" spans="7:7">
      <c r="G45256" s="406"/>
    </row>
    <row r="45257" spans="7:7">
      <c r="G45257" s="406"/>
    </row>
    <row r="45258" spans="7:7">
      <c r="G45258" s="406"/>
    </row>
    <row r="45259" spans="7:7">
      <c r="G45259" s="406"/>
    </row>
    <row r="45260" spans="7:7">
      <c r="G45260" s="406"/>
    </row>
    <row r="45261" spans="7:7">
      <c r="G45261" s="406"/>
    </row>
    <row r="45262" spans="7:7">
      <c r="G45262" s="406"/>
    </row>
    <row r="45263" spans="7:7">
      <c r="G45263" s="406"/>
    </row>
    <row r="45264" spans="7:7">
      <c r="G45264" s="406"/>
    </row>
    <row r="45265" spans="7:7">
      <c r="G45265" s="406"/>
    </row>
    <row r="45266" spans="7:7">
      <c r="G45266" s="406"/>
    </row>
    <row r="45267" spans="7:7">
      <c r="G45267" s="406"/>
    </row>
    <row r="45268" spans="7:7">
      <c r="G45268" s="406"/>
    </row>
    <row r="45269" spans="7:7">
      <c r="G45269" s="406"/>
    </row>
    <row r="45270" spans="7:7">
      <c r="G45270" s="406"/>
    </row>
    <row r="45271" spans="7:7">
      <c r="G45271" s="406"/>
    </row>
    <row r="45272" spans="7:7">
      <c r="G45272" s="406"/>
    </row>
    <row r="45273" spans="7:7">
      <c r="G45273" s="406"/>
    </row>
    <row r="45274" spans="7:7">
      <c r="G45274" s="406"/>
    </row>
    <row r="45275" spans="7:7">
      <c r="G45275" s="406"/>
    </row>
    <row r="45276" spans="7:7">
      <c r="G45276" s="406"/>
    </row>
    <row r="45277" spans="7:7">
      <c r="G45277" s="406"/>
    </row>
    <row r="45278" spans="7:7">
      <c r="G45278" s="406"/>
    </row>
    <row r="45279" spans="7:7">
      <c r="G45279" s="406"/>
    </row>
    <row r="45280" spans="7:7">
      <c r="G45280" s="406"/>
    </row>
    <row r="45281" spans="7:7">
      <c r="G45281" s="406"/>
    </row>
    <row r="45282" spans="7:7">
      <c r="G45282" s="406"/>
    </row>
    <row r="45283" spans="7:7">
      <c r="G45283" s="406"/>
    </row>
    <row r="45284" spans="7:7">
      <c r="G45284" s="406"/>
    </row>
    <row r="45285" spans="7:7">
      <c r="G45285" s="406"/>
    </row>
    <row r="45286" spans="7:7">
      <c r="G45286" s="406"/>
    </row>
    <row r="45287" spans="7:7">
      <c r="G45287" s="406"/>
    </row>
    <row r="45288" spans="7:7">
      <c r="G45288" s="406"/>
    </row>
    <row r="45289" spans="7:7">
      <c r="G45289" s="406"/>
    </row>
    <row r="45290" spans="7:7">
      <c r="G45290" s="406"/>
    </row>
    <row r="45291" spans="7:7">
      <c r="G45291" s="406"/>
    </row>
    <row r="45292" spans="7:7">
      <c r="G45292" s="406"/>
    </row>
    <row r="45293" spans="7:7">
      <c r="G45293" s="406"/>
    </row>
    <row r="45294" spans="7:7">
      <c r="G45294" s="406"/>
    </row>
    <row r="45295" spans="7:7">
      <c r="G45295" s="406"/>
    </row>
    <row r="45296" spans="7:7">
      <c r="G45296" s="406"/>
    </row>
    <row r="45297" spans="7:7">
      <c r="G45297" s="406"/>
    </row>
    <row r="45298" spans="7:7">
      <c r="G45298" s="406"/>
    </row>
    <row r="45299" spans="7:7">
      <c r="G45299" s="406"/>
    </row>
    <row r="45300" spans="7:7">
      <c r="G45300" s="406"/>
    </row>
    <row r="45301" spans="7:7">
      <c r="G45301" s="406"/>
    </row>
    <row r="45302" spans="7:7">
      <c r="G45302" s="406"/>
    </row>
    <row r="45303" spans="7:7">
      <c r="G45303" s="406"/>
    </row>
    <row r="45304" spans="7:7">
      <c r="G45304" s="406"/>
    </row>
    <row r="45305" spans="7:7">
      <c r="G45305" s="406"/>
    </row>
    <row r="45306" spans="7:7">
      <c r="G45306" s="406"/>
    </row>
    <row r="45307" spans="7:7">
      <c r="G45307" s="406"/>
    </row>
    <row r="45308" spans="7:7">
      <c r="G45308" s="406"/>
    </row>
    <row r="45309" spans="7:7">
      <c r="G45309" s="406"/>
    </row>
    <row r="45310" spans="7:7">
      <c r="G45310" s="406"/>
    </row>
    <row r="45311" spans="7:7">
      <c r="G45311" s="406"/>
    </row>
    <row r="45312" spans="7:7">
      <c r="G45312" s="406"/>
    </row>
    <row r="45313" spans="7:7">
      <c r="G45313" s="406"/>
    </row>
    <row r="45314" spans="7:7">
      <c r="G45314" s="406"/>
    </row>
    <row r="45315" spans="7:7">
      <c r="G45315" s="406"/>
    </row>
    <row r="45316" spans="7:7">
      <c r="G45316" s="406"/>
    </row>
    <row r="45317" spans="7:7">
      <c r="G45317" s="406"/>
    </row>
    <row r="45318" spans="7:7">
      <c r="G45318" s="406"/>
    </row>
    <row r="45319" spans="7:7">
      <c r="G45319" s="406"/>
    </row>
    <row r="45320" spans="7:7">
      <c r="G45320" s="406"/>
    </row>
    <row r="45321" spans="7:7">
      <c r="G45321" s="406"/>
    </row>
    <row r="45322" spans="7:7">
      <c r="G45322" s="406"/>
    </row>
    <row r="45323" spans="7:7">
      <c r="G45323" s="406"/>
    </row>
    <row r="45324" spans="7:7">
      <c r="G45324" s="406"/>
    </row>
    <row r="45325" spans="7:7">
      <c r="G45325" s="406"/>
    </row>
    <row r="45326" spans="7:7">
      <c r="G45326" s="406"/>
    </row>
    <row r="45327" spans="7:7">
      <c r="G45327" s="406"/>
    </row>
    <row r="45328" spans="7:7">
      <c r="G45328" s="406"/>
    </row>
    <row r="45329" spans="7:7">
      <c r="G45329" s="406"/>
    </row>
    <row r="45330" spans="7:7">
      <c r="G45330" s="406"/>
    </row>
    <row r="45331" spans="7:7">
      <c r="G45331" s="406"/>
    </row>
    <row r="45332" spans="7:7">
      <c r="G45332" s="406"/>
    </row>
    <row r="45333" spans="7:7">
      <c r="G45333" s="406"/>
    </row>
    <row r="45334" spans="7:7">
      <c r="G45334" s="406"/>
    </row>
    <row r="45335" spans="7:7">
      <c r="G45335" s="406"/>
    </row>
    <row r="45336" spans="7:7">
      <c r="G45336" s="406"/>
    </row>
    <row r="45337" spans="7:7">
      <c r="G45337" s="406"/>
    </row>
    <row r="45338" spans="7:7">
      <c r="G45338" s="406"/>
    </row>
    <row r="45339" spans="7:7">
      <c r="G45339" s="406"/>
    </row>
    <row r="45340" spans="7:7">
      <c r="G45340" s="406"/>
    </row>
    <row r="45341" spans="7:7">
      <c r="G45341" s="406"/>
    </row>
    <row r="45342" spans="7:7">
      <c r="G45342" s="406"/>
    </row>
    <row r="45343" spans="7:7">
      <c r="G45343" s="406"/>
    </row>
    <row r="45344" spans="7:7">
      <c r="G45344" s="406"/>
    </row>
    <row r="45345" spans="7:7">
      <c r="G45345" s="406"/>
    </row>
    <row r="45346" spans="7:7">
      <c r="G45346" s="406"/>
    </row>
    <row r="45347" spans="7:7">
      <c r="G45347" s="406"/>
    </row>
    <row r="45348" spans="7:7">
      <c r="G45348" s="406"/>
    </row>
    <row r="45349" spans="7:7">
      <c r="G45349" s="406"/>
    </row>
    <row r="45350" spans="7:7">
      <c r="G45350" s="406"/>
    </row>
    <row r="45351" spans="7:7">
      <c r="G45351" s="406"/>
    </row>
    <row r="45352" spans="7:7">
      <c r="G45352" s="406"/>
    </row>
    <row r="45353" spans="7:7">
      <c r="G45353" s="406"/>
    </row>
    <row r="45354" spans="7:7">
      <c r="G45354" s="406"/>
    </row>
    <row r="45355" spans="7:7">
      <c r="G45355" s="406"/>
    </row>
    <row r="45356" spans="7:7">
      <c r="G45356" s="406"/>
    </row>
    <row r="45357" spans="7:7">
      <c r="G45357" s="406"/>
    </row>
    <row r="45358" spans="7:7">
      <c r="G45358" s="406"/>
    </row>
    <row r="45359" spans="7:7">
      <c r="G45359" s="406"/>
    </row>
    <row r="45360" spans="7:7">
      <c r="G45360" s="406"/>
    </row>
    <row r="45361" spans="7:7">
      <c r="G45361" s="406"/>
    </row>
    <row r="45362" spans="7:7">
      <c r="G45362" s="406"/>
    </row>
    <row r="45363" spans="7:7">
      <c r="G45363" s="406"/>
    </row>
    <row r="45364" spans="7:7">
      <c r="G45364" s="406"/>
    </row>
    <row r="45365" spans="7:7">
      <c r="G45365" s="406"/>
    </row>
    <row r="45366" spans="7:7">
      <c r="G45366" s="406"/>
    </row>
    <row r="45367" spans="7:7">
      <c r="G45367" s="406"/>
    </row>
    <row r="45368" spans="7:7">
      <c r="G45368" s="406"/>
    </row>
    <row r="45369" spans="7:7">
      <c r="G45369" s="406"/>
    </row>
    <row r="45370" spans="7:7">
      <c r="G45370" s="406"/>
    </row>
    <row r="45371" spans="7:7">
      <c r="G45371" s="406"/>
    </row>
    <row r="45372" spans="7:7">
      <c r="G45372" s="406"/>
    </row>
    <row r="45373" spans="7:7">
      <c r="G45373" s="406"/>
    </row>
    <row r="45374" spans="7:7">
      <c r="G45374" s="406"/>
    </row>
    <row r="45375" spans="7:7">
      <c r="G45375" s="406"/>
    </row>
    <row r="45376" spans="7:7">
      <c r="G45376" s="406"/>
    </row>
    <row r="45377" spans="7:7">
      <c r="G45377" s="406"/>
    </row>
    <row r="45378" spans="7:7">
      <c r="G45378" s="406"/>
    </row>
    <row r="45379" spans="7:7">
      <c r="G45379" s="406"/>
    </row>
    <row r="45380" spans="7:7">
      <c r="G45380" s="406"/>
    </row>
    <row r="45381" spans="7:7">
      <c r="G45381" s="406"/>
    </row>
    <row r="45382" spans="7:7">
      <c r="G45382" s="406"/>
    </row>
    <row r="45383" spans="7:7">
      <c r="G45383" s="406"/>
    </row>
    <row r="45384" spans="7:7">
      <c r="G45384" s="406"/>
    </row>
    <row r="45385" spans="7:7">
      <c r="G45385" s="406"/>
    </row>
    <row r="45386" spans="7:7">
      <c r="G45386" s="406"/>
    </row>
    <row r="45387" spans="7:7">
      <c r="G45387" s="406"/>
    </row>
    <row r="45388" spans="7:7">
      <c r="G45388" s="406"/>
    </row>
    <row r="45389" spans="7:7">
      <c r="G45389" s="406"/>
    </row>
    <row r="45390" spans="7:7">
      <c r="G45390" s="406"/>
    </row>
    <row r="45391" spans="7:7">
      <c r="G45391" s="406"/>
    </row>
    <row r="45392" spans="7:7">
      <c r="G45392" s="406"/>
    </row>
    <row r="45393" spans="7:7">
      <c r="G45393" s="406"/>
    </row>
    <row r="45394" spans="7:7">
      <c r="G45394" s="406"/>
    </row>
    <row r="45395" spans="7:7">
      <c r="G45395" s="406"/>
    </row>
    <row r="45396" spans="7:7">
      <c r="G45396" s="406"/>
    </row>
    <row r="45397" spans="7:7">
      <c r="G45397" s="406"/>
    </row>
    <row r="45398" spans="7:7">
      <c r="G45398" s="406"/>
    </row>
    <row r="45399" spans="7:7">
      <c r="G45399" s="406"/>
    </row>
    <row r="45400" spans="7:7">
      <c r="G45400" s="406"/>
    </row>
    <row r="45401" spans="7:7">
      <c r="G45401" s="406"/>
    </row>
    <row r="45402" spans="7:7">
      <c r="G45402" s="406"/>
    </row>
    <row r="45403" spans="7:7">
      <c r="G45403" s="406"/>
    </row>
    <row r="45404" spans="7:7">
      <c r="G45404" s="406"/>
    </row>
    <row r="45405" spans="7:7">
      <c r="G45405" s="406"/>
    </row>
    <row r="45406" spans="7:7">
      <c r="G45406" s="406"/>
    </row>
    <row r="45407" spans="7:7">
      <c r="G45407" s="406"/>
    </row>
    <row r="45408" spans="7:7">
      <c r="G45408" s="406"/>
    </row>
    <row r="45409" spans="7:7">
      <c r="G45409" s="406"/>
    </row>
    <row r="45410" spans="7:7">
      <c r="G45410" s="406"/>
    </row>
    <row r="45411" spans="7:7">
      <c r="G45411" s="406"/>
    </row>
    <row r="45412" spans="7:7">
      <c r="G45412" s="406"/>
    </row>
    <row r="45413" spans="7:7">
      <c r="G45413" s="406"/>
    </row>
    <row r="45414" spans="7:7">
      <c r="G45414" s="406"/>
    </row>
    <row r="45415" spans="7:7">
      <c r="G45415" s="406"/>
    </row>
    <row r="45416" spans="7:7">
      <c r="G45416" s="406"/>
    </row>
    <row r="45417" spans="7:7">
      <c r="G45417" s="406"/>
    </row>
    <row r="45418" spans="7:7">
      <c r="G45418" s="406"/>
    </row>
    <row r="45419" spans="7:7">
      <c r="G45419" s="406"/>
    </row>
    <row r="45420" spans="7:7">
      <c r="G45420" s="406"/>
    </row>
    <row r="45421" spans="7:7">
      <c r="G45421" s="406"/>
    </row>
    <row r="45422" spans="7:7">
      <c r="G45422" s="406"/>
    </row>
    <row r="45423" spans="7:7">
      <c r="G45423" s="406"/>
    </row>
    <row r="45424" spans="7:7">
      <c r="G45424" s="406"/>
    </row>
    <row r="45425" spans="7:7">
      <c r="G45425" s="406"/>
    </row>
    <row r="45426" spans="7:7">
      <c r="G45426" s="406"/>
    </row>
    <row r="45427" spans="7:7">
      <c r="G45427" s="406"/>
    </row>
    <row r="45428" spans="7:7">
      <c r="G45428" s="406"/>
    </row>
    <row r="45429" spans="7:7">
      <c r="G45429" s="406"/>
    </row>
    <row r="45430" spans="7:7">
      <c r="G45430" s="406"/>
    </row>
    <row r="45431" spans="7:7">
      <c r="G45431" s="406"/>
    </row>
    <row r="45432" spans="7:7">
      <c r="G45432" s="406"/>
    </row>
    <row r="45433" spans="7:7">
      <c r="G45433" s="406"/>
    </row>
    <row r="45434" spans="7:7">
      <c r="G45434" s="406"/>
    </row>
    <row r="45435" spans="7:7">
      <c r="G45435" s="406"/>
    </row>
    <row r="45436" spans="7:7">
      <c r="G45436" s="406"/>
    </row>
    <row r="45437" spans="7:7">
      <c r="G45437" s="406"/>
    </row>
    <row r="45438" spans="7:7">
      <c r="G45438" s="406"/>
    </row>
    <row r="45439" spans="7:7">
      <c r="G45439" s="406"/>
    </row>
    <row r="45440" spans="7:7">
      <c r="G45440" s="406"/>
    </row>
    <row r="45441" spans="7:7">
      <c r="G45441" s="406"/>
    </row>
    <row r="45442" spans="7:7">
      <c r="G45442" s="406"/>
    </row>
    <row r="45443" spans="7:7">
      <c r="G45443" s="406"/>
    </row>
    <row r="45444" spans="7:7">
      <c r="G45444" s="406"/>
    </row>
    <row r="45445" spans="7:7">
      <c r="G45445" s="406"/>
    </row>
    <row r="45446" spans="7:7">
      <c r="G45446" s="406"/>
    </row>
    <row r="45447" spans="7:7">
      <c r="G45447" s="406"/>
    </row>
    <row r="45448" spans="7:7">
      <c r="G45448" s="406"/>
    </row>
    <row r="45449" spans="7:7">
      <c r="G45449" s="406"/>
    </row>
    <row r="45450" spans="7:7">
      <c r="G45450" s="406"/>
    </row>
    <row r="45451" spans="7:7">
      <c r="G45451" s="406"/>
    </row>
    <row r="45452" spans="7:7">
      <c r="G45452" s="406"/>
    </row>
    <row r="45453" spans="7:7">
      <c r="G45453" s="406"/>
    </row>
    <row r="45454" spans="7:7">
      <c r="G45454" s="406"/>
    </row>
    <row r="45455" spans="7:7">
      <c r="G45455" s="406"/>
    </row>
    <row r="45456" spans="7:7">
      <c r="G45456" s="406"/>
    </row>
    <row r="45457" spans="7:7">
      <c r="G45457" s="406"/>
    </row>
    <row r="45458" spans="7:7">
      <c r="G45458" s="406"/>
    </row>
    <row r="45459" spans="7:7">
      <c r="G45459" s="406"/>
    </row>
    <row r="45460" spans="7:7">
      <c r="G45460" s="406"/>
    </row>
    <row r="45461" spans="7:7">
      <c r="G45461" s="406"/>
    </row>
    <row r="45462" spans="7:7">
      <c r="G45462" s="406"/>
    </row>
    <row r="45463" spans="7:7">
      <c r="G45463" s="406"/>
    </row>
    <row r="45464" spans="7:7">
      <c r="G45464" s="406"/>
    </row>
    <row r="45465" spans="7:7">
      <c r="G45465" s="406"/>
    </row>
    <row r="45466" spans="7:7">
      <c r="G45466" s="406"/>
    </row>
    <row r="45467" spans="7:7">
      <c r="G45467" s="406"/>
    </row>
    <row r="45468" spans="7:7">
      <c r="G45468" s="406"/>
    </row>
    <row r="45469" spans="7:7">
      <c r="G45469" s="406"/>
    </row>
    <row r="45470" spans="7:7">
      <c r="G45470" s="406"/>
    </row>
    <row r="45471" spans="7:7">
      <c r="G45471" s="406"/>
    </row>
    <row r="45472" spans="7:7">
      <c r="G45472" s="406"/>
    </row>
    <row r="45473" spans="7:7">
      <c r="G45473" s="406"/>
    </row>
    <row r="45474" spans="7:7">
      <c r="G45474" s="406"/>
    </row>
    <row r="45475" spans="7:7">
      <c r="G45475" s="406"/>
    </row>
    <row r="45476" spans="7:7">
      <c r="G45476" s="406"/>
    </row>
    <row r="45477" spans="7:7">
      <c r="G45477" s="406"/>
    </row>
    <row r="45478" spans="7:7">
      <c r="G45478" s="406"/>
    </row>
    <row r="45479" spans="7:7">
      <c r="G45479" s="406"/>
    </row>
    <row r="45480" spans="7:7">
      <c r="G45480" s="406"/>
    </row>
    <row r="45481" spans="7:7">
      <c r="G45481" s="406"/>
    </row>
    <row r="45482" spans="7:7">
      <c r="G45482" s="406"/>
    </row>
    <row r="45483" spans="7:7">
      <c r="G45483" s="406"/>
    </row>
    <row r="45484" spans="7:7">
      <c r="G45484" s="406"/>
    </row>
    <row r="45485" spans="7:7">
      <c r="G45485" s="406"/>
    </row>
    <row r="45486" spans="7:7">
      <c r="G45486" s="406"/>
    </row>
    <row r="45487" spans="7:7">
      <c r="G45487" s="406"/>
    </row>
    <row r="45488" spans="7:7">
      <c r="G45488" s="406"/>
    </row>
    <row r="45489" spans="7:7">
      <c r="G45489" s="406"/>
    </row>
    <row r="45490" spans="7:7">
      <c r="G45490" s="406"/>
    </row>
    <row r="45491" spans="7:7">
      <c r="G45491" s="406"/>
    </row>
    <row r="45492" spans="7:7">
      <c r="G45492" s="406"/>
    </row>
    <row r="45493" spans="7:7">
      <c r="G45493" s="406"/>
    </row>
    <row r="45494" spans="7:7">
      <c r="G45494" s="406"/>
    </row>
    <row r="45495" spans="7:7">
      <c r="G45495" s="406"/>
    </row>
    <row r="45496" spans="7:7">
      <c r="G45496" s="406"/>
    </row>
    <row r="45497" spans="7:7">
      <c r="G45497" s="406"/>
    </row>
    <row r="45498" spans="7:7">
      <c r="G45498" s="406"/>
    </row>
    <row r="45499" spans="7:7">
      <c r="G45499" s="406"/>
    </row>
    <row r="45500" spans="7:7">
      <c r="G45500" s="406"/>
    </row>
    <row r="45501" spans="7:7">
      <c r="G45501" s="406"/>
    </row>
    <row r="45502" spans="7:7">
      <c r="G45502" s="406"/>
    </row>
    <row r="45503" spans="7:7">
      <c r="G45503" s="406"/>
    </row>
    <row r="45504" spans="7:7">
      <c r="G45504" s="406"/>
    </row>
    <row r="45505" spans="7:7">
      <c r="G45505" s="406"/>
    </row>
    <row r="45506" spans="7:7">
      <c r="G45506" s="406"/>
    </row>
    <row r="45507" spans="7:7">
      <c r="G45507" s="406"/>
    </row>
    <row r="45508" spans="7:7">
      <c r="G45508" s="406"/>
    </row>
    <row r="45509" spans="7:7">
      <c r="G45509" s="406"/>
    </row>
    <row r="45510" spans="7:7">
      <c r="G45510" s="406"/>
    </row>
    <row r="45511" spans="7:7">
      <c r="G45511" s="406"/>
    </row>
    <row r="45512" spans="7:7">
      <c r="G45512" s="406"/>
    </row>
    <row r="45513" spans="7:7">
      <c r="G45513" s="406"/>
    </row>
    <row r="45514" spans="7:7">
      <c r="G45514" s="406"/>
    </row>
    <row r="45515" spans="7:7">
      <c r="G45515" s="406"/>
    </row>
    <row r="45516" spans="7:7">
      <c r="G45516" s="406"/>
    </row>
    <row r="45517" spans="7:7">
      <c r="G45517" s="406"/>
    </row>
    <row r="45518" spans="7:7">
      <c r="G45518" s="406"/>
    </row>
    <row r="45519" spans="7:7">
      <c r="G45519" s="406"/>
    </row>
    <row r="45520" spans="7:7">
      <c r="G45520" s="406"/>
    </row>
    <row r="45521" spans="7:7">
      <c r="G45521" s="406"/>
    </row>
    <row r="45522" spans="7:7">
      <c r="G45522" s="406"/>
    </row>
    <row r="45523" spans="7:7">
      <c r="G45523" s="406"/>
    </row>
    <row r="45524" spans="7:7">
      <c r="G45524" s="406"/>
    </row>
    <row r="45525" spans="7:7">
      <c r="G45525" s="406"/>
    </row>
    <row r="45526" spans="7:7">
      <c r="G45526" s="406"/>
    </row>
    <row r="45527" spans="7:7">
      <c r="G45527" s="406"/>
    </row>
    <row r="45528" spans="7:7">
      <c r="G45528" s="406"/>
    </row>
    <row r="45529" spans="7:7">
      <c r="G45529" s="406"/>
    </row>
    <row r="45530" spans="7:7">
      <c r="G45530" s="406"/>
    </row>
    <row r="45531" spans="7:7">
      <c r="G45531" s="406"/>
    </row>
    <row r="45532" spans="7:7">
      <c r="G45532" s="406"/>
    </row>
    <row r="45533" spans="7:7">
      <c r="G45533" s="406"/>
    </row>
    <row r="45534" spans="7:7">
      <c r="G45534" s="406"/>
    </row>
    <row r="45535" spans="7:7">
      <c r="G45535" s="406"/>
    </row>
    <row r="45536" spans="7:7">
      <c r="G45536" s="406"/>
    </row>
    <row r="45537" spans="7:7">
      <c r="G45537" s="406"/>
    </row>
    <row r="45538" spans="7:7">
      <c r="G45538" s="406"/>
    </row>
    <row r="45539" spans="7:7">
      <c r="G45539" s="406"/>
    </row>
    <row r="45540" spans="7:7">
      <c r="G45540" s="406"/>
    </row>
    <row r="45541" spans="7:7">
      <c r="G45541" s="406"/>
    </row>
    <row r="45542" spans="7:7">
      <c r="G45542" s="406"/>
    </row>
    <row r="45543" spans="7:7">
      <c r="G45543" s="406"/>
    </row>
    <row r="45544" spans="7:7">
      <c r="G45544" s="406"/>
    </row>
    <row r="45545" spans="7:7">
      <c r="G45545" s="406"/>
    </row>
    <row r="45546" spans="7:7">
      <c r="G45546" s="406"/>
    </row>
    <row r="45547" spans="7:7">
      <c r="G45547" s="406"/>
    </row>
    <row r="45548" spans="7:7">
      <c r="G45548" s="406"/>
    </row>
    <row r="45549" spans="7:7">
      <c r="G45549" s="406"/>
    </row>
    <row r="45550" spans="7:7">
      <c r="G45550" s="406"/>
    </row>
    <row r="45551" spans="7:7">
      <c r="G45551" s="406"/>
    </row>
    <row r="45552" spans="7:7">
      <c r="G45552" s="406"/>
    </row>
    <row r="45553" spans="7:7">
      <c r="G45553" s="406"/>
    </row>
    <row r="45554" spans="7:7">
      <c r="G45554" s="406"/>
    </row>
    <row r="45555" spans="7:7">
      <c r="G45555" s="406"/>
    </row>
    <row r="45556" spans="7:7">
      <c r="G45556" s="406"/>
    </row>
    <row r="45557" spans="7:7">
      <c r="G45557" s="406"/>
    </row>
    <row r="45558" spans="7:7">
      <c r="G45558" s="406"/>
    </row>
    <row r="45559" spans="7:7">
      <c r="G45559" s="406"/>
    </row>
    <row r="45560" spans="7:7">
      <c r="G45560" s="406"/>
    </row>
    <row r="45561" spans="7:7">
      <c r="G45561" s="406"/>
    </row>
    <row r="45562" spans="7:7">
      <c r="G45562" s="406"/>
    </row>
    <row r="45563" spans="7:7">
      <c r="G45563" s="406"/>
    </row>
    <row r="45564" spans="7:7">
      <c r="G45564" s="406"/>
    </row>
    <row r="45565" spans="7:7">
      <c r="G45565" s="406"/>
    </row>
    <row r="45566" spans="7:7">
      <c r="G45566" s="406"/>
    </row>
    <row r="45567" spans="7:7">
      <c r="G45567" s="406"/>
    </row>
    <row r="45568" spans="7:7">
      <c r="G45568" s="406"/>
    </row>
    <row r="45569" spans="7:7">
      <c r="G45569" s="406"/>
    </row>
    <row r="45570" spans="7:7">
      <c r="G45570" s="406"/>
    </row>
    <row r="45571" spans="7:7">
      <c r="G45571" s="406"/>
    </row>
    <row r="45572" spans="7:7">
      <c r="G45572" s="406"/>
    </row>
    <row r="45573" spans="7:7">
      <c r="G45573" s="406"/>
    </row>
    <row r="45574" spans="7:7">
      <c r="G45574" s="406"/>
    </row>
    <row r="45575" spans="7:7">
      <c r="G45575" s="406"/>
    </row>
    <row r="45576" spans="7:7">
      <c r="G45576" s="406"/>
    </row>
    <row r="45577" spans="7:7">
      <c r="G45577" s="406"/>
    </row>
    <row r="45578" spans="7:7">
      <c r="G45578" s="406"/>
    </row>
    <row r="45579" spans="7:7">
      <c r="G45579" s="406"/>
    </row>
    <row r="45580" spans="7:7">
      <c r="G45580" s="406"/>
    </row>
    <row r="45581" spans="7:7">
      <c r="G45581" s="406"/>
    </row>
    <row r="45582" spans="7:7">
      <c r="G45582" s="406"/>
    </row>
    <row r="45583" spans="7:7">
      <c r="G45583" s="406"/>
    </row>
    <row r="45584" spans="7:7">
      <c r="G45584" s="406"/>
    </row>
    <row r="45585" spans="7:7">
      <c r="G45585" s="406"/>
    </row>
    <row r="45586" spans="7:7">
      <c r="G45586" s="406"/>
    </row>
    <row r="45587" spans="7:7">
      <c r="G45587" s="406"/>
    </row>
    <row r="45588" spans="7:7">
      <c r="G45588" s="406"/>
    </row>
    <row r="45589" spans="7:7">
      <c r="G45589" s="406"/>
    </row>
    <row r="45590" spans="7:7">
      <c r="G45590" s="406"/>
    </row>
    <row r="45591" spans="7:7">
      <c r="G45591" s="406"/>
    </row>
    <row r="45592" spans="7:7">
      <c r="G45592" s="406"/>
    </row>
    <row r="45593" spans="7:7">
      <c r="G45593" s="406"/>
    </row>
    <row r="45594" spans="7:7">
      <c r="G45594" s="406"/>
    </row>
    <row r="45595" spans="7:7">
      <c r="G45595" s="406"/>
    </row>
    <row r="45596" spans="7:7">
      <c r="G45596" s="406"/>
    </row>
    <row r="45597" spans="7:7">
      <c r="G45597" s="406"/>
    </row>
    <row r="45598" spans="7:7">
      <c r="G45598" s="406"/>
    </row>
    <row r="45599" spans="7:7">
      <c r="G45599" s="406"/>
    </row>
    <row r="45600" spans="7:7">
      <c r="G45600" s="406"/>
    </row>
    <row r="45601" spans="7:7">
      <c r="G45601" s="406"/>
    </row>
    <row r="45602" spans="7:7">
      <c r="G45602" s="406"/>
    </row>
    <row r="45603" spans="7:7">
      <c r="G45603" s="406"/>
    </row>
    <row r="45604" spans="7:7">
      <c r="G45604" s="406"/>
    </row>
    <row r="45605" spans="7:7">
      <c r="G45605" s="406"/>
    </row>
    <row r="45606" spans="7:7">
      <c r="G45606" s="406"/>
    </row>
    <row r="45607" spans="7:7">
      <c r="G45607" s="406"/>
    </row>
    <row r="45608" spans="7:7">
      <c r="G45608" s="406"/>
    </row>
    <row r="45609" spans="7:7">
      <c r="G45609" s="406"/>
    </row>
    <row r="45610" spans="7:7">
      <c r="G45610" s="406"/>
    </row>
    <row r="45611" spans="7:7">
      <c r="G45611" s="406"/>
    </row>
    <row r="45612" spans="7:7">
      <c r="G45612" s="406"/>
    </row>
    <row r="45613" spans="7:7">
      <c r="G45613" s="406"/>
    </row>
    <row r="45614" spans="7:7">
      <c r="G45614" s="406"/>
    </row>
    <row r="45615" spans="7:7">
      <c r="G45615" s="406"/>
    </row>
    <row r="45616" spans="7:7">
      <c r="G45616" s="406"/>
    </row>
    <row r="45617" spans="7:7">
      <c r="G45617" s="406"/>
    </row>
    <row r="45618" spans="7:7">
      <c r="G45618" s="406"/>
    </row>
    <row r="45619" spans="7:7">
      <c r="G45619" s="406"/>
    </row>
    <row r="45620" spans="7:7">
      <c r="G45620" s="406"/>
    </row>
    <row r="45621" spans="7:7">
      <c r="G45621" s="406"/>
    </row>
    <row r="45622" spans="7:7">
      <c r="G45622" s="406"/>
    </row>
    <row r="45623" spans="7:7">
      <c r="G45623" s="406"/>
    </row>
    <row r="45624" spans="7:7">
      <c r="G45624" s="406"/>
    </row>
    <row r="45625" spans="7:7">
      <c r="G45625" s="406"/>
    </row>
    <row r="45626" spans="7:7">
      <c r="G45626" s="406"/>
    </row>
    <row r="45627" spans="7:7">
      <c r="G45627" s="406"/>
    </row>
    <row r="45628" spans="7:7">
      <c r="G45628" s="406"/>
    </row>
    <row r="45629" spans="7:7">
      <c r="G45629" s="406"/>
    </row>
    <row r="45630" spans="7:7">
      <c r="G45630" s="406"/>
    </row>
    <row r="45631" spans="7:7">
      <c r="G45631" s="406"/>
    </row>
    <row r="45632" spans="7:7">
      <c r="G45632" s="406"/>
    </row>
    <row r="45633" spans="7:7">
      <c r="G45633" s="406"/>
    </row>
    <row r="45634" spans="7:7">
      <c r="G45634" s="406"/>
    </row>
    <row r="45635" spans="7:7">
      <c r="G45635" s="406"/>
    </row>
    <row r="45636" spans="7:7">
      <c r="G45636" s="406"/>
    </row>
    <row r="45637" spans="7:7">
      <c r="G45637" s="406"/>
    </row>
    <row r="45638" spans="7:7">
      <c r="G45638" s="406"/>
    </row>
    <row r="45639" spans="7:7">
      <c r="G45639" s="406"/>
    </row>
    <row r="45640" spans="7:7">
      <c r="G45640" s="406"/>
    </row>
    <row r="45641" spans="7:7">
      <c r="G45641" s="406"/>
    </row>
    <row r="45642" spans="7:7">
      <c r="G45642" s="406"/>
    </row>
    <row r="45643" spans="7:7">
      <c r="G45643" s="406"/>
    </row>
    <row r="45644" spans="7:7">
      <c r="G45644" s="406"/>
    </row>
    <row r="45645" spans="7:7">
      <c r="G45645" s="406"/>
    </row>
    <row r="45646" spans="7:7">
      <c r="G45646" s="406"/>
    </row>
    <row r="45647" spans="7:7">
      <c r="G45647" s="406"/>
    </row>
    <row r="45648" spans="7:7">
      <c r="G45648" s="406"/>
    </row>
    <row r="45649" spans="7:7">
      <c r="G45649" s="406"/>
    </row>
    <row r="45650" spans="7:7">
      <c r="G45650" s="406"/>
    </row>
    <row r="45651" spans="7:7">
      <c r="G45651" s="406"/>
    </row>
    <row r="45652" spans="7:7">
      <c r="G45652" s="406"/>
    </row>
    <row r="45653" spans="7:7">
      <c r="G45653" s="406"/>
    </row>
    <row r="45654" spans="7:7">
      <c r="G45654" s="406"/>
    </row>
    <row r="45655" spans="7:7">
      <c r="G45655" s="406"/>
    </row>
    <row r="45656" spans="7:7">
      <c r="G45656" s="406"/>
    </row>
    <row r="45657" spans="7:7">
      <c r="G45657" s="406"/>
    </row>
    <row r="45658" spans="7:7">
      <c r="G45658" s="406"/>
    </row>
    <row r="45659" spans="7:7">
      <c r="G45659" s="406"/>
    </row>
    <row r="45660" spans="7:7">
      <c r="G45660" s="406"/>
    </row>
    <row r="45661" spans="7:7">
      <c r="G45661" s="406"/>
    </row>
    <row r="45662" spans="7:7">
      <c r="G45662" s="406"/>
    </row>
    <row r="45663" spans="7:7">
      <c r="G45663" s="406"/>
    </row>
    <row r="45664" spans="7:7">
      <c r="G45664" s="406"/>
    </row>
    <row r="45665" spans="7:7">
      <c r="G45665" s="406"/>
    </row>
    <row r="45666" spans="7:7">
      <c r="G45666" s="406"/>
    </row>
    <row r="45667" spans="7:7">
      <c r="G45667" s="406"/>
    </row>
    <row r="45668" spans="7:7">
      <c r="G45668" s="406"/>
    </row>
    <row r="45669" spans="7:7">
      <c r="G45669" s="406"/>
    </row>
    <row r="45670" spans="7:7">
      <c r="G45670" s="406"/>
    </row>
    <row r="45671" spans="7:7">
      <c r="G45671" s="406"/>
    </row>
    <row r="45672" spans="7:7">
      <c r="G45672" s="406"/>
    </row>
    <row r="45673" spans="7:7">
      <c r="G45673" s="406"/>
    </row>
    <row r="45674" spans="7:7">
      <c r="G45674" s="406"/>
    </row>
    <row r="45675" spans="7:7">
      <c r="G45675" s="406"/>
    </row>
    <row r="45676" spans="7:7">
      <c r="G45676" s="406"/>
    </row>
    <row r="45677" spans="7:7">
      <c r="G45677" s="406"/>
    </row>
    <row r="45678" spans="7:7">
      <c r="G45678" s="406"/>
    </row>
    <row r="45679" spans="7:7">
      <c r="G45679" s="406"/>
    </row>
    <row r="45680" spans="7:7">
      <c r="G45680" s="406"/>
    </row>
    <row r="45681" spans="7:7">
      <c r="G45681" s="406"/>
    </row>
    <row r="45682" spans="7:7">
      <c r="G45682" s="406"/>
    </row>
    <row r="45683" spans="7:7">
      <c r="G45683" s="406"/>
    </row>
    <row r="45684" spans="7:7">
      <c r="G45684" s="406"/>
    </row>
    <row r="45685" spans="7:7">
      <c r="G45685" s="406"/>
    </row>
    <row r="45686" spans="7:7">
      <c r="G45686" s="406"/>
    </row>
    <row r="45687" spans="7:7">
      <c r="G45687" s="406"/>
    </row>
    <row r="45688" spans="7:7">
      <c r="G45688" s="406"/>
    </row>
    <row r="45689" spans="7:7">
      <c r="G45689" s="406"/>
    </row>
    <row r="45690" spans="7:7">
      <c r="G45690" s="406"/>
    </row>
    <row r="45691" spans="7:7">
      <c r="G45691" s="406"/>
    </row>
    <row r="45692" spans="7:7">
      <c r="G45692" s="406"/>
    </row>
    <row r="45693" spans="7:7">
      <c r="G45693" s="406"/>
    </row>
    <row r="45694" spans="7:7">
      <c r="G45694" s="406"/>
    </row>
    <row r="45695" spans="7:7">
      <c r="G45695" s="406"/>
    </row>
    <row r="45696" spans="7:7">
      <c r="G45696" s="406"/>
    </row>
    <row r="45697" spans="7:7">
      <c r="G45697" s="406"/>
    </row>
    <row r="45698" spans="7:7">
      <c r="G45698" s="406"/>
    </row>
    <row r="45699" spans="7:7">
      <c r="G45699" s="406"/>
    </row>
    <row r="45700" spans="7:7">
      <c r="G45700" s="406"/>
    </row>
    <row r="45701" spans="7:7">
      <c r="G45701" s="406"/>
    </row>
    <row r="45702" spans="7:7">
      <c r="G45702" s="406"/>
    </row>
    <row r="45703" spans="7:7">
      <c r="G45703" s="406"/>
    </row>
    <row r="45704" spans="7:7">
      <c r="G45704" s="406"/>
    </row>
    <row r="45705" spans="7:7">
      <c r="G45705" s="406"/>
    </row>
    <row r="45706" spans="7:7">
      <c r="G45706" s="406"/>
    </row>
    <row r="45707" spans="7:7">
      <c r="G45707" s="406"/>
    </row>
    <row r="45708" spans="7:7">
      <c r="G45708" s="406"/>
    </row>
    <row r="45709" spans="7:7">
      <c r="G45709" s="406"/>
    </row>
    <row r="45710" spans="7:7">
      <c r="G45710" s="406"/>
    </row>
    <row r="45711" spans="7:7">
      <c r="G45711" s="406"/>
    </row>
    <row r="45712" spans="7:7">
      <c r="G45712" s="406"/>
    </row>
    <row r="45713" spans="7:7">
      <c r="G45713" s="406"/>
    </row>
    <row r="45714" spans="7:7">
      <c r="G45714" s="406"/>
    </row>
    <row r="45715" spans="7:7">
      <c r="G45715" s="406"/>
    </row>
    <row r="45716" spans="7:7">
      <c r="G45716" s="406"/>
    </row>
    <row r="45717" spans="7:7">
      <c r="G45717" s="406"/>
    </row>
    <row r="45718" spans="7:7">
      <c r="G45718" s="406"/>
    </row>
    <row r="45719" spans="7:7">
      <c r="G45719" s="406"/>
    </row>
    <row r="45720" spans="7:7">
      <c r="G45720" s="406"/>
    </row>
    <row r="45721" spans="7:7">
      <c r="G45721" s="406"/>
    </row>
    <row r="45722" spans="7:7">
      <c r="G45722" s="406"/>
    </row>
    <row r="45723" spans="7:7">
      <c r="G45723" s="406"/>
    </row>
    <row r="45724" spans="7:7">
      <c r="G45724" s="406"/>
    </row>
    <row r="45725" spans="7:7">
      <c r="G45725" s="406"/>
    </row>
    <row r="45726" spans="7:7">
      <c r="G45726" s="406"/>
    </row>
    <row r="45727" spans="7:7">
      <c r="G45727" s="406"/>
    </row>
    <row r="45728" spans="7:7">
      <c r="G45728" s="406"/>
    </row>
    <row r="45729" spans="7:7">
      <c r="G45729" s="406"/>
    </row>
    <row r="45730" spans="7:7">
      <c r="G45730" s="406"/>
    </row>
    <row r="45731" spans="7:7">
      <c r="G45731" s="406"/>
    </row>
    <row r="45732" spans="7:7">
      <c r="G45732" s="406"/>
    </row>
    <row r="45733" spans="7:7">
      <c r="G45733" s="406"/>
    </row>
    <row r="45734" spans="7:7">
      <c r="G45734" s="406"/>
    </row>
    <row r="45735" spans="7:7">
      <c r="G45735" s="406"/>
    </row>
    <row r="45736" spans="7:7">
      <c r="G45736" s="406"/>
    </row>
    <row r="45737" spans="7:7">
      <c r="G45737" s="406"/>
    </row>
    <row r="45738" spans="7:7">
      <c r="G45738" s="406"/>
    </row>
    <row r="45739" spans="7:7">
      <c r="G45739" s="406"/>
    </row>
    <row r="45740" spans="7:7">
      <c r="G45740" s="406"/>
    </row>
    <row r="45741" spans="7:7">
      <c r="G45741" s="406"/>
    </row>
    <row r="45742" spans="7:7">
      <c r="G45742" s="406"/>
    </row>
    <row r="45743" spans="7:7">
      <c r="G45743" s="406"/>
    </row>
    <row r="45744" spans="7:7">
      <c r="G45744" s="406"/>
    </row>
    <row r="45745" spans="7:7">
      <c r="G45745" s="406"/>
    </row>
    <row r="45746" spans="7:7">
      <c r="G45746" s="406"/>
    </row>
    <row r="45747" spans="7:7">
      <c r="G45747" s="406"/>
    </row>
    <row r="45748" spans="7:7">
      <c r="G45748" s="406"/>
    </row>
    <row r="45749" spans="7:7">
      <c r="G45749" s="406"/>
    </row>
    <row r="45750" spans="7:7">
      <c r="G45750" s="406"/>
    </row>
    <row r="45751" spans="7:7">
      <c r="G45751" s="406"/>
    </row>
    <row r="45752" spans="7:7">
      <c r="G45752" s="406"/>
    </row>
    <row r="45753" spans="7:7">
      <c r="G45753" s="406"/>
    </row>
    <row r="45754" spans="7:7">
      <c r="G45754" s="406"/>
    </row>
    <row r="45755" spans="7:7">
      <c r="G45755" s="406"/>
    </row>
    <row r="45756" spans="7:7">
      <c r="G45756" s="406"/>
    </row>
    <row r="45757" spans="7:7">
      <c r="G45757" s="406"/>
    </row>
    <row r="45758" spans="7:7">
      <c r="G45758" s="406"/>
    </row>
    <row r="45759" spans="7:7">
      <c r="G45759" s="406"/>
    </row>
    <row r="45760" spans="7:7">
      <c r="G45760" s="406"/>
    </row>
    <row r="45761" spans="7:7">
      <c r="G45761" s="406"/>
    </row>
    <row r="45762" spans="7:7">
      <c r="G45762" s="406"/>
    </row>
    <row r="45763" spans="7:7">
      <c r="G45763" s="406"/>
    </row>
    <row r="45764" spans="7:7">
      <c r="G45764" s="406"/>
    </row>
    <row r="45765" spans="7:7">
      <c r="G45765" s="406"/>
    </row>
    <row r="45766" spans="7:7">
      <c r="G45766" s="406"/>
    </row>
    <row r="45767" spans="7:7">
      <c r="G45767" s="406"/>
    </row>
    <row r="45768" spans="7:7">
      <c r="G45768" s="406"/>
    </row>
    <row r="45769" spans="7:7">
      <c r="G45769" s="406"/>
    </row>
    <row r="45770" spans="7:7">
      <c r="G45770" s="406"/>
    </row>
    <row r="45771" spans="7:7">
      <c r="G45771" s="406"/>
    </row>
    <row r="45772" spans="7:7">
      <c r="G45772" s="406"/>
    </row>
    <row r="45773" spans="7:7">
      <c r="G45773" s="406"/>
    </row>
    <row r="45774" spans="7:7">
      <c r="G45774" s="406"/>
    </row>
    <row r="45775" spans="7:7">
      <c r="G45775" s="406"/>
    </row>
    <row r="45776" spans="7:7">
      <c r="G45776" s="406"/>
    </row>
    <row r="45777" spans="7:7">
      <c r="G45777" s="406"/>
    </row>
    <row r="45778" spans="7:7">
      <c r="G45778" s="406"/>
    </row>
    <row r="45779" spans="7:7">
      <c r="G45779" s="406"/>
    </row>
    <row r="45780" spans="7:7">
      <c r="G45780" s="406"/>
    </row>
    <row r="45781" spans="7:7">
      <c r="G45781" s="406"/>
    </row>
    <row r="45782" spans="7:7">
      <c r="G45782" s="406"/>
    </row>
    <row r="45783" spans="7:7">
      <c r="G45783" s="406"/>
    </row>
    <row r="45784" spans="7:7">
      <c r="G45784" s="406"/>
    </row>
    <row r="45785" spans="7:7">
      <c r="G45785" s="406"/>
    </row>
    <row r="45786" spans="7:7">
      <c r="G45786" s="406"/>
    </row>
    <row r="45787" spans="7:7">
      <c r="G45787" s="406"/>
    </row>
    <row r="45788" spans="7:7">
      <c r="G45788" s="406"/>
    </row>
    <row r="45789" spans="7:7">
      <c r="G45789" s="406"/>
    </row>
    <row r="45790" spans="7:7">
      <c r="G45790" s="406"/>
    </row>
    <row r="45791" spans="7:7">
      <c r="G45791" s="406"/>
    </row>
    <row r="45792" spans="7:7">
      <c r="G45792" s="406"/>
    </row>
    <row r="45793" spans="7:7">
      <c r="G45793" s="406"/>
    </row>
    <row r="45794" spans="7:7">
      <c r="G45794" s="406"/>
    </row>
    <row r="45795" spans="7:7">
      <c r="G45795" s="406"/>
    </row>
    <row r="45796" spans="7:7">
      <c r="G45796" s="406"/>
    </row>
    <row r="45797" spans="7:7">
      <c r="G45797" s="406"/>
    </row>
    <row r="45798" spans="7:7">
      <c r="G45798" s="406"/>
    </row>
    <row r="45799" spans="7:7">
      <c r="G45799" s="406"/>
    </row>
    <row r="45800" spans="7:7">
      <c r="G45800" s="406"/>
    </row>
    <row r="45801" spans="7:7">
      <c r="G45801" s="406"/>
    </row>
    <row r="45802" spans="7:7">
      <c r="G45802" s="406"/>
    </row>
    <row r="45803" spans="7:7">
      <c r="G45803" s="406"/>
    </row>
    <row r="45804" spans="7:7">
      <c r="G45804" s="406"/>
    </row>
    <row r="45805" spans="7:7">
      <c r="G45805" s="406"/>
    </row>
    <row r="45806" spans="7:7">
      <c r="G45806" s="406"/>
    </row>
    <row r="45807" spans="7:7">
      <c r="G45807" s="406"/>
    </row>
    <row r="45808" spans="7:7">
      <c r="G45808" s="406"/>
    </row>
    <row r="45809" spans="7:7">
      <c r="G45809" s="406"/>
    </row>
    <row r="45810" spans="7:7">
      <c r="G45810" s="406"/>
    </row>
    <row r="45811" spans="7:7">
      <c r="G45811" s="406"/>
    </row>
    <row r="45812" spans="7:7">
      <c r="G45812" s="406"/>
    </row>
    <row r="45813" spans="7:7">
      <c r="G45813" s="406"/>
    </row>
    <row r="45814" spans="7:7">
      <c r="G45814" s="406"/>
    </row>
    <row r="45815" spans="7:7">
      <c r="G45815" s="406"/>
    </row>
    <row r="45816" spans="7:7">
      <c r="G45816" s="406"/>
    </row>
    <row r="45817" spans="7:7">
      <c r="G45817" s="406"/>
    </row>
    <row r="45818" spans="7:7">
      <c r="G45818" s="406"/>
    </row>
    <row r="45819" spans="7:7">
      <c r="G45819" s="406"/>
    </row>
    <row r="45820" spans="7:7">
      <c r="G45820" s="406"/>
    </row>
    <row r="45821" spans="7:7">
      <c r="G45821" s="406"/>
    </row>
    <row r="45822" spans="7:7">
      <c r="G45822" s="406"/>
    </row>
    <row r="45823" spans="7:7">
      <c r="G45823" s="406"/>
    </row>
    <row r="45824" spans="7:7">
      <c r="G45824" s="406"/>
    </row>
    <row r="45825" spans="7:7">
      <c r="G45825" s="406"/>
    </row>
    <row r="45826" spans="7:7">
      <c r="G45826" s="406"/>
    </row>
    <row r="45827" spans="7:7">
      <c r="G45827" s="406"/>
    </row>
    <row r="45828" spans="7:7">
      <c r="G45828" s="406"/>
    </row>
    <row r="45829" spans="7:7">
      <c r="G45829" s="406"/>
    </row>
    <row r="45830" spans="7:7">
      <c r="G45830" s="406"/>
    </row>
    <row r="45831" spans="7:7">
      <c r="G45831" s="406"/>
    </row>
    <row r="45832" spans="7:7">
      <c r="G45832" s="406"/>
    </row>
    <row r="45833" spans="7:7">
      <c r="G45833" s="406"/>
    </row>
    <row r="45834" spans="7:7">
      <c r="G45834" s="406"/>
    </row>
    <row r="45835" spans="7:7">
      <c r="G45835" s="406"/>
    </row>
    <row r="45836" spans="7:7">
      <c r="G45836" s="406"/>
    </row>
    <row r="45837" spans="7:7">
      <c r="G45837" s="406"/>
    </row>
    <row r="45838" spans="7:7">
      <c r="G45838" s="406"/>
    </row>
    <row r="45839" spans="7:7">
      <c r="G45839" s="406"/>
    </row>
    <row r="45840" spans="7:7">
      <c r="G45840" s="406"/>
    </row>
    <row r="45841" spans="7:7">
      <c r="G45841" s="406"/>
    </row>
    <row r="45842" spans="7:7">
      <c r="G45842" s="406"/>
    </row>
    <row r="45843" spans="7:7">
      <c r="G45843" s="406"/>
    </row>
    <row r="45844" spans="7:7">
      <c r="G45844" s="406"/>
    </row>
    <row r="45845" spans="7:7">
      <c r="G45845" s="406"/>
    </row>
    <row r="45846" spans="7:7">
      <c r="G45846" s="406"/>
    </row>
    <row r="45847" spans="7:7">
      <c r="G45847" s="406"/>
    </row>
    <row r="45848" spans="7:7">
      <c r="G45848" s="406"/>
    </row>
    <row r="45849" spans="7:7">
      <c r="G45849" s="406"/>
    </row>
    <row r="45850" spans="7:7">
      <c r="G45850" s="406"/>
    </row>
    <row r="45851" spans="7:7">
      <c r="G45851" s="406"/>
    </row>
    <row r="45852" spans="7:7">
      <c r="G45852" s="406"/>
    </row>
    <row r="45853" spans="7:7">
      <c r="G45853" s="406"/>
    </row>
    <row r="45854" spans="7:7">
      <c r="G45854" s="406"/>
    </row>
    <row r="45855" spans="7:7">
      <c r="G45855" s="406"/>
    </row>
    <row r="45856" spans="7:7">
      <c r="G45856" s="406"/>
    </row>
    <row r="45857" spans="7:7">
      <c r="G45857" s="406"/>
    </row>
    <row r="45858" spans="7:7">
      <c r="G45858" s="406"/>
    </row>
    <row r="45859" spans="7:7">
      <c r="G45859" s="406"/>
    </row>
    <row r="45860" spans="7:7">
      <c r="G45860" s="406"/>
    </row>
    <row r="45861" spans="7:7">
      <c r="G45861" s="406"/>
    </row>
    <row r="45862" spans="7:7">
      <c r="G45862" s="406"/>
    </row>
    <row r="45863" spans="7:7">
      <c r="G45863" s="406"/>
    </row>
    <row r="45864" spans="7:7">
      <c r="G45864" s="406"/>
    </row>
    <row r="45865" spans="7:7">
      <c r="G45865" s="406"/>
    </row>
    <row r="45866" spans="7:7">
      <c r="G45866" s="406"/>
    </row>
    <row r="45867" spans="7:7">
      <c r="G45867" s="406"/>
    </row>
    <row r="45868" spans="7:7">
      <c r="G45868" s="406"/>
    </row>
    <row r="45869" spans="7:7">
      <c r="G45869" s="406"/>
    </row>
    <row r="45870" spans="7:7">
      <c r="G45870" s="406"/>
    </row>
    <row r="45871" spans="7:7">
      <c r="G45871" s="406"/>
    </row>
    <row r="45872" spans="7:7">
      <c r="G45872" s="406"/>
    </row>
    <row r="45873" spans="7:7">
      <c r="G45873" s="406"/>
    </row>
    <row r="45874" spans="7:7">
      <c r="G45874" s="406"/>
    </row>
    <row r="45875" spans="7:7">
      <c r="G45875" s="406"/>
    </row>
    <row r="45876" spans="7:7">
      <c r="G45876" s="406"/>
    </row>
    <row r="45877" spans="7:7">
      <c r="G45877" s="406"/>
    </row>
    <row r="45878" spans="7:7">
      <c r="G45878" s="406"/>
    </row>
    <row r="45879" spans="7:7">
      <c r="G45879" s="406"/>
    </row>
    <row r="45880" spans="7:7">
      <c r="G45880" s="406"/>
    </row>
    <row r="45881" spans="7:7">
      <c r="G45881" s="406"/>
    </row>
    <row r="45882" spans="7:7">
      <c r="G45882" s="406"/>
    </row>
    <row r="45883" spans="7:7">
      <c r="G45883" s="406"/>
    </row>
    <row r="45884" spans="7:7">
      <c r="G45884" s="406"/>
    </row>
    <row r="45885" spans="7:7">
      <c r="G45885" s="406"/>
    </row>
    <row r="45886" spans="7:7">
      <c r="G45886" s="406"/>
    </row>
    <row r="45887" spans="7:7">
      <c r="G45887" s="406"/>
    </row>
    <row r="45888" spans="7:7">
      <c r="G45888" s="406"/>
    </row>
    <row r="45889" spans="7:7">
      <c r="G45889" s="406"/>
    </row>
    <row r="45890" spans="7:7">
      <c r="G45890" s="406"/>
    </row>
    <row r="45891" spans="7:7">
      <c r="G45891" s="406"/>
    </row>
    <row r="45892" spans="7:7">
      <c r="G45892" s="406"/>
    </row>
    <row r="45893" spans="7:7">
      <c r="G45893" s="406"/>
    </row>
    <row r="45894" spans="7:7">
      <c r="G45894" s="406"/>
    </row>
    <row r="45895" spans="7:7">
      <c r="G45895" s="406"/>
    </row>
    <row r="45896" spans="7:7">
      <c r="G45896" s="406"/>
    </row>
    <row r="45897" spans="7:7">
      <c r="G45897" s="406"/>
    </row>
    <row r="45898" spans="7:7">
      <c r="G45898" s="406"/>
    </row>
    <row r="45899" spans="7:7">
      <c r="G45899" s="406"/>
    </row>
    <row r="45900" spans="7:7">
      <c r="G45900" s="406"/>
    </row>
    <row r="45901" spans="7:7">
      <c r="G45901" s="406"/>
    </row>
    <row r="45902" spans="7:7">
      <c r="G45902" s="406"/>
    </row>
    <row r="45903" spans="7:7">
      <c r="G45903" s="406"/>
    </row>
    <row r="45904" spans="7:7">
      <c r="G45904" s="406"/>
    </row>
    <row r="45905" spans="7:7">
      <c r="G45905" s="406"/>
    </row>
    <row r="45906" spans="7:7">
      <c r="G45906" s="406"/>
    </row>
    <row r="45907" spans="7:7">
      <c r="G45907" s="406"/>
    </row>
    <row r="45908" spans="7:7">
      <c r="G45908" s="406"/>
    </row>
    <row r="45909" spans="7:7">
      <c r="G45909" s="406"/>
    </row>
    <row r="45910" spans="7:7">
      <c r="G45910" s="406"/>
    </row>
    <row r="45911" spans="7:7">
      <c r="G45911" s="406"/>
    </row>
    <row r="45912" spans="7:7">
      <c r="G45912" s="406"/>
    </row>
    <row r="45913" spans="7:7">
      <c r="G45913" s="406"/>
    </row>
    <row r="45914" spans="7:7">
      <c r="G45914" s="406"/>
    </row>
    <row r="45915" spans="7:7">
      <c r="G45915" s="406"/>
    </row>
    <row r="45916" spans="7:7">
      <c r="G45916" s="406"/>
    </row>
    <row r="45917" spans="7:7">
      <c r="G45917" s="406"/>
    </row>
    <row r="45918" spans="7:7">
      <c r="G45918" s="406"/>
    </row>
    <row r="45919" spans="7:7">
      <c r="G45919" s="406"/>
    </row>
    <row r="45920" spans="7:7">
      <c r="G45920" s="406"/>
    </row>
    <row r="45921" spans="7:7">
      <c r="G45921" s="406"/>
    </row>
    <row r="45922" spans="7:7">
      <c r="G45922" s="406"/>
    </row>
    <row r="45923" spans="7:7">
      <c r="G45923" s="406"/>
    </row>
    <row r="45924" spans="7:7">
      <c r="G45924" s="406"/>
    </row>
    <row r="45925" spans="7:7">
      <c r="G45925" s="406"/>
    </row>
    <row r="45926" spans="7:7">
      <c r="G45926" s="406"/>
    </row>
    <row r="45927" spans="7:7">
      <c r="G45927" s="406"/>
    </row>
    <row r="45928" spans="7:7">
      <c r="G45928" s="406"/>
    </row>
    <row r="45929" spans="7:7">
      <c r="G45929" s="406"/>
    </row>
    <row r="45930" spans="7:7">
      <c r="G45930" s="406"/>
    </row>
    <row r="45931" spans="7:7">
      <c r="G45931" s="406"/>
    </row>
    <row r="45932" spans="7:7">
      <c r="G45932" s="406"/>
    </row>
    <row r="45933" spans="7:7">
      <c r="G45933" s="406"/>
    </row>
    <row r="45934" spans="7:7">
      <c r="G45934" s="406"/>
    </row>
    <row r="45935" spans="7:7">
      <c r="G45935" s="406"/>
    </row>
    <row r="45936" spans="7:7">
      <c r="G45936" s="406"/>
    </row>
    <row r="45937" spans="7:7">
      <c r="G45937" s="406"/>
    </row>
    <row r="45938" spans="7:7">
      <c r="G45938" s="406"/>
    </row>
    <row r="45939" spans="7:7">
      <c r="G45939" s="406"/>
    </row>
    <row r="45940" spans="7:7">
      <c r="G45940" s="406"/>
    </row>
    <row r="45941" spans="7:7">
      <c r="G45941" s="406"/>
    </row>
    <row r="45942" spans="7:7">
      <c r="G45942" s="406"/>
    </row>
    <row r="45943" spans="7:7">
      <c r="G45943" s="406"/>
    </row>
    <row r="45944" spans="7:7">
      <c r="G45944" s="406"/>
    </row>
    <row r="45945" spans="7:7">
      <c r="G45945" s="406"/>
    </row>
    <row r="45946" spans="7:7">
      <c r="G45946" s="406"/>
    </row>
    <row r="45947" spans="7:7">
      <c r="G45947" s="406"/>
    </row>
    <row r="45948" spans="7:7">
      <c r="G45948" s="406"/>
    </row>
    <row r="45949" spans="7:7">
      <c r="G45949" s="406"/>
    </row>
    <row r="45950" spans="7:7">
      <c r="G45950" s="406"/>
    </row>
    <row r="45951" spans="7:7">
      <c r="G45951" s="406"/>
    </row>
    <row r="45952" spans="7:7">
      <c r="G45952" s="406"/>
    </row>
    <row r="45953" spans="7:7">
      <c r="G45953" s="406"/>
    </row>
    <row r="45954" spans="7:7">
      <c r="G45954" s="406"/>
    </row>
    <row r="45955" spans="7:7">
      <c r="G45955" s="406"/>
    </row>
    <row r="45956" spans="7:7">
      <c r="G45956" s="406"/>
    </row>
    <row r="45957" spans="7:7">
      <c r="G45957" s="406"/>
    </row>
    <row r="45958" spans="7:7">
      <c r="G45958" s="406"/>
    </row>
    <row r="45959" spans="7:7">
      <c r="G45959" s="406"/>
    </row>
    <row r="45960" spans="7:7">
      <c r="G45960" s="406"/>
    </row>
    <row r="45961" spans="7:7">
      <c r="G45961" s="406"/>
    </row>
    <row r="45962" spans="7:7">
      <c r="G45962" s="406"/>
    </row>
    <row r="45963" spans="7:7">
      <c r="G45963" s="406"/>
    </row>
    <row r="45964" spans="7:7">
      <c r="G45964" s="406"/>
    </row>
    <row r="45965" spans="7:7">
      <c r="G45965" s="406"/>
    </row>
    <row r="45966" spans="7:7">
      <c r="G45966" s="406"/>
    </row>
    <row r="45967" spans="7:7">
      <c r="G45967" s="406"/>
    </row>
    <row r="45968" spans="7:7">
      <c r="G45968" s="406"/>
    </row>
    <row r="45969" spans="7:7">
      <c r="G45969" s="406"/>
    </row>
    <row r="45970" spans="7:7">
      <c r="G45970" s="406"/>
    </row>
    <row r="45971" spans="7:7">
      <c r="G45971" s="406"/>
    </row>
    <row r="45972" spans="7:7">
      <c r="G45972" s="406"/>
    </row>
    <row r="45973" spans="7:7">
      <c r="G45973" s="406"/>
    </row>
    <row r="45974" spans="7:7">
      <c r="G45974" s="406"/>
    </row>
    <row r="45975" spans="7:7">
      <c r="G45975" s="406"/>
    </row>
    <row r="45976" spans="7:7">
      <c r="G45976" s="406"/>
    </row>
    <row r="45977" spans="7:7">
      <c r="G45977" s="406"/>
    </row>
    <row r="45978" spans="7:7">
      <c r="G45978" s="406"/>
    </row>
    <row r="45979" spans="7:7">
      <c r="G45979" s="406"/>
    </row>
    <row r="45980" spans="7:7">
      <c r="G45980" s="406"/>
    </row>
    <row r="45981" spans="7:7">
      <c r="G45981" s="406"/>
    </row>
    <row r="45982" spans="7:7">
      <c r="G45982" s="406"/>
    </row>
    <row r="45983" spans="7:7">
      <c r="G45983" s="406"/>
    </row>
    <row r="45984" spans="7:7">
      <c r="G45984" s="406"/>
    </row>
    <row r="45985" spans="7:7">
      <c r="G45985" s="406"/>
    </row>
    <row r="45986" spans="7:7">
      <c r="G45986" s="406"/>
    </row>
    <row r="45987" spans="7:7">
      <c r="G45987" s="406"/>
    </row>
    <row r="45988" spans="7:7">
      <c r="G45988" s="406"/>
    </row>
    <row r="45989" spans="7:7">
      <c r="G45989" s="406"/>
    </row>
    <row r="45990" spans="7:7">
      <c r="G45990" s="406"/>
    </row>
    <row r="45991" spans="7:7">
      <c r="G45991" s="406"/>
    </row>
    <row r="45992" spans="7:7">
      <c r="G45992" s="406"/>
    </row>
    <row r="45993" spans="7:7">
      <c r="G45993" s="406"/>
    </row>
    <row r="45994" spans="7:7">
      <c r="G45994" s="406"/>
    </row>
    <row r="45995" spans="7:7">
      <c r="G45995" s="406"/>
    </row>
    <row r="45996" spans="7:7">
      <c r="G45996" s="406"/>
    </row>
    <row r="45997" spans="7:7">
      <c r="G45997" s="406"/>
    </row>
    <row r="45998" spans="7:7">
      <c r="G45998" s="406"/>
    </row>
    <row r="45999" spans="7:7">
      <c r="G45999" s="406"/>
    </row>
    <row r="46000" spans="7:7">
      <c r="G46000" s="406"/>
    </row>
    <row r="46001" spans="7:7">
      <c r="G46001" s="406"/>
    </row>
    <row r="46002" spans="7:7">
      <c r="G46002" s="406"/>
    </row>
    <row r="46003" spans="7:7">
      <c r="G46003" s="406"/>
    </row>
    <row r="46004" spans="7:7">
      <c r="G46004" s="406"/>
    </row>
    <row r="46005" spans="7:7">
      <c r="G46005" s="406"/>
    </row>
    <row r="46006" spans="7:7">
      <c r="G46006" s="406"/>
    </row>
    <row r="46007" spans="7:7">
      <c r="G46007" s="406"/>
    </row>
    <row r="46008" spans="7:7">
      <c r="G46008" s="406"/>
    </row>
    <row r="46009" spans="7:7">
      <c r="G46009" s="406"/>
    </row>
    <row r="46010" spans="7:7">
      <c r="G46010" s="406"/>
    </row>
    <row r="46011" spans="7:7">
      <c r="G46011" s="406"/>
    </row>
    <row r="46012" spans="7:7">
      <c r="G46012" s="406"/>
    </row>
    <row r="46013" spans="7:7">
      <c r="G46013" s="406"/>
    </row>
    <row r="46014" spans="7:7">
      <c r="G46014" s="406"/>
    </row>
    <row r="46015" spans="7:7">
      <c r="G46015" s="406"/>
    </row>
    <row r="46016" spans="7:7">
      <c r="G46016" s="406"/>
    </row>
    <row r="46017" spans="7:7">
      <c r="G46017" s="406"/>
    </row>
    <row r="46018" spans="7:7">
      <c r="G46018" s="406"/>
    </row>
    <row r="46019" spans="7:7">
      <c r="G46019" s="406"/>
    </row>
    <row r="46020" spans="7:7">
      <c r="G46020" s="406"/>
    </row>
    <row r="46021" spans="7:7">
      <c r="G46021" s="406"/>
    </row>
    <row r="46022" spans="7:7">
      <c r="G46022" s="406"/>
    </row>
    <row r="46023" spans="7:7">
      <c r="G46023" s="406"/>
    </row>
    <row r="46024" spans="7:7">
      <c r="G46024" s="406"/>
    </row>
    <row r="46025" spans="7:7">
      <c r="G46025" s="406"/>
    </row>
    <row r="46026" spans="7:7">
      <c r="G46026" s="406"/>
    </row>
    <row r="46027" spans="7:7">
      <c r="G46027" s="406"/>
    </row>
    <row r="46028" spans="7:7">
      <c r="G46028" s="406"/>
    </row>
    <row r="46029" spans="7:7">
      <c r="G46029" s="406"/>
    </row>
    <row r="46030" spans="7:7">
      <c r="G46030" s="406"/>
    </row>
    <row r="46031" spans="7:7">
      <c r="G46031" s="406"/>
    </row>
    <row r="46032" spans="7:7">
      <c r="G46032" s="406"/>
    </row>
    <row r="46033" spans="7:7">
      <c r="G46033" s="406"/>
    </row>
    <row r="46034" spans="7:7">
      <c r="G46034" s="406"/>
    </row>
    <row r="46035" spans="7:7">
      <c r="G46035" s="406"/>
    </row>
    <row r="46036" spans="7:7">
      <c r="G46036" s="406"/>
    </row>
    <row r="46037" spans="7:7">
      <c r="G46037" s="406"/>
    </row>
    <row r="46038" spans="7:7">
      <c r="G46038" s="406"/>
    </row>
    <row r="46039" spans="7:7">
      <c r="G46039" s="406"/>
    </row>
    <row r="46040" spans="7:7">
      <c r="G46040" s="406"/>
    </row>
    <row r="46041" spans="7:7">
      <c r="G46041" s="406"/>
    </row>
    <row r="46042" spans="7:7">
      <c r="G46042" s="406"/>
    </row>
    <row r="46043" spans="7:7">
      <c r="G46043" s="406"/>
    </row>
    <row r="46044" spans="7:7">
      <c r="G46044" s="406"/>
    </row>
    <row r="46045" spans="7:7">
      <c r="G46045" s="406"/>
    </row>
    <row r="46046" spans="7:7">
      <c r="G46046" s="406"/>
    </row>
    <row r="46047" spans="7:7">
      <c r="G46047" s="406"/>
    </row>
    <row r="46048" spans="7:7">
      <c r="G46048" s="406"/>
    </row>
    <row r="46049" spans="7:7">
      <c r="G46049" s="406"/>
    </row>
    <row r="46050" spans="7:7">
      <c r="G46050" s="406"/>
    </row>
    <row r="46051" spans="7:7">
      <c r="G46051" s="406"/>
    </row>
    <row r="46052" spans="7:7">
      <c r="G46052" s="406"/>
    </row>
    <row r="46053" spans="7:7">
      <c r="G46053" s="406"/>
    </row>
    <row r="46054" spans="7:7">
      <c r="G46054" s="406"/>
    </row>
    <row r="46055" spans="7:7">
      <c r="G46055" s="406"/>
    </row>
    <row r="46056" spans="7:7">
      <c r="G46056" s="406"/>
    </row>
    <row r="46057" spans="7:7">
      <c r="G46057" s="406"/>
    </row>
    <row r="46058" spans="7:7">
      <c r="G46058" s="406"/>
    </row>
    <row r="46059" spans="7:7">
      <c r="G46059" s="406"/>
    </row>
    <row r="46060" spans="7:7">
      <c r="G46060" s="406"/>
    </row>
    <row r="46061" spans="7:7">
      <c r="G46061" s="406"/>
    </row>
    <row r="46062" spans="7:7">
      <c r="G46062" s="406"/>
    </row>
    <row r="46063" spans="7:7">
      <c r="G46063" s="406"/>
    </row>
    <row r="46064" spans="7:7">
      <c r="G46064" s="406"/>
    </row>
    <row r="46065" spans="7:7">
      <c r="G46065" s="406"/>
    </row>
    <row r="46066" spans="7:7">
      <c r="G46066" s="406"/>
    </row>
    <row r="46067" spans="7:7">
      <c r="G46067" s="406"/>
    </row>
    <row r="46068" spans="7:7">
      <c r="G46068" s="406"/>
    </row>
    <row r="46069" spans="7:7">
      <c r="G46069" s="406"/>
    </row>
    <row r="46070" spans="7:7">
      <c r="G46070" s="406"/>
    </row>
    <row r="46071" spans="7:7">
      <c r="G46071" s="406"/>
    </row>
    <row r="46072" spans="7:7">
      <c r="G46072" s="406"/>
    </row>
    <row r="46073" spans="7:7">
      <c r="G46073" s="406"/>
    </row>
    <row r="46074" spans="7:7">
      <c r="G46074" s="406"/>
    </row>
    <row r="46075" spans="7:7">
      <c r="G46075" s="406"/>
    </row>
    <row r="46076" spans="7:7">
      <c r="G46076" s="406"/>
    </row>
    <row r="46077" spans="7:7">
      <c r="G46077" s="406"/>
    </row>
    <row r="46078" spans="7:7">
      <c r="G46078" s="406"/>
    </row>
    <row r="46079" spans="7:7">
      <c r="G46079" s="406"/>
    </row>
    <row r="46080" spans="7:7">
      <c r="G46080" s="406"/>
    </row>
    <row r="46081" spans="7:7">
      <c r="G46081" s="406"/>
    </row>
    <row r="46082" spans="7:7">
      <c r="G46082" s="406"/>
    </row>
    <row r="46083" spans="7:7">
      <c r="G46083" s="406"/>
    </row>
    <row r="46084" spans="7:7">
      <c r="G46084" s="406"/>
    </row>
    <row r="46085" spans="7:7">
      <c r="G46085" s="406"/>
    </row>
    <row r="46086" spans="7:7">
      <c r="G46086" s="406"/>
    </row>
    <row r="46087" spans="7:7">
      <c r="G46087" s="406"/>
    </row>
    <row r="46088" spans="7:7">
      <c r="G46088" s="406"/>
    </row>
    <row r="46089" spans="7:7">
      <c r="G46089" s="406"/>
    </row>
    <row r="46090" spans="7:7">
      <c r="G46090" s="406"/>
    </row>
    <row r="46091" spans="7:7">
      <c r="G46091" s="406"/>
    </row>
    <row r="46092" spans="7:7">
      <c r="G46092" s="406"/>
    </row>
    <row r="46093" spans="7:7">
      <c r="G46093" s="406"/>
    </row>
    <row r="46094" spans="7:7">
      <c r="G46094" s="406"/>
    </row>
    <row r="46095" spans="7:7">
      <c r="G46095" s="406"/>
    </row>
    <row r="46096" spans="7:7">
      <c r="G46096" s="406"/>
    </row>
    <row r="46097" spans="7:7">
      <c r="G46097" s="406"/>
    </row>
    <row r="46098" spans="7:7">
      <c r="G46098" s="406"/>
    </row>
    <row r="46099" spans="7:7">
      <c r="G46099" s="406"/>
    </row>
    <row r="46100" spans="7:7">
      <c r="G46100" s="406"/>
    </row>
    <row r="46101" spans="7:7">
      <c r="G46101" s="406"/>
    </row>
    <row r="46102" spans="7:7">
      <c r="G46102" s="406"/>
    </row>
    <row r="46103" spans="7:7">
      <c r="G46103" s="406"/>
    </row>
    <row r="46104" spans="7:7">
      <c r="G46104" s="406"/>
    </row>
    <row r="46105" spans="7:7">
      <c r="G46105" s="406"/>
    </row>
    <row r="46106" spans="7:7">
      <c r="G46106" s="406"/>
    </row>
    <row r="46107" spans="7:7">
      <c r="G46107" s="406"/>
    </row>
    <row r="46108" spans="7:7">
      <c r="G46108" s="406"/>
    </row>
    <row r="46109" spans="7:7">
      <c r="G46109" s="406"/>
    </row>
    <row r="46110" spans="7:7">
      <c r="G46110" s="406"/>
    </row>
    <row r="46111" spans="7:7">
      <c r="G46111" s="406"/>
    </row>
    <row r="46112" spans="7:7">
      <c r="G46112" s="406"/>
    </row>
    <row r="46113" spans="7:7">
      <c r="G46113" s="406"/>
    </row>
    <row r="46114" spans="7:7">
      <c r="G46114" s="406"/>
    </row>
    <row r="46115" spans="7:7">
      <c r="G46115" s="406"/>
    </row>
    <row r="46116" spans="7:7">
      <c r="G46116" s="406"/>
    </row>
    <row r="46117" spans="7:7">
      <c r="G46117" s="406"/>
    </row>
    <row r="46118" spans="7:7">
      <c r="G46118" s="406"/>
    </row>
    <row r="46119" spans="7:7">
      <c r="G46119" s="406"/>
    </row>
    <row r="46120" spans="7:7">
      <c r="G46120" s="406"/>
    </row>
    <row r="46121" spans="7:7">
      <c r="G46121" s="406"/>
    </row>
    <row r="46122" spans="7:7">
      <c r="G46122" s="406"/>
    </row>
    <row r="46123" spans="7:7">
      <c r="G46123" s="406"/>
    </row>
    <row r="46124" spans="7:7">
      <c r="G46124" s="406"/>
    </row>
    <row r="46125" spans="7:7">
      <c r="G46125" s="406"/>
    </row>
    <row r="46126" spans="7:7">
      <c r="G46126" s="406"/>
    </row>
    <row r="46127" spans="7:7">
      <c r="G46127" s="406"/>
    </row>
    <row r="46128" spans="7:7">
      <c r="G46128" s="406"/>
    </row>
    <row r="46129" spans="7:7">
      <c r="G46129" s="406"/>
    </row>
    <row r="46130" spans="7:7">
      <c r="G46130" s="406"/>
    </row>
    <row r="46131" spans="7:7">
      <c r="G46131" s="406"/>
    </row>
    <row r="46132" spans="7:7">
      <c r="G46132" s="406"/>
    </row>
    <row r="46133" spans="7:7">
      <c r="G46133" s="406"/>
    </row>
    <row r="46134" spans="7:7">
      <c r="G46134" s="406"/>
    </row>
    <row r="46135" spans="7:7">
      <c r="G46135" s="406"/>
    </row>
    <row r="46136" spans="7:7">
      <c r="G46136" s="406"/>
    </row>
    <row r="46137" spans="7:7">
      <c r="G46137" s="406"/>
    </row>
    <row r="46138" spans="7:7">
      <c r="G46138" s="406"/>
    </row>
    <row r="46139" spans="7:7">
      <c r="G46139" s="406"/>
    </row>
    <row r="46140" spans="7:7">
      <c r="G46140" s="406"/>
    </row>
    <row r="46141" spans="7:7">
      <c r="G46141" s="406"/>
    </row>
    <row r="46142" spans="7:7">
      <c r="G46142" s="406"/>
    </row>
    <row r="46143" spans="7:7">
      <c r="G46143" s="406"/>
    </row>
    <row r="46144" spans="7:7">
      <c r="G46144" s="406"/>
    </row>
    <row r="46145" spans="7:7">
      <c r="G46145" s="406"/>
    </row>
    <row r="46146" spans="7:7">
      <c r="G46146" s="406"/>
    </row>
    <row r="46147" spans="7:7">
      <c r="G46147" s="406"/>
    </row>
    <row r="46148" spans="7:7">
      <c r="G46148" s="406"/>
    </row>
    <row r="46149" spans="7:7">
      <c r="G46149" s="406"/>
    </row>
    <row r="46150" spans="7:7">
      <c r="G46150" s="406"/>
    </row>
    <row r="46151" spans="7:7">
      <c r="G46151" s="406"/>
    </row>
    <row r="46152" spans="7:7">
      <c r="G46152" s="406"/>
    </row>
    <row r="46153" spans="7:7">
      <c r="G46153" s="406"/>
    </row>
    <row r="46154" spans="7:7">
      <c r="G46154" s="406"/>
    </row>
    <row r="46155" spans="7:7">
      <c r="G46155" s="406"/>
    </row>
    <row r="46156" spans="7:7">
      <c r="G46156" s="406"/>
    </row>
    <row r="46157" spans="7:7">
      <c r="G46157" s="406"/>
    </row>
    <row r="46158" spans="7:7">
      <c r="G46158" s="406"/>
    </row>
    <row r="46159" spans="7:7">
      <c r="G46159" s="406"/>
    </row>
    <row r="46160" spans="7:7">
      <c r="G46160" s="406"/>
    </row>
    <row r="46161" spans="7:7">
      <c r="G46161" s="406"/>
    </row>
    <row r="46162" spans="7:7">
      <c r="G46162" s="406"/>
    </row>
    <row r="46163" spans="7:7">
      <c r="G46163" s="406"/>
    </row>
    <row r="46164" spans="7:7">
      <c r="G46164" s="406"/>
    </row>
    <row r="46165" spans="7:7">
      <c r="G46165" s="406"/>
    </row>
    <row r="46166" spans="7:7">
      <c r="G46166" s="406"/>
    </row>
    <row r="46167" spans="7:7">
      <c r="G46167" s="406"/>
    </row>
    <row r="46168" spans="7:7">
      <c r="G46168" s="406"/>
    </row>
    <row r="46169" spans="7:7">
      <c r="G46169" s="406"/>
    </row>
    <row r="46170" spans="7:7">
      <c r="G46170" s="406"/>
    </row>
    <row r="46171" spans="7:7">
      <c r="G46171" s="406"/>
    </row>
    <row r="46172" spans="7:7">
      <c r="G46172" s="406"/>
    </row>
    <row r="46173" spans="7:7">
      <c r="G46173" s="406"/>
    </row>
    <row r="46174" spans="7:7">
      <c r="G46174" s="406"/>
    </row>
    <row r="46175" spans="7:7">
      <c r="G46175" s="406"/>
    </row>
    <row r="46176" spans="7:7">
      <c r="G46176" s="406"/>
    </row>
    <row r="46177" spans="7:7">
      <c r="G46177" s="406"/>
    </row>
    <row r="46178" spans="7:7">
      <c r="G46178" s="406"/>
    </row>
    <row r="46179" spans="7:7">
      <c r="G46179" s="406"/>
    </row>
    <row r="46180" spans="7:7">
      <c r="G46180" s="406"/>
    </row>
    <row r="46181" spans="7:7">
      <c r="G46181" s="406"/>
    </row>
    <row r="46182" spans="7:7">
      <c r="G46182" s="406"/>
    </row>
    <row r="46183" spans="7:7">
      <c r="G46183" s="406"/>
    </row>
    <row r="46184" spans="7:7">
      <c r="G46184" s="406"/>
    </row>
    <row r="46185" spans="7:7">
      <c r="G46185" s="406"/>
    </row>
    <row r="46186" spans="7:7">
      <c r="G46186" s="406"/>
    </row>
    <row r="46187" spans="7:7">
      <c r="G46187" s="406"/>
    </row>
    <row r="46188" spans="7:7">
      <c r="G46188" s="406"/>
    </row>
    <row r="46189" spans="7:7">
      <c r="G46189" s="406"/>
    </row>
    <row r="46190" spans="7:7">
      <c r="G46190" s="406"/>
    </row>
    <row r="46191" spans="7:7">
      <c r="G46191" s="406"/>
    </row>
    <row r="46192" spans="7:7">
      <c r="G46192" s="406"/>
    </row>
    <row r="46193" spans="7:7">
      <c r="G46193" s="406"/>
    </row>
    <row r="46194" spans="7:7">
      <c r="G46194" s="406"/>
    </row>
    <row r="46195" spans="7:7">
      <c r="G46195" s="406"/>
    </row>
    <row r="46196" spans="7:7">
      <c r="G46196" s="406"/>
    </row>
    <row r="46197" spans="7:7">
      <c r="G46197" s="406"/>
    </row>
    <row r="46198" spans="7:7">
      <c r="G46198" s="406"/>
    </row>
    <row r="46199" spans="7:7">
      <c r="G46199" s="406"/>
    </row>
    <row r="46200" spans="7:7">
      <c r="G46200" s="406"/>
    </row>
    <row r="46201" spans="7:7">
      <c r="G46201" s="406"/>
    </row>
    <row r="46202" spans="7:7">
      <c r="G46202" s="406"/>
    </row>
    <row r="46203" spans="7:7">
      <c r="G46203" s="406"/>
    </row>
    <row r="46204" spans="7:7">
      <c r="G46204" s="406"/>
    </row>
    <row r="46205" spans="7:7">
      <c r="G46205" s="406"/>
    </row>
    <row r="46206" spans="7:7">
      <c r="G46206" s="406"/>
    </row>
    <row r="46207" spans="7:7">
      <c r="G46207" s="406"/>
    </row>
    <row r="46208" spans="7:7">
      <c r="G46208" s="406"/>
    </row>
    <row r="46209" spans="7:7">
      <c r="G46209" s="406"/>
    </row>
    <row r="46210" spans="7:7">
      <c r="G46210" s="406"/>
    </row>
    <row r="46211" spans="7:7">
      <c r="G46211" s="406"/>
    </row>
    <row r="46212" spans="7:7">
      <c r="G46212" s="406"/>
    </row>
    <row r="46213" spans="7:7">
      <c r="G46213" s="406"/>
    </row>
    <row r="46214" spans="7:7">
      <c r="G46214" s="406"/>
    </row>
    <row r="46215" spans="7:7">
      <c r="G46215" s="406"/>
    </row>
    <row r="46216" spans="7:7">
      <c r="G46216" s="406"/>
    </row>
    <row r="46217" spans="7:7">
      <c r="G46217" s="406"/>
    </row>
    <row r="46218" spans="7:7">
      <c r="G46218" s="406"/>
    </row>
    <row r="46219" spans="7:7">
      <c r="G46219" s="406"/>
    </row>
    <row r="46220" spans="7:7">
      <c r="G46220" s="406"/>
    </row>
    <row r="46221" spans="7:7">
      <c r="G46221" s="406"/>
    </row>
    <row r="46222" spans="7:7">
      <c r="G46222" s="406"/>
    </row>
    <row r="46223" spans="7:7">
      <c r="G46223" s="406"/>
    </row>
    <row r="46224" spans="7:7">
      <c r="G46224" s="406"/>
    </row>
    <row r="46225" spans="7:7">
      <c r="G46225" s="406"/>
    </row>
    <row r="46226" spans="7:7">
      <c r="G46226" s="406"/>
    </row>
    <row r="46227" spans="7:7">
      <c r="G46227" s="406"/>
    </row>
    <row r="46228" spans="7:7">
      <c r="G46228" s="406"/>
    </row>
    <row r="46229" spans="7:7">
      <c r="G46229" s="406"/>
    </row>
    <row r="46230" spans="7:7">
      <c r="G46230" s="406"/>
    </row>
    <row r="46231" spans="7:7">
      <c r="G46231" s="406"/>
    </row>
    <row r="46232" spans="7:7">
      <c r="G46232" s="406"/>
    </row>
    <row r="46233" spans="7:7">
      <c r="G46233" s="406"/>
    </row>
    <row r="46234" spans="7:7">
      <c r="G46234" s="406"/>
    </row>
    <row r="46235" spans="7:7">
      <c r="G46235" s="406"/>
    </row>
    <row r="46236" spans="7:7">
      <c r="G46236" s="406"/>
    </row>
    <row r="46237" spans="7:7">
      <c r="G46237" s="406"/>
    </row>
    <row r="46238" spans="7:7">
      <c r="G46238" s="406"/>
    </row>
    <row r="46239" spans="7:7">
      <c r="G46239" s="406"/>
    </row>
    <row r="46240" spans="7:7">
      <c r="G46240" s="406"/>
    </row>
    <row r="46241" spans="7:7">
      <c r="G46241" s="406"/>
    </row>
    <row r="46242" spans="7:7">
      <c r="G46242" s="406"/>
    </row>
    <row r="46243" spans="7:7">
      <c r="G46243" s="406"/>
    </row>
    <row r="46244" spans="7:7">
      <c r="G46244" s="406"/>
    </row>
    <row r="46245" spans="7:7">
      <c r="G46245" s="406"/>
    </row>
    <row r="46246" spans="7:7">
      <c r="G46246" s="406"/>
    </row>
    <row r="46247" spans="7:7">
      <c r="G46247" s="406"/>
    </row>
    <row r="46248" spans="7:7">
      <c r="G46248" s="406"/>
    </row>
    <row r="46249" spans="7:7">
      <c r="G46249" s="406"/>
    </row>
    <row r="46250" spans="7:7">
      <c r="G46250" s="406"/>
    </row>
    <row r="46251" spans="7:7">
      <c r="G46251" s="406"/>
    </row>
    <row r="46252" spans="7:7">
      <c r="G46252" s="406"/>
    </row>
    <row r="46253" spans="7:7">
      <c r="G46253" s="406"/>
    </row>
    <row r="46254" spans="7:7">
      <c r="G46254" s="406"/>
    </row>
    <row r="46255" spans="7:7">
      <c r="G46255" s="406"/>
    </row>
    <row r="46256" spans="7:7">
      <c r="G46256" s="406"/>
    </row>
    <row r="46257" spans="7:7">
      <c r="G46257" s="406"/>
    </row>
    <row r="46258" spans="7:7">
      <c r="G46258" s="406"/>
    </row>
    <row r="46259" spans="7:7">
      <c r="G46259" s="406"/>
    </row>
    <row r="46260" spans="7:7">
      <c r="G46260" s="406"/>
    </row>
    <row r="46261" spans="7:7">
      <c r="G46261" s="406"/>
    </row>
    <row r="46262" spans="7:7">
      <c r="G46262" s="406"/>
    </row>
    <row r="46263" spans="7:7">
      <c r="G46263" s="406"/>
    </row>
    <row r="46264" spans="7:7">
      <c r="G46264" s="406"/>
    </row>
    <row r="46265" spans="7:7">
      <c r="G46265" s="406"/>
    </row>
    <row r="46266" spans="7:7">
      <c r="G46266" s="406"/>
    </row>
    <row r="46267" spans="7:7">
      <c r="G46267" s="406"/>
    </row>
    <row r="46268" spans="7:7">
      <c r="G46268" s="406"/>
    </row>
    <row r="46269" spans="7:7">
      <c r="G46269" s="406"/>
    </row>
    <row r="46270" spans="7:7">
      <c r="G46270" s="406"/>
    </row>
    <row r="46271" spans="7:7">
      <c r="G46271" s="406"/>
    </row>
    <row r="46272" spans="7:7">
      <c r="G46272" s="406"/>
    </row>
    <row r="46273" spans="7:7">
      <c r="G46273" s="406"/>
    </row>
    <row r="46274" spans="7:7">
      <c r="G46274" s="406"/>
    </row>
    <row r="46275" spans="7:7">
      <c r="G46275" s="406"/>
    </row>
    <row r="46276" spans="7:7">
      <c r="G46276" s="406"/>
    </row>
    <row r="46277" spans="7:7">
      <c r="G46277" s="406"/>
    </row>
    <row r="46278" spans="7:7">
      <c r="G46278" s="406"/>
    </row>
    <row r="46279" spans="7:7">
      <c r="G46279" s="406"/>
    </row>
    <row r="46280" spans="7:7">
      <c r="G46280" s="406"/>
    </row>
    <row r="46281" spans="7:7">
      <c r="G46281" s="406"/>
    </row>
    <row r="46282" spans="7:7">
      <c r="G46282" s="406"/>
    </row>
    <row r="46283" spans="7:7">
      <c r="G46283" s="406"/>
    </row>
    <row r="46284" spans="7:7">
      <c r="G46284" s="406"/>
    </row>
    <row r="46285" spans="7:7">
      <c r="G46285" s="406"/>
    </row>
    <row r="46286" spans="7:7">
      <c r="G46286" s="406"/>
    </row>
    <row r="46287" spans="7:7">
      <c r="G46287" s="406"/>
    </row>
    <row r="46288" spans="7:7">
      <c r="G46288" s="406"/>
    </row>
    <row r="46289" spans="7:7">
      <c r="G46289" s="406"/>
    </row>
    <row r="46290" spans="7:7">
      <c r="G46290" s="406"/>
    </row>
    <row r="46291" spans="7:7">
      <c r="G46291" s="406"/>
    </row>
    <row r="46292" spans="7:7">
      <c r="G46292" s="406"/>
    </row>
    <row r="46293" spans="7:7">
      <c r="G46293" s="406"/>
    </row>
    <row r="46294" spans="7:7">
      <c r="G46294" s="406"/>
    </row>
    <row r="46295" spans="7:7">
      <c r="G46295" s="406"/>
    </row>
    <row r="46296" spans="7:7">
      <c r="G46296" s="406"/>
    </row>
    <row r="46297" spans="7:7">
      <c r="G46297" s="406"/>
    </row>
    <row r="46298" spans="7:7">
      <c r="G46298" s="406"/>
    </row>
    <row r="46299" spans="7:7">
      <c r="G46299" s="406"/>
    </row>
    <row r="46300" spans="7:7">
      <c r="G46300" s="406"/>
    </row>
    <row r="46301" spans="7:7">
      <c r="G46301" s="406"/>
    </row>
    <row r="46302" spans="7:7">
      <c r="G46302" s="406"/>
    </row>
    <row r="46303" spans="7:7">
      <c r="G46303" s="406"/>
    </row>
    <row r="46304" spans="7:7">
      <c r="G46304" s="406"/>
    </row>
    <row r="46305" spans="7:7">
      <c r="G46305" s="406"/>
    </row>
    <row r="46306" spans="7:7">
      <c r="G46306" s="406"/>
    </row>
    <row r="46307" spans="7:7">
      <c r="G46307" s="406"/>
    </row>
    <row r="46308" spans="7:7">
      <c r="G46308" s="406"/>
    </row>
    <row r="46309" spans="7:7">
      <c r="G46309" s="406"/>
    </row>
    <row r="46310" spans="7:7">
      <c r="G46310" s="406"/>
    </row>
    <row r="46311" spans="7:7">
      <c r="G46311" s="406"/>
    </row>
    <row r="46312" spans="7:7">
      <c r="G46312" s="406"/>
    </row>
    <row r="46313" spans="7:7">
      <c r="G46313" s="406"/>
    </row>
    <row r="46314" spans="7:7">
      <c r="G46314" s="406"/>
    </row>
    <row r="46315" spans="7:7">
      <c r="G46315" s="406"/>
    </row>
    <row r="46316" spans="7:7">
      <c r="G46316" s="406"/>
    </row>
    <row r="46317" spans="7:7">
      <c r="G46317" s="406"/>
    </row>
    <row r="46318" spans="7:7">
      <c r="G46318" s="406"/>
    </row>
    <row r="46319" spans="7:7">
      <c r="G46319" s="406"/>
    </row>
    <row r="46320" spans="7:7">
      <c r="G46320" s="406"/>
    </row>
    <row r="46321" spans="7:7">
      <c r="G46321" s="406"/>
    </row>
    <row r="46322" spans="7:7">
      <c r="G46322" s="406"/>
    </row>
    <row r="46323" spans="7:7">
      <c r="G46323" s="406"/>
    </row>
    <row r="46324" spans="7:7">
      <c r="G46324" s="406"/>
    </row>
    <row r="46325" spans="7:7">
      <c r="G46325" s="406"/>
    </row>
    <row r="46326" spans="7:7">
      <c r="G46326" s="406"/>
    </row>
    <row r="46327" spans="7:7">
      <c r="G46327" s="406"/>
    </row>
    <row r="46328" spans="7:7">
      <c r="G46328" s="406"/>
    </row>
    <row r="46329" spans="7:7">
      <c r="G46329" s="406"/>
    </row>
    <row r="46330" spans="7:7">
      <c r="G46330" s="406"/>
    </row>
    <row r="46331" spans="7:7">
      <c r="G46331" s="406"/>
    </row>
    <row r="46332" spans="7:7">
      <c r="G46332" s="406"/>
    </row>
    <row r="46333" spans="7:7">
      <c r="G46333" s="406"/>
    </row>
    <row r="46334" spans="7:7">
      <c r="G46334" s="406"/>
    </row>
    <row r="46335" spans="7:7">
      <c r="G46335" s="406"/>
    </row>
    <row r="46336" spans="7:7">
      <c r="G46336" s="406"/>
    </row>
    <row r="46337" spans="7:7">
      <c r="G46337" s="406"/>
    </row>
    <row r="46338" spans="7:7">
      <c r="G46338" s="406"/>
    </row>
    <row r="46339" spans="7:7">
      <c r="G46339" s="406"/>
    </row>
    <row r="46340" spans="7:7">
      <c r="G46340" s="406"/>
    </row>
    <row r="46341" spans="7:7">
      <c r="G46341" s="406"/>
    </row>
    <row r="46342" spans="7:7">
      <c r="G46342" s="406"/>
    </row>
    <row r="46343" spans="7:7">
      <c r="G46343" s="406"/>
    </row>
    <row r="46344" spans="7:7">
      <c r="G46344" s="406"/>
    </row>
    <row r="46345" spans="7:7">
      <c r="G46345" s="406"/>
    </row>
    <row r="46346" spans="7:7">
      <c r="G46346" s="406"/>
    </row>
    <row r="46347" spans="7:7">
      <c r="G46347" s="406"/>
    </row>
    <row r="46348" spans="7:7">
      <c r="G46348" s="406"/>
    </row>
    <row r="46349" spans="7:7">
      <c r="G46349" s="406"/>
    </row>
    <row r="46350" spans="7:7">
      <c r="G46350" s="406"/>
    </row>
    <row r="46351" spans="7:7">
      <c r="G46351" s="406"/>
    </row>
    <row r="46352" spans="7:7">
      <c r="G46352" s="406"/>
    </row>
    <row r="46353" spans="7:7">
      <c r="G46353" s="406"/>
    </row>
    <row r="46354" spans="7:7">
      <c r="G46354" s="406"/>
    </row>
    <row r="46355" spans="7:7">
      <c r="G46355" s="406"/>
    </row>
    <row r="46356" spans="7:7">
      <c r="G46356" s="406"/>
    </row>
    <row r="46357" spans="7:7">
      <c r="G46357" s="406"/>
    </row>
    <row r="46358" spans="7:7">
      <c r="G46358" s="406"/>
    </row>
    <row r="46359" spans="7:7">
      <c r="G46359" s="406"/>
    </row>
    <row r="46360" spans="7:7">
      <c r="G46360" s="406"/>
    </row>
    <row r="46361" spans="7:7">
      <c r="G46361" s="406"/>
    </row>
    <row r="46362" spans="7:7">
      <c r="G46362" s="406"/>
    </row>
    <row r="46363" spans="7:7">
      <c r="G46363" s="406"/>
    </row>
    <row r="46364" spans="7:7">
      <c r="G46364" s="406"/>
    </row>
    <row r="46365" spans="7:7">
      <c r="G46365" s="406"/>
    </row>
    <row r="46366" spans="7:7">
      <c r="G46366" s="406"/>
    </row>
    <row r="46367" spans="7:7">
      <c r="G46367" s="406"/>
    </row>
    <row r="46368" spans="7:7">
      <c r="G46368" s="406"/>
    </row>
    <row r="46369" spans="7:7">
      <c r="G46369" s="406"/>
    </row>
    <row r="46370" spans="7:7">
      <c r="G46370" s="406"/>
    </row>
    <row r="46371" spans="7:7">
      <c r="G46371" s="406"/>
    </row>
    <row r="46372" spans="7:7">
      <c r="G46372" s="406"/>
    </row>
    <row r="46373" spans="7:7">
      <c r="G46373" s="406"/>
    </row>
    <row r="46374" spans="7:7">
      <c r="G46374" s="406"/>
    </row>
    <row r="46375" spans="7:7">
      <c r="G46375" s="406"/>
    </row>
    <row r="46376" spans="7:7">
      <c r="G46376" s="406"/>
    </row>
    <row r="46377" spans="7:7">
      <c r="G46377" s="406"/>
    </row>
    <row r="46378" spans="7:7">
      <c r="G46378" s="406"/>
    </row>
    <row r="46379" spans="7:7">
      <c r="G46379" s="406"/>
    </row>
    <row r="46380" spans="7:7">
      <c r="G46380" s="406"/>
    </row>
    <row r="46381" spans="7:7">
      <c r="G46381" s="406"/>
    </row>
    <row r="46382" spans="7:7">
      <c r="G46382" s="406"/>
    </row>
    <row r="46383" spans="7:7">
      <c r="G46383" s="406"/>
    </row>
    <row r="46384" spans="7:7">
      <c r="G46384" s="406"/>
    </row>
    <row r="46385" spans="7:7">
      <c r="G46385" s="406"/>
    </row>
    <row r="46386" spans="7:7">
      <c r="G46386" s="406"/>
    </row>
    <row r="46387" spans="7:7">
      <c r="G46387" s="406"/>
    </row>
    <row r="46388" spans="7:7">
      <c r="G46388" s="406"/>
    </row>
    <row r="46389" spans="7:7">
      <c r="G46389" s="406"/>
    </row>
    <row r="46390" spans="7:7">
      <c r="G46390" s="406"/>
    </row>
    <row r="46391" spans="7:7">
      <c r="G46391" s="406"/>
    </row>
    <row r="46392" spans="7:7">
      <c r="G46392" s="406"/>
    </row>
    <row r="46393" spans="7:7">
      <c r="G46393" s="406"/>
    </row>
    <row r="46394" spans="7:7">
      <c r="G46394" s="406"/>
    </row>
    <row r="46395" spans="7:7">
      <c r="G46395" s="406"/>
    </row>
    <row r="46396" spans="7:7">
      <c r="G46396" s="406"/>
    </row>
    <row r="46397" spans="7:7">
      <c r="G46397" s="406"/>
    </row>
    <row r="46398" spans="7:7">
      <c r="G46398" s="406"/>
    </row>
    <row r="46399" spans="7:7">
      <c r="G46399" s="406"/>
    </row>
    <row r="46400" spans="7:7">
      <c r="G46400" s="406"/>
    </row>
    <row r="46401" spans="7:7">
      <c r="G46401" s="406"/>
    </row>
    <row r="46402" spans="7:7">
      <c r="G46402" s="406"/>
    </row>
    <row r="46403" spans="7:7">
      <c r="G46403" s="406"/>
    </row>
    <row r="46404" spans="7:7">
      <c r="G46404" s="406"/>
    </row>
    <row r="46405" spans="7:7">
      <c r="G46405" s="406"/>
    </row>
    <row r="46406" spans="7:7">
      <c r="G46406" s="406"/>
    </row>
    <row r="46407" spans="7:7">
      <c r="G46407" s="406"/>
    </row>
    <row r="46408" spans="7:7">
      <c r="G46408" s="406"/>
    </row>
    <row r="46409" spans="7:7">
      <c r="G46409" s="406"/>
    </row>
    <row r="46410" spans="7:7">
      <c r="G46410" s="406"/>
    </row>
    <row r="46411" spans="7:7">
      <c r="G46411" s="406"/>
    </row>
    <row r="46412" spans="7:7">
      <c r="G46412" s="406"/>
    </row>
    <row r="46413" spans="7:7">
      <c r="G46413" s="406"/>
    </row>
    <row r="46414" spans="7:7">
      <c r="G46414" s="406"/>
    </row>
    <row r="46415" spans="7:7">
      <c r="G46415" s="406"/>
    </row>
    <row r="46416" spans="7:7">
      <c r="G46416" s="406"/>
    </row>
    <row r="46417" spans="7:7">
      <c r="G46417" s="406"/>
    </row>
    <row r="46418" spans="7:7">
      <c r="G46418" s="406"/>
    </row>
    <row r="46419" spans="7:7">
      <c r="G46419" s="406"/>
    </row>
    <row r="46420" spans="7:7">
      <c r="G46420" s="406"/>
    </row>
    <row r="46421" spans="7:7">
      <c r="G46421" s="406"/>
    </row>
    <row r="46422" spans="7:7">
      <c r="G46422" s="406"/>
    </row>
    <row r="46423" spans="7:7">
      <c r="G46423" s="406"/>
    </row>
    <row r="46424" spans="7:7">
      <c r="G46424" s="406"/>
    </row>
    <row r="46425" spans="7:7">
      <c r="G46425" s="406"/>
    </row>
    <row r="46426" spans="7:7">
      <c r="G46426" s="406"/>
    </row>
    <row r="46427" spans="7:7">
      <c r="G46427" s="406"/>
    </row>
    <row r="46428" spans="7:7">
      <c r="G46428" s="406"/>
    </row>
    <row r="46429" spans="7:7">
      <c r="G46429" s="406"/>
    </row>
    <row r="46430" spans="7:7">
      <c r="G46430" s="406"/>
    </row>
    <row r="46431" spans="7:7">
      <c r="G46431" s="406"/>
    </row>
    <row r="46432" spans="7:7">
      <c r="G46432" s="406"/>
    </row>
    <row r="46433" spans="7:7">
      <c r="G46433" s="406"/>
    </row>
    <row r="46434" spans="7:7">
      <c r="G46434" s="406"/>
    </row>
    <row r="46435" spans="7:7">
      <c r="G46435" s="406"/>
    </row>
    <row r="46436" spans="7:7">
      <c r="G46436" s="406"/>
    </row>
    <row r="46437" spans="7:7">
      <c r="G46437" s="406"/>
    </row>
    <row r="46438" spans="7:7">
      <c r="G46438" s="406"/>
    </row>
    <row r="46439" spans="7:7">
      <c r="G46439" s="406"/>
    </row>
    <row r="46440" spans="7:7">
      <c r="G46440" s="406"/>
    </row>
    <row r="46441" spans="7:7">
      <c r="G46441" s="406"/>
    </row>
    <row r="46442" spans="7:7">
      <c r="G46442" s="406"/>
    </row>
    <row r="46443" spans="7:7">
      <c r="G46443" s="406"/>
    </row>
    <row r="46444" spans="7:7">
      <c r="G46444" s="406"/>
    </row>
    <row r="46445" spans="7:7">
      <c r="G46445" s="406"/>
    </row>
    <row r="46446" spans="7:7">
      <c r="G46446" s="406"/>
    </row>
    <row r="46447" spans="7:7">
      <c r="G46447" s="406"/>
    </row>
    <row r="46448" spans="7:7">
      <c r="G46448" s="406"/>
    </row>
    <row r="46449" spans="7:7">
      <c r="G46449" s="406"/>
    </row>
    <row r="46450" spans="7:7">
      <c r="G46450" s="406"/>
    </row>
    <row r="46451" spans="7:7">
      <c r="G46451" s="406"/>
    </row>
    <row r="46452" spans="7:7">
      <c r="G46452" s="406"/>
    </row>
    <row r="46453" spans="7:7">
      <c r="G46453" s="406"/>
    </row>
    <row r="46454" spans="7:7">
      <c r="G46454" s="406"/>
    </row>
    <row r="46455" spans="7:7">
      <c r="G46455" s="406"/>
    </row>
    <row r="46456" spans="7:7">
      <c r="G46456" s="406"/>
    </row>
    <row r="46457" spans="7:7">
      <c r="G46457" s="406"/>
    </row>
    <row r="46458" spans="7:7">
      <c r="G46458" s="406"/>
    </row>
    <row r="46459" spans="7:7">
      <c r="G46459" s="406"/>
    </row>
    <row r="46460" spans="7:7">
      <c r="G46460" s="406"/>
    </row>
    <row r="46461" spans="7:7">
      <c r="G46461" s="406"/>
    </row>
    <row r="46462" spans="7:7">
      <c r="G46462" s="406"/>
    </row>
    <row r="46463" spans="7:7">
      <c r="G46463" s="406"/>
    </row>
    <row r="46464" spans="7:7">
      <c r="G46464" s="406"/>
    </row>
    <row r="46465" spans="7:7">
      <c r="G46465" s="406"/>
    </row>
    <row r="46466" spans="7:7">
      <c r="G46466" s="406"/>
    </row>
    <row r="46467" spans="7:7">
      <c r="G46467" s="406"/>
    </row>
    <row r="46468" spans="7:7">
      <c r="G46468" s="406"/>
    </row>
    <row r="46469" spans="7:7">
      <c r="G46469" s="406"/>
    </row>
    <row r="46470" spans="7:7">
      <c r="G46470" s="406"/>
    </row>
    <row r="46471" spans="7:7">
      <c r="G46471" s="406"/>
    </row>
    <row r="46472" spans="7:7">
      <c r="G46472" s="406"/>
    </row>
    <row r="46473" spans="7:7">
      <c r="G46473" s="406"/>
    </row>
    <row r="46474" spans="7:7">
      <c r="G46474" s="406"/>
    </row>
    <row r="46475" spans="7:7">
      <c r="G46475" s="406"/>
    </row>
    <row r="46476" spans="7:7">
      <c r="G46476" s="406"/>
    </row>
    <row r="46477" spans="7:7">
      <c r="G46477" s="406"/>
    </row>
    <row r="46478" spans="7:7">
      <c r="G46478" s="406"/>
    </row>
    <row r="46479" spans="7:7">
      <c r="G46479" s="406"/>
    </row>
    <row r="46480" spans="7:7">
      <c r="G46480" s="406"/>
    </row>
    <row r="46481" spans="7:7">
      <c r="G46481" s="406"/>
    </row>
    <row r="46482" spans="7:7">
      <c r="G46482" s="406"/>
    </row>
    <row r="46483" spans="7:7">
      <c r="G46483" s="406"/>
    </row>
    <row r="46484" spans="7:7">
      <c r="G46484" s="406"/>
    </row>
    <row r="46485" spans="7:7">
      <c r="G46485" s="406"/>
    </row>
    <row r="46486" spans="7:7">
      <c r="G46486" s="406"/>
    </row>
    <row r="46487" spans="7:7">
      <c r="G46487" s="406"/>
    </row>
    <row r="46488" spans="7:7">
      <c r="G46488" s="406"/>
    </row>
    <row r="46489" spans="7:7">
      <c r="G46489" s="406"/>
    </row>
    <row r="46490" spans="7:7">
      <c r="G46490" s="406"/>
    </row>
    <row r="46491" spans="7:7">
      <c r="G46491" s="406"/>
    </row>
    <row r="46492" spans="7:7">
      <c r="G46492" s="406"/>
    </row>
    <row r="46493" spans="7:7">
      <c r="G46493" s="406"/>
    </row>
    <row r="46494" spans="7:7">
      <c r="G46494" s="406"/>
    </row>
    <row r="46495" spans="7:7">
      <c r="G46495" s="406"/>
    </row>
    <row r="46496" spans="7:7">
      <c r="G46496" s="406"/>
    </row>
    <row r="46497" spans="7:7">
      <c r="G46497" s="406"/>
    </row>
    <row r="46498" spans="7:7">
      <c r="G46498" s="406"/>
    </row>
    <row r="46499" spans="7:7">
      <c r="G46499" s="406"/>
    </row>
    <row r="46500" spans="7:7">
      <c r="G46500" s="406"/>
    </row>
    <row r="46501" spans="7:7">
      <c r="G46501" s="406"/>
    </row>
    <row r="46502" spans="7:7">
      <c r="G46502" s="406"/>
    </row>
    <row r="46503" spans="7:7">
      <c r="G46503" s="406"/>
    </row>
    <row r="46504" spans="7:7">
      <c r="G46504" s="406"/>
    </row>
    <row r="46505" spans="7:7">
      <c r="G46505" s="406"/>
    </row>
    <row r="46506" spans="7:7">
      <c r="G46506" s="406"/>
    </row>
    <row r="46507" spans="7:7">
      <c r="G46507" s="406"/>
    </row>
    <row r="46508" spans="7:7">
      <c r="G46508" s="406"/>
    </row>
    <row r="46509" spans="7:7">
      <c r="G46509" s="406"/>
    </row>
    <row r="46510" spans="7:7">
      <c r="G46510" s="406"/>
    </row>
    <row r="46511" spans="7:7">
      <c r="G46511" s="406"/>
    </row>
    <row r="46512" spans="7:7">
      <c r="G46512" s="406"/>
    </row>
    <row r="46513" spans="7:7">
      <c r="G46513" s="406"/>
    </row>
    <row r="46514" spans="7:7">
      <c r="G46514" s="406"/>
    </row>
    <row r="46515" spans="7:7">
      <c r="G46515" s="406"/>
    </row>
    <row r="46516" spans="7:7">
      <c r="G46516" s="406"/>
    </row>
    <row r="46517" spans="7:7">
      <c r="G46517" s="406"/>
    </row>
    <row r="46518" spans="7:7">
      <c r="G46518" s="406"/>
    </row>
    <row r="46519" spans="7:7">
      <c r="G46519" s="406"/>
    </row>
    <row r="46520" spans="7:7">
      <c r="G46520" s="406"/>
    </row>
    <row r="46521" spans="7:7">
      <c r="G46521" s="406"/>
    </row>
    <row r="46522" spans="7:7">
      <c r="G46522" s="406"/>
    </row>
    <row r="46523" spans="7:7">
      <c r="G46523" s="406"/>
    </row>
    <row r="46524" spans="7:7">
      <c r="G46524" s="406"/>
    </row>
    <row r="46525" spans="7:7">
      <c r="G46525" s="406"/>
    </row>
    <row r="46526" spans="7:7">
      <c r="G46526" s="406"/>
    </row>
    <row r="46527" spans="7:7">
      <c r="G46527" s="406"/>
    </row>
    <row r="46528" spans="7:7">
      <c r="G46528" s="406"/>
    </row>
    <row r="46529" spans="7:7">
      <c r="G46529" s="406"/>
    </row>
    <row r="46530" spans="7:7">
      <c r="G46530" s="406"/>
    </row>
    <row r="46531" spans="7:7">
      <c r="G46531" s="406"/>
    </row>
    <row r="46532" spans="7:7">
      <c r="G46532" s="406"/>
    </row>
    <row r="46533" spans="7:7">
      <c r="G46533" s="406"/>
    </row>
    <row r="46534" spans="7:7">
      <c r="G46534" s="406"/>
    </row>
    <row r="46535" spans="7:7">
      <c r="G46535" s="406"/>
    </row>
    <row r="46536" spans="7:7">
      <c r="G46536" s="406"/>
    </row>
    <row r="46537" spans="7:7">
      <c r="G46537" s="406"/>
    </row>
    <row r="46538" spans="7:7">
      <c r="G46538" s="406"/>
    </row>
    <row r="46539" spans="7:7">
      <c r="G46539" s="406"/>
    </row>
    <row r="46540" spans="7:7">
      <c r="G46540" s="406"/>
    </row>
    <row r="46541" spans="7:7">
      <c r="G46541" s="406"/>
    </row>
    <row r="46542" spans="7:7">
      <c r="G46542" s="406"/>
    </row>
    <row r="46543" spans="7:7">
      <c r="G46543" s="406"/>
    </row>
    <row r="46544" spans="7:7">
      <c r="G46544" s="406"/>
    </row>
    <row r="46545" spans="7:7">
      <c r="G46545" s="406"/>
    </row>
    <row r="46546" spans="7:7">
      <c r="G46546" s="406"/>
    </row>
    <row r="46547" spans="7:7">
      <c r="G46547" s="406"/>
    </row>
    <row r="46548" spans="7:7">
      <c r="G46548" s="406"/>
    </row>
    <row r="46549" spans="7:7">
      <c r="G46549" s="406"/>
    </row>
    <row r="46550" spans="7:7">
      <c r="G46550" s="406"/>
    </row>
    <row r="46551" spans="7:7">
      <c r="G46551" s="406"/>
    </row>
    <row r="46552" spans="7:7">
      <c r="G46552" s="406"/>
    </row>
    <row r="46553" spans="7:7">
      <c r="G46553" s="406"/>
    </row>
    <row r="46554" spans="7:7">
      <c r="G46554" s="406"/>
    </row>
    <row r="46555" spans="7:7">
      <c r="G46555" s="406"/>
    </row>
    <row r="46556" spans="7:7">
      <c r="G46556" s="406"/>
    </row>
    <row r="46557" spans="7:7">
      <c r="G46557" s="406"/>
    </row>
    <row r="46558" spans="7:7">
      <c r="G46558" s="406"/>
    </row>
    <row r="46559" spans="7:7">
      <c r="G46559" s="406"/>
    </row>
    <row r="46560" spans="7:7">
      <c r="G46560" s="406"/>
    </row>
    <row r="46561" spans="7:7">
      <c r="G46561" s="406"/>
    </row>
    <row r="46562" spans="7:7">
      <c r="G46562" s="406"/>
    </row>
    <row r="46563" spans="7:7">
      <c r="G46563" s="406"/>
    </row>
    <row r="46564" spans="7:7">
      <c r="G46564" s="406"/>
    </row>
    <row r="46565" spans="7:7">
      <c r="G46565" s="406"/>
    </row>
    <row r="46566" spans="7:7">
      <c r="G46566" s="406"/>
    </row>
    <row r="46567" spans="7:7">
      <c r="G46567" s="406"/>
    </row>
    <row r="46568" spans="7:7">
      <c r="G46568" s="406"/>
    </row>
    <row r="46569" spans="7:7">
      <c r="G46569" s="406"/>
    </row>
    <row r="46570" spans="7:7">
      <c r="G46570" s="406"/>
    </row>
    <row r="46571" spans="7:7">
      <c r="G46571" s="406"/>
    </row>
    <row r="46572" spans="7:7">
      <c r="G46572" s="406"/>
    </row>
    <row r="46573" spans="7:7">
      <c r="G46573" s="406"/>
    </row>
    <row r="46574" spans="7:7">
      <c r="G46574" s="406"/>
    </row>
    <row r="46575" spans="7:7">
      <c r="G46575" s="406"/>
    </row>
    <row r="46576" spans="7:7">
      <c r="G46576" s="406"/>
    </row>
    <row r="46577" spans="7:7">
      <c r="G46577" s="406"/>
    </row>
    <row r="46578" spans="7:7">
      <c r="G46578" s="406"/>
    </row>
    <row r="46579" spans="7:7">
      <c r="G46579" s="406"/>
    </row>
    <row r="46580" spans="7:7">
      <c r="G46580" s="406"/>
    </row>
    <row r="46581" spans="7:7">
      <c r="G46581" s="406"/>
    </row>
    <row r="46582" spans="7:7">
      <c r="G46582" s="406"/>
    </row>
    <row r="46583" spans="7:7">
      <c r="G46583" s="406"/>
    </row>
    <row r="46584" spans="7:7">
      <c r="G46584" s="406"/>
    </row>
    <row r="46585" spans="7:7">
      <c r="G46585" s="406"/>
    </row>
    <row r="46586" spans="7:7">
      <c r="G46586" s="406"/>
    </row>
    <row r="46587" spans="7:7">
      <c r="G46587" s="406"/>
    </row>
    <row r="46588" spans="7:7">
      <c r="G46588" s="406"/>
    </row>
    <row r="46589" spans="7:7">
      <c r="G46589" s="406"/>
    </row>
    <row r="46590" spans="7:7">
      <c r="G46590" s="406"/>
    </row>
    <row r="46591" spans="7:7">
      <c r="G46591" s="406"/>
    </row>
    <row r="46592" spans="7:7">
      <c r="G46592" s="406"/>
    </row>
    <row r="46593" spans="7:7">
      <c r="G46593" s="406"/>
    </row>
    <row r="46594" spans="7:7">
      <c r="G46594" s="406"/>
    </row>
    <row r="46595" spans="7:7">
      <c r="G46595" s="406"/>
    </row>
    <row r="46596" spans="7:7">
      <c r="G46596" s="406"/>
    </row>
    <row r="46597" spans="7:7">
      <c r="G46597" s="406"/>
    </row>
    <row r="46598" spans="7:7">
      <c r="G46598" s="406"/>
    </row>
    <row r="46599" spans="7:7">
      <c r="G46599" s="406"/>
    </row>
    <row r="46600" spans="7:7">
      <c r="G46600" s="406"/>
    </row>
    <row r="46601" spans="7:7">
      <c r="G46601" s="406"/>
    </row>
    <row r="46602" spans="7:7">
      <c r="G46602" s="406"/>
    </row>
    <row r="46603" spans="7:7">
      <c r="G46603" s="406"/>
    </row>
    <row r="46604" spans="7:7">
      <c r="G46604" s="406"/>
    </row>
    <row r="46605" spans="7:7">
      <c r="G46605" s="406"/>
    </row>
    <row r="46606" spans="7:7">
      <c r="G46606" s="406"/>
    </row>
    <row r="46607" spans="7:7">
      <c r="G46607" s="406"/>
    </row>
    <row r="46608" spans="7:7">
      <c r="G46608" s="406"/>
    </row>
    <row r="46609" spans="7:7">
      <c r="G46609" s="406"/>
    </row>
    <row r="46610" spans="7:7">
      <c r="G46610" s="406"/>
    </row>
    <row r="46611" spans="7:7">
      <c r="G46611" s="406"/>
    </row>
    <row r="46612" spans="7:7">
      <c r="G46612" s="406"/>
    </row>
    <row r="46613" spans="7:7">
      <c r="G46613" s="406"/>
    </row>
    <row r="46614" spans="7:7">
      <c r="G46614" s="406"/>
    </row>
    <row r="46615" spans="7:7">
      <c r="G46615" s="406"/>
    </row>
    <row r="46616" spans="7:7">
      <c r="G46616" s="406"/>
    </row>
    <row r="46617" spans="7:7">
      <c r="G46617" s="406"/>
    </row>
    <row r="46618" spans="7:7">
      <c r="G46618" s="406"/>
    </row>
    <row r="46619" spans="7:7">
      <c r="G46619" s="406"/>
    </row>
    <row r="46620" spans="7:7">
      <c r="G46620" s="406"/>
    </row>
    <row r="46621" spans="7:7">
      <c r="G46621" s="406"/>
    </row>
    <row r="46622" spans="7:7">
      <c r="G46622" s="406"/>
    </row>
    <row r="46623" spans="7:7">
      <c r="G46623" s="406"/>
    </row>
    <row r="46624" spans="7:7">
      <c r="G46624" s="406"/>
    </row>
    <row r="46625" spans="7:7">
      <c r="G46625" s="406"/>
    </row>
    <row r="46626" spans="7:7">
      <c r="G46626" s="406"/>
    </row>
    <row r="46627" spans="7:7">
      <c r="G46627" s="406"/>
    </row>
    <row r="46628" spans="7:7">
      <c r="G46628" s="406"/>
    </row>
    <row r="46629" spans="7:7">
      <c r="G46629" s="406"/>
    </row>
    <row r="46630" spans="7:7">
      <c r="G46630" s="406"/>
    </row>
    <row r="46631" spans="7:7">
      <c r="G46631" s="406"/>
    </row>
    <row r="46632" spans="7:7">
      <c r="G46632" s="406"/>
    </row>
    <row r="46633" spans="7:7">
      <c r="G46633" s="406"/>
    </row>
    <row r="46634" spans="7:7">
      <c r="G46634" s="406"/>
    </row>
    <row r="46635" spans="7:7">
      <c r="G46635" s="406"/>
    </row>
    <row r="46636" spans="7:7">
      <c r="G46636" s="406"/>
    </row>
    <row r="46637" spans="7:7">
      <c r="G46637" s="406"/>
    </row>
    <row r="46638" spans="7:7">
      <c r="G46638" s="406"/>
    </row>
    <row r="46639" spans="7:7">
      <c r="G46639" s="406"/>
    </row>
    <row r="46640" spans="7:7">
      <c r="G46640" s="406"/>
    </row>
    <row r="46641" spans="7:7">
      <c r="G46641" s="406"/>
    </row>
    <row r="46642" spans="7:7">
      <c r="G46642" s="406"/>
    </row>
    <row r="46643" spans="7:7">
      <c r="G46643" s="406"/>
    </row>
    <row r="46644" spans="7:7">
      <c r="G46644" s="406"/>
    </row>
    <row r="46645" spans="7:7">
      <c r="G46645" s="406"/>
    </row>
    <row r="46646" spans="7:7">
      <c r="G46646" s="406"/>
    </row>
    <row r="46647" spans="7:7">
      <c r="G46647" s="406"/>
    </row>
    <row r="46648" spans="7:7">
      <c r="G46648" s="406"/>
    </row>
    <row r="46649" spans="7:7">
      <c r="G46649" s="406"/>
    </row>
    <row r="46650" spans="7:7">
      <c r="G46650" s="406"/>
    </row>
    <row r="46651" spans="7:7">
      <c r="G46651" s="406"/>
    </row>
    <row r="46652" spans="7:7">
      <c r="G46652" s="406"/>
    </row>
    <row r="46653" spans="7:7">
      <c r="G46653" s="406"/>
    </row>
    <row r="46654" spans="7:7">
      <c r="G46654" s="406"/>
    </row>
    <row r="46655" spans="7:7">
      <c r="G46655" s="406"/>
    </row>
    <row r="46656" spans="7:7">
      <c r="G46656" s="406"/>
    </row>
    <row r="46657" spans="7:7">
      <c r="G46657" s="406"/>
    </row>
    <row r="46658" spans="7:7">
      <c r="G46658" s="406"/>
    </row>
    <row r="46659" spans="7:7">
      <c r="G46659" s="406"/>
    </row>
    <row r="46660" spans="7:7">
      <c r="G46660" s="406"/>
    </row>
    <row r="46661" spans="7:7">
      <c r="G46661" s="406"/>
    </row>
    <row r="46662" spans="7:7">
      <c r="G46662" s="406"/>
    </row>
    <row r="46663" spans="7:7">
      <c r="G46663" s="406"/>
    </row>
    <row r="46664" spans="7:7">
      <c r="G46664" s="406"/>
    </row>
    <row r="46665" spans="7:7">
      <c r="G46665" s="406"/>
    </row>
    <row r="46666" spans="7:7">
      <c r="G46666" s="406"/>
    </row>
    <row r="46667" spans="7:7">
      <c r="G46667" s="406"/>
    </row>
    <row r="46668" spans="7:7">
      <c r="G46668" s="406"/>
    </row>
    <row r="46669" spans="7:7">
      <c r="G46669" s="406"/>
    </row>
    <row r="46670" spans="7:7">
      <c r="G46670" s="406"/>
    </row>
    <row r="46671" spans="7:7">
      <c r="G46671" s="406"/>
    </row>
    <row r="46672" spans="7:7">
      <c r="G46672" s="406"/>
    </row>
    <row r="46673" spans="7:7">
      <c r="G46673" s="406"/>
    </row>
    <row r="46674" spans="7:7">
      <c r="G46674" s="406"/>
    </row>
    <row r="46675" spans="7:7">
      <c r="G46675" s="406"/>
    </row>
    <row r="46676" spans="7:7">
      <c r="G46676" s="406"/>
    </row>
    <row r="46677" spans="7:7">
      <c r="G46677" s="406"/>
    </row>
    <row r="46678" spans="7:7">
      <c r="G46678" s="406"/>
    </row>
    <row r="46679" spans="7:7">
      <c r="G46679" s="406"/>
    </row>
    <row r="46680" spans="7:7">
      <c r="G46680" s="406"/>
    </row>
    <row r="46681" spans="7:7">
      <c r="G46681" s="406"/>
    </row>
    <row r="46682" spans="7:7">
      <c r="G46682" s="406"/>
    </row>
    <row r="46683" spans="7:7">
      <c r="G46683" s="406"/>
    </row>
    <row r="46684" spans="7:7">
      <c r="G46684" s="406"/>
    </row>
    <row r="46685" spans="7:7">
      <c r="G46685" s="406"/>
    </row>
    <row r="46686" spans="7:7">
      <c r="G46686" s="406"/>
    </row>
    <row r="46687" spans="7:7">
      <c r="G46687" s="406"/>
    </row>
    <row r="46688" spans="7:7">
      <c r="G46688" s="406"/>
    </row>
    <row r="46689" spans="7:7">
      <c r="G46689" s="406"/>
    </row>
    <row r="46690" spans="7:7">
      <c r="G46690" s="406"/>
    </row>
    <row r="46691" spans="7:7">
      <c r="G46691" s="406"/>
    </row>
    <row r="46692" spans="7:7">
      <c r="G46692" s="406"/>
    </row>
    <row r="46693" spans="7:7">
      <c r="G46693" s="406"/>
    </row>
    <row r="46694" spans="7:7">
      <c r="G46694" s="406"/>
    </row>
    <row r="46695" spans="7:7">
      <c r="G46695" s="406"/>
    </row>
    <row r="46696" spans="7:7">
      <c r="G46696" s="406"/>
    </row>
    <row r="46697" spans="7:7">
      <c r="G46697" s="406"/>
    </row>
    <row r="46698" spans="7:7">
      <c r="G46698" s="406"/>
    </row>
    <row r="46699" spans="7:7">
      <c r="G46699" s="406"/>
    </row>
    <row r="46700" spans="7:7">
      <c r="G46700" s="406"/>
    </row>
    <row r="46701" spans="7:7">
      <c r="G46701" s="406"/>
    </row>
    <row r="46702" spans="7:7">
      <c r="G46702" s="406"/>
    </row>
    <row r="46703" spans="7:7">
      <c r="G46703" s="406"/>
    </row>
    <row r="46704" spans="7:7">
      <c r="G46704" s="406"/>
    </row>
    <row r="46705" spans="7:7">
      <c r="G46705" s="406"/>
    </row>
    <row r="46706" spans="7:7">
      <c r="G46706" s="406"/>
    </row>
    <row r="46707" spans="7:7">
      <c r="G46707" s="406"/>
    </row>
    <row r="46708" spans="7:7">
      <c r="G46708" s="406"/>
    </row>
    <row r="46709" spans="7:7">
      <c r="G46709" s="406"/>
    </row>
    <row r="46710" spans="7:7">
      <c r="G46710" s="406"/>
    </row>
    <row r="46711" spans="7:7">
      <c r="G46711" s="406"/>
    </row>
    <row r="46712" spans="7:7">
      <c r="G46712" s="406"/>
    </row>
    <row r="46713" spans="7:7">
      <c r="G46713" s="406"/>
    </row>
    <row r="46714" spans="7:7">
      <c r="G46714" s="406"/>
    </row>
    <row r="46715" spans="7:7">
      <c r="G46715" s="406"/>
    </row>
    <row r="46716" spans="7:7">
      <c r="G46716" s="406"/>
    </row>
    <row r="46717" spans="7:7">
      <c r="G46717" s="406"/>
    </row>
    <row r="46718" spans="7:7">
      <c r="G46718" s="406"/>
    </row>
    <row r="46719" spans="7:7">
      <c r="G46719" s="406"/>
    </row>
    <row r="46720" spans="7:7">
      <c r="G46720" s="406"/>
    </row>
    <row r="46721" spans="7:7">
      <c r="G46721" s="406"/>
    </row>
    <row r="46722" spans="7:7">
      <c r="G46722" s="406"/>
    </row>
    <row r="46723" spans="7:7">
      <c r="G46723" s="406"/>
    </row>
    <row r="46724" spans="7:7">
      <c r="G46724" s="406"/>
    </row>
    <row r="46725" spans="7:7">
      <c r="G46725" s="406"/>
    </row>
    <row r="46726" spans="7:7">
      <c r="G46726" s="406"/>
    </row>
    <row r="46727" spans="7:7">
      <c r="G46727" s="406"/>
    </row>
    <row r="46728" spans="7:7">
      <c r="G46728" s="406"/>
    </row>
    <row r="46729" spans="7:7">
      <c r="G46729" s="406"/>
    </row>
    <row r="46730" spans="7:7">
      <c r="G46730" s="406"/>
    </row>
    <row r="46731" spans="7:7">
      <c r="G46731" s="406"/>
    </row>
    <row r="46732" spans="7:7">
      <c r="G46732" s="406"/>
    </row>
    <row r="46733" spans="7:7">
      <c r="G46733" s="406"/>
    </row>
    <row r="46734" spans="7:7">
      <c r="G46734" s="406"/>
    </row>
    <row r="46735" spans="7:7">
      <c r="G46735" s="406"/>
    </row>
    <row r="46736" spans="7:7">
      <c r="G46736" s="406"/>
    </row>
    <row r="46737" spans="7:7">
      <c r="G46737" s="406"/>
    </row>
    <row r="46738" spans="7:7">
      <c r="G46738" s="406"/>
    </row>
    <row r="46739" spans="7:7">
      <c r="G46739" s="406"/>
    </row>
    <row r="46740" spans="7:7">
      <c r="G46740" s="406"/>
    </row>
    <row r="46741" spans="7:7">
      <c r="G46741" s="406"/>
    </row>
    <row r="46742" spans="7:7">
      <c r="G46742" s="406"/>
    </row>
    <row r="46743" spans="7:7">
      <c r="G46743" s="406"/>
    </row>
    <row r="46744" spans="7:7">
      <c r="G46744" s="406"/>
    </row>
    <row r="46745" spans="7:7">
      <c r="G46745" s="406"/>
    </row>
    <row r="46746" spans="7:7">
      <c r="G46746" s="406"/>
    </row>
    <row r="46747" spans="7:7">
      <c r="G46747" s="406"/>
    </row>
    <row r="46748" spans="7:7">
      <c r="G46748" s="406"/>
    </row>
    <row r="46749" spans="7:7">
      <c r="G46749" s="406"/>
    </row>
    <row r="46750" spans="7:7">
      <c r="G46750" s="406"/>
    </row>
    <row r="46751" spans="7:7">
      <c r="G46751" s="406"/>
    </row>
    <row r="46752" spans="7:7">
      <c r="G46752" s="406"/>
    </row>
    <row r="46753" spans="7:7">
      <c r="G46753" s="406"/>
    </row>
    <row r="46754" spans="7:7">
      <c r="G46754" s="406"/>
    </row>
    <row r="46755" spans="7:7">
      <c r="G46755" s="406"/>
    </row>
    <row r="46756" spans="7:7">
      <c r="G46756" s="406"/>
    </row>
    <row r="46757" spans="7:7">
      <c r="G46757" s="406"/>
    </row>
    <row r="46758" spans="7:7">
      <c r="G46758" s="406"/>
    </row>
    <row r="46759" spans="7:7">
      <c r="G46759" s="406"/>
    </row>
    <row r="46760" spans="7:7">
      <c r="G46760" s="406"/>
    </row>
    <row r="46761" spans="7:7">
      <c r="G46761" s="406"/>
    </row>
    <row r="46762" spans="7:7">
      <c r="G46762" s="406"/>
    </row>
    <row r="46763" spans="7:7">
      <c r="G46763" s="406"/>
    </row>
    <row r="46764" spans="7:7">
      <c r="G46764" s="406"/>
    </row>
    <row r="46765" spans="7:7">
      <c r="G46765" s="406"/>
    </row>
    <row r="46766" spans="7:7">
      <c r="G46766" s="406"/>
    </row>
    <row r="46767" spans="7:7">
      <c r="G46767" s="406"/>
    </row>
    <row r="46768" spans="7:7">
      <c r="G46768" s="406"/>
    </row>
    <row r="46769" spans="7:7">
      <c r="G46769" s="406"/>
    </row>
    <row r="46770" spans="7:7">
      <c r="G46770" s="406"/>
    </row>
    <row r="46771" spans="7:7">
      <c r="G46771" s="406"/>
    </row>
    <row r="46772" spans="7:7">
      <c r="G46772" s="406"/>
    </row>
    <row r="46773" spans="7:7">
      <c r="G46773" s="406"/>
    </row>
    <row r="46774" spans="7:7">
      <c r="G46774" s="406"/>
    </row>
    <row r="46775" spans="7:7">
      <c r="G46775" s="406"/>
    </row>
    <row r="46776" spans="7:7">
      <c r="G46776" s="406"/>
    </row>
    <row r="46777" spans="7:7">
      <c r="G46777" s="406"/>
    </row>
    <row r="46778" spans="7:7">
      <c r="G46778" s="406"/>
    </row>
    <row r="46779" spans="7:7">
      <c r="G46779" s="406"/>
    </row>
    <row r="46780" spans="7:7">
      <c r="G46780" s="406"/>
    </row>
    <row r="46781" spans="7:7">
      <c r="G46781" s="406"/>
    </row>
    <row r="46782" spans="7:7">
      <c r="G46782" s="406"/>
    </row>
    <row r="46783" spans="7:7">
      <c r="G46783" s="406"/>
    </row>
    <row r="46784" spans="7:7">
      <c r="G46784" s="406"/>
    </row>
    <row r="46785" spans="7:7">
      <c r="G46785" s="406"/>
    </row>
    <row r="46786" spans="7:7">
      <c r="G46786" s="406"/>
    </row>
    <row r="46787" spans="7:7">
      <c r="G46787" s="406"/>
    </row>
    <row r="46788" spans="7:7">
      <c r="G46788" s="406"/>
    </row>
    <row r="46789" spans="7:7">
      <c r="G46789" s="406"/>
    </row>
    <row r="46790" spans="7:7">
      <c r="G46790" s="406"/>
    </row>
    <row r="46791" spans="7:7">
      <c r="G46791" s="406"/>
    </row>
    <row r="46792" spans="7:7">
      <c r="G46792" s="406"/>
    </row>
    <row r="46793" spans="7:7">
      <c r="G46793" s="406"/>
    </row>
    <row r="46794" spans="7:7">
      <c r="G46794" s="406"/>
    </row>
    <row r="46795" spans="7:7">
      <c r="G46795" s="406"/>
    </row>
    <row r="46796" spans="7:7">
      <c r="G46796" s="406"/>
    </row>
    <row r="46797" spans="7:7">
      <c r="G46797" s="406"/>
    </row>
    <row r="46798" spans="7:7">
      <c r="G46798" s="406"/>
    </row>
    <row r="46799" spans="7:7">
      <c r="G46799" s="406"/>
    </row>
    <row r="46800" spans="7:7">
      <c r="G46800" s="406"/>
    </row>
    <row r="46801" spans="7:7">
      <c r="G46801" s="406"/>
    </row>
    <row r="46802" spans="7:7">
      <c r="G46802" s="406"/>
    </row>
    <row r="46803" spans="7:7">
      <c r="G46803" s="406"/>
    </row>
    <row r="46804" spans="7:7">
      <c r="G46804" s="406"/>
    </row>
    <row r="46805" spans="7:7">
      <c r="G46805" s="406"/>
    </row>
    <row r="46806" spans="7:7">
      <c r="G46806" s="406"/>
    </row>
    <row r="46807" spans="7:7">
      <c r="G46807" s="406"/>
    </row>
    <row r="46808" spans="7:7">
      <c r="G46808" s="406"/>
    </row>
    <row r="46809" spans="7:7">
      <c r="G46809" s="406"/>
    </row>
    <row r="46810" spans="7:7">
      <c r="G46810" s="406"/>
    </row>
    <row r="46811" spans="7:7">
      <c r="G46811" s="406"/>
    </row>
    <row r="46812" spans="7:7">
      <c r="G46812" s="406"/>
    </row>
    <row r="46813" spans="7:7">
      <c r="G46813" s="406"/>
    </row>
    <row r="46814" spans="7:7">
      <c r="G46814" s="406"/>
    </row>
    <row r="46815" spans="7:7">
      <c r="G46815" s="406"/>
    </row>
    <row r="46816" spans="7:7">
      <c r="G46816" s="406"/>
    </row>
    <row r="46817" spans="7:7">
      <c r="G46817" s="406"/>
    </row>
    <row r="46818" spans="7:7">
      <c r="G46818" s="406"/>
    </row>
    <row r="46819" spans="7:7">
      <c r="G46819" s="406"/>
    </row>
    <row r="46820" spans="7:7">
      <c r="G46820" s="406"/>
    </row>
    <row r="46821" spans="7:7">
      <c r="G46821" s="406"/>
    </row>
    <row r="46822" spans="7:7">
      <c r="G46822" s="406"/>
    </row>
    <row r="46823" spans="7:7">
      <c r="G46823" s="406"/>
    </row>
    <row r="46824" spans="7:7">
      <c r="G46824" s="406"/>
    </row>
    <row r="46825" spans="7:7">
      <c r="G46825" s="406"/>
    </row>
    <row r="46826" spans="7:7">
      <c r="G46826" s="406"/>
    </row>
    <row r="46827" spans="7:7">
      <c r="G46827" s="406"/>
    </row>
    <row r="46828" spans="7:7">
      <c r="G46828" s="406"/>
    </row>
    <row r="46829" spans="7:7">
      <c r="G46829" s="406"/>
    </row>
    <row r="46830" spans="7:7">
      <c r="G46830" s="406"/>
    </row>
    <row r="46831" spans="7:7">
      <c r="G46831" s="406"/>
    </row>
    <row r="46832" spans="7:7">
      <c r="G46832" s="406"/>
    </row>
    <row r="46833" spans="7:7">
      <c r="G46833" s="406"/>
    </row>
    <row r="46834" spans="7:7">
      <c r="G46834" s="406"/>
    </row>
    <row r="46835" spans="7:7">
      <c r="G46835" s="406"/>
    </row>
    <row r="46836" spans="7:7">
      <c r="G46836" s="406"/>
    </row>
    <row r="46837" spans="7:7">
      <c r="G46837" s="406"/>
    </row>
    <row r="46838" spans="7:7">
      <c r="G46838" s="406"/>
    </row>
    <row r="46839" spans="7:7">
      <c r="G46839" s="406"/>
    </row>
    <row r="46840" spans="7:7">
      <c r="G46840" s="406"/>
    </row>
    <row r="46841" spans="7:7">
      <c r="G46841" s="406"/>
    </row>
    <row r="46842" spans="7:7">
      <c r="G46842" s="406"/>
    </row>
    <row r="46843" spans="7:7">
      <c r="G46843" s="406"/>
    </row>
    <row r="46844" spans="7:7">
      <c r="G46844" s="406"/>
    </row>
    <row r="46845" spans="7:7">
      <c r="G46845" s="406"/>
    </row>
    <row r="46846" spans="7:7">
      <c r="G46846" s="406"/>
    </row>
    <row r="46847" spans="7:7">
      <c r="G46847" s="406"/>
    </row>
    <row r="46848" spans="7:7">
      <c r="G46848" s="406"/>
    </row>
    <row r="46849" spans="7:7">
      <c r="G46849" s="406"/>
    </row>
    <row r="46850" spans="7:7">
      <c r="G46850" s="406"/>
    </row>
    <row r="46851" spans="7:7">
      <c r="G46851" s="406"/>
    </row>
    <row r="46852" spans="7:7">
      <c r="G46852" s="406"/>
    </row>
    <row r="46853" spans="7:7">
      <c r="G46853" s="406"/>
    </row>
    <row r="46854" spans="7:7">
      <c r="G46854" s="406"/>
    </row>
    <row r="46855" spans="7:7">
      <c r="G46855" s="406"/>
    </row>
    <row r="46856" spans="7:7">
      <c r="G46856" s="406"/>
    </row>
    <row r="46857" spans="7:7">
      <c r="G46857" s="406"/>
    </row>
    <row r="46858" spans="7:7">
      <c r="G46858" s="406"/>
    </row>
    <row r="46859" spans="7:7">
      <c r="G46859" s="406"/>
    </row>
    <row r="46860" spans="7:7">
      <c r="G46860" s="406"/>
    </row>
    <row r="46861" spans="7:7">
      <c r="G46861" s="406"/>
    </row>
    <row r="46862" spans="7:7">
      <c r="G46862" s="406"/>
    </row>
    <row r="46863" spans="7:7">
      <c r="G46863" s="406"/>
    </row>
    <row r="46864" spans="7:7">
      <c r="G46864" s="406"/>
    </row>
    <row r="46865" spans="7:7">
      <c r="G46865" s="406"/>
    </row>
    <row r="46866" spans="7:7">
      <c r="G46866" s="406"/>
    </row>
    <row r="46867" spans="7:7">
      <c r="G46867" s="406"/>
    </row>
    <row r="46868" spans="7:7">
      <c r="G46868" s="406"/>
    </row>
    <row r="46869" spans="7:7">
      <c r="G46869" s="406"/>
    </row>
    <row r="46870" spans="7:7">
      <c r="G46870" s="406"/>
    </row>
    <row r="46871" spans="7:7">
      <c r="G46871" s="406"/>
    </row>
    <row r="46872" spans="7:7">
      <c r="G46872" s="406"/>
    </row>
    <row r="46873" spans="7:7">
      <c r="G46873" s="406"/>
    </row>
    <row r="46874" spans="7:7">
      <c r="G46874" s="406"/>
    </row>
    <row r="46875" spans="7:7">
      <c r="G46875" s="406"/>
    </row>
    <row r="46876" spans="7:7">
      <c r="G46876" s="406"/>
    </row>
    <row r="46877" spans="7:7">
      <c r="G46877" s="406"/>
    </row>
    <row r="46878" spans="7:7">
      <c r="G46878" s="406"/>
    </row>
    <row r="46879" spans="7:7">
      <c r="G46879" s="406"/>
    </row>
    <row r="46880" spans="7:7">
      <c r="G46880" s="406"/>
    </row>
    <row r="46881" spans="7:7">
      <c r="G46881" s="406"/>
    </row>
    <row r="46882" spans="7:7">
      <c r="G46882" s="406"/>
    </row>
    <row r="46883" spans="7:7">
      <c r="G46883" s="406"/>
    </row>
    <row r="46884" spans="7:7">
      <c r="G46884" s="406"/>
    </row>
    <row r="46885" spans="7:7">
      <c r="G46885" s="406"/>
    </row>
    <row r="46886" spans="7:7">
      <c r="G46886" s="406"/>
    </row>
    <row r="46887" spans="7:7">
      <c r="G46887" s="406"/>
    </row>
    <row r="46888" spans="7:7">
      <c r="G46888" s="406"/>
    </row>
    <row r="46889" spans="7:7">
      <c r="G46889" s="406"/>
    </row>
    <row r="46890" spans="7:7">
      <c r="G46890" s="406"/>
    </row>
    <row r="46891" spans="7:7">
      <c r="G46891" s="406"/>
    </row>
    <row r="46892" spans="7:7">
      <c r="G46892" s="406"/>
    </row>
    <row r="46893" spans="7:7">
      <c r="G46893" s="406"/>
    </row>
    <row r="46894" spans="7:7">
      <c r="G46894" s="406"/>
    </row>
    <row r="46895" spans="7:7">
      <c r="G46895" s="406"/>
    </row>
    <row r="46896" spans="7:7">
      <c r="G46896" s="406"/>
    </row>
    <row r="46897" spans="7:7">
      <c r="G46897" s="406"/>
    </row>
    <row r="46898" spans="7:7">
      <c r="G46898" s="406"/>
    </row>
    <row r="46899" spans="7:7">
      <c r="G46899" s="406"/>
    </row>
    <row r="46900" spans="7:7">
      <c r="G46900" s="406"/>
    </row>
    <row r="46901" spans="7:7">
      <c r="G46901" s="406"/>
    </row>
    <row r="46902" spans="7:7">
      <c r="G46902" s="406"/>
    </row>
    <row r="46903" spans="7:7">
      <c r="G46903" s="406"/>
    </row>
    <row r="46904" spans="7:7">
      <c r="G46904" s="406"/>
    </row>
    <row r="46905" spans="7:7">
      <c r="G46905" s="406"/>
    </row>
    <row r="46906" spans="7:7">
      <c r="G46906" s="406"/>
    </row>
    <row r="46907" spans="7:7">
      <c r="G46907" s="406"/>
    </row>
    <row r="46908" spans="7:7">
      <c r="G46908" s="406"/>
    </row>
    <row r="46909" spans="7:7">
      <c r="G46909" s="406"/>
    </row>
    <row r="46910" spans="7:7">
      <c r="G46910" s="406"/>
    </row>
    <row r="46911" spans="7:7">
      <c r="G46911" s="406"/>
    </row>
    <row r="46912" spans="7:7">
      <c r="G46912" s="406"/>
    </row>
    <row r="46913" spans="7:7">
      <c r="G46913" s="406"/>
    </row>
    <row r="46914" spans="7:7">
      <c r="G46914" s="406"/>
    </row>
    <row r="46915" spans="7:7">
      <c r="G46915" s="406"/>
    </row>
    <row r="46916" spans="7:7">
      <c r="G46916" s="406"/>
    </row>
    <row r="46917" spans="7:7">
      <c r="G46917" s="406"/>
    </row>
    <row r="46918" spans="7:7">
      <c r="G46918" s="406"/>
    </row>
    <row r="46919" spans="7:7">
      <c r="G46919" s="406"/>
    </row>
    <row r="46920" spans="7:7">
      <c r="G46920" s="406"/>
    </row>
    <row r="46921" spans="7:7">
      <c r="G46921" s="406"/>
    </row>
    <row r="46922" spans="7:7">
      <c r="G46922" s="406"/>
    </row>
    <row r="46923" spans="7:7">
      <c r="G46923" s="406"/>
    </row>
    <row r="46924" spans="7:7">
      <c r="G46924" s="406"/>
    </row>
    <row r="46925" spans="7:7">
      <c r="G46925" s="406"/>
    </row>
    <row r="46926" spans="7:7">
      <c r="G46926" s="406"/>
    </row>
    <row r="46927" spans="7:7">
      <c r="G46927" s="406"/>
    </row>
    <row r="46928" spans="7:7">
      <c r="G46928" s="406"/>
    </row>
    <row r="46929" spans="7:7">
      <c r="G46929" s="406"/>
    </row>
    <row r="46930" spans="7:7">
      <c r="G46930" s="406"/>
    </row>
    <row r="46931" spans="7:7">
      <c r="G46931" s="406"/>
    </row>
    <row r="46932" spans="7:7">
      <c r="G46932" s="406"/>
    </row>
    <row r="46933" spans="7:7">
      <c r="G46933" s="406"/>
    </row>
    <row r="46934" spans="7:7">
      <c r="G46934" s="406"/>
    </row>
    <row r="46935" spans="7:7">
      <c r="G46935" s="406"/>
    </row>
    <row r="46936" spans="7:7">
      <c r="G46936" s="406"/>
    </row>
    <row r="46937" spans="7:7">
      <c r="G46937" s="406"/>
    </row>
    <row r="46938" spans="7:7">
      <c r="G46938" s="406"/>
    </row>
    <row r="46939" spans="7:7">
      <c r="G46939" s="406"/>
    </row>
    <row r="46940" spans="7:7">
      <c r="G46940" s="406"/>
    </row>
    <row r="46941" spans="7:7">
      <c r="G46941" s="406"/>
    </row>
    <row r="46942" spans="7:7">
      <c r="G46942" s="406"/>
    </row>
    <row r="46943" spans="7:7">
      <c r="G46943" s="406"/>
    </row>
    <row r="46944" spans="7:7">
      <c r="G46944" s="406"/>
    </row>
    <row r="46945" spans="7:7">
      <c r="G46945" s="406"/>
    </row>
    <row r="46946" spans="7:7">
      <c r="G46946" s="406"/>
    </row>
    <row r="46947" spans="7:7">
      <c r="G46947" s="406"/>
    </row>
    <row r="46948" spans="7:7">
      <c r="G46948" s="406"/>
    </row>
    <row r="46949" spans="7:7">
      <c r="G46949" s="406"/>
    </row>
    <row r="46950" spans="7:7">
      <c r="G46950" s="406"/>
    </row>
    <row r="46951" spans="7:7">
      <c r="G46951" s="406"/>
    </row>
    <row r="46952" spans="7:7">
      <c r="G46952" s="406"/>
    </row>
    <row r="46953" spans="7:7">
      <c r="G46953" s="406"/>
    </row>
    <row r="46954" spans="7:7">
      <c r="G46954" s="406"/>
    </row>
    <row r="46955" spans="7:7">
      <c r="G46955" s="406"/>
    </row>
    <row r="46956" spans="7:7">
      <c r="G46956" s="406"/>
    </row>
    <row r="46957" spans="7:7">
      <c r="G46957" s="406"/>
    </row>
    <row r="46958" spans="7:7">
      <c r="G46958" s="406"/>
    </row>
    <row r="46959" spans="7:7">
      <c r="G46959" s="406"/>
    </row>
    <row r="46960" spans="7:7">
      <c r="G46960" s="406"/>
    </row>
    <row r="46961" spans="7:7">
      <c r="G46961" s="406"/>
    </row>
    <row r="46962" spans="7:7">
      <c r="G46962" s="406"/>
    </row>
    <row r="46963" spans="7:7">
      <c r="G46963" s="406"/>
    </row>
    <row r="46964" spans="7:7">
      <c r="G46964" s="406"/>
    </row>
    <row r="46965" spans="7:7">
      <c r="G46965" s="406"/>
    </row>
    <row r="46966" spans="7:7">
      <c r="G46966" s="406"/>
    </row>
    <row r="46967" spans="7:7">
      <c r="G46967" s="406"/>
    </row>
    <row r="46968" spans="7:7">
      <c r="G46968" s="406"/>
    </row>
    <row r="46969" spans="7:7">
      <c r="G46969" s="406"/>
    </row>
    <row r="46970" spans="7:7">
      <c r="G46970" s="406"/>
    </row>
    <row r="46971" spans="7:7">
      <c r="G46971" s="406"/>
    </row>
    <row r="46972" spans="7:7">
      <c r="G46972" s="406"/>
    </row>
    <row r="46973" spans="7:7">
      <c r="G46973" s="406"/>
    </row>
    <row r="46974" spans="7:7">
      <c r="G46974" s="406"/>
    </row>
    <row r="46975" spans="7:7">
      <c r="G46975" s="406"/>
    </row>
    <row r="46976" spans="7:7">
      <c r="G46976" s="406"/>
    </row>
    <row r="46977" spans="7:7">
      <c r="G46977" s="406"/>
    </row>
    <row r="46978" spans="7:7">
      <c r="G46978" s="406"/>
    </row>
    <row r="46979" spans="7:7">
      <c r="G46979" s="406"/>
    </row>
    <row r="46980" spans="7:7">
      <c r="G46980" s="406"/>
    </row>
    <row r="46981" spans="7:7">
      <c r="G46981" s="406"/>
    </row>
    <row r="46982" spans="7:7">
      <c r="G46982" s="406"/>
    </row>
    <row r="46983" spans="7:7">
      <c r="G46983" s="406"/>
    </row>
    <row r="46984" spans="7:7">
      <c r="G46984" s="406"/>
    </row>
    <row r="46985" spans="7:7">
      <c r="G46985" s="406"/>
    </row>
    <row r="46986" spans="7:7">
      <c r="G46986" s="406"/>
    </row>
    <row r="46987" spans="7:7">
      <c r="G46987" s="406"/>
    </row>
    <row r="46988" spans="7:7">
      <c r="G46988" s="406"/>
    </row>
    <row r="46989" spans="7:7">
      <c r="G46989" s="406"/>
    </row>
    <row r="46990" spans="7:7">
      <c r="G46990" s="406"/>
    </row>
    <row r="46991" spans="7:7">
      <c r="G46991" s="406"/>
    </row>
    <row r="46992" spans="7:7">
      <c r="G46992" s="406"/>
    </row>
    <row r="46993" spans="7:7">
      <c r="G46993" s="406"/>
    </row>
    <row r="46994" spans="7:7">
      <c r="G46994" s="406"/>
    </row>
    <row r="46995" spans="7:7">
      <c r="G46995" s="406"/>
    </row>
    <row r="46996" spans="7:7">
      <c r="G46996" s="406"/>
    </row>
    <row r="46997" spans="7:7">
      <c r="G46997" s="406"/>
    </row>
    <row r="46998" spans="7:7">
      <c r="G46998" s="406"/>
    </row>
    <row r="46999" spans="7:7">
      <c r="G46999" s="406"/>
    </row>
    <row r="47000" spans="7:7">
      <c r="G47000" s="406"/>
    </row>
    <row r="47001" spans="7:7">
      <c r="G47001" s="406"/>
    </row>
    <row r="47002" spans="7:7">
      <c r="G47002" s="406"/>
    </row>
    <row r="47003" spans="7:7">
      <c r="G47003" s="406"/>
    </row>
    <row r="47004" spans="7:7">
      <c r="G47004" s="406"/>
    </row>
    <row r="47005" spans="7:7">
      <c r="G47005" s="406"/>
    </row>
    <row r="47006" spans="7:7">
      <c r="G47006" s="406"/>
    </row>
    <row r="47007" spans="7:7">
      <c r="G47007" s="406"/>
    </row>
    <row r="47008" spans="7:7">
      <c r="G47008" s="406"/>
    </row>
    <row r="47009" spans="7:7">
      <c r="G47009" s="406"/>
    </row>
    <row r="47010" spans="7:7">
      <c r="G47010" s="406"/>
    </row>
    <row r="47011" spans="7:7">
      <c r="G47011" s="406"/>
    </row>
    <row r="47012" spans="7:7">
      <c r="G47012" s="406"/>
    </row>
    <row r="47013" spans="7:7">
      <c r="G47013" s="406"/>
    </row>
    <row r="47014" spans="7:7">
      <c r="G47014" s="406"/>
    </row>
    <row r="47015" spans="7:7">
      <c r="G47015" s="406"/>
    </row>
    <row r="47016" spans="7:7">
      <c r="G47016" s="406"/>
    </row>
    <row r="47017" spans="7:7">
      <c r="G47017" s="406"/>
    </row>
    <row r="47018" spans="7:7">
      <c r="G47018" s="406"/>
    </row>
    <row r="47019" spans="7:7">
      <c r="G47019" s="406"/>
    </row>
    <row r="47020" spans="7:7">
      <c r="G47020" s="406"/>
    </row>
    <row r="47021" spans="7:7">
      <c r="G47021" s="406"/>
    </row>
    <row r="47022" spans="7:7">
      <c r="G47022" s="406"/>
    </row>
    <row r="47023" spans="7:7">
      <c r="G47023" s="406"/>
    </row>
    <row r="47024" spans="7:7">
      <c r="G47024" s="406"/>
    </row>
    <row r="47025" spans="7:7">
      <c r="G47025" s="406"/>
    </row>
    <row r="47026" spans="7:7">
      <c r="G47026" s="406"/>
    </row>
    <row r="47027" spans="7:7">
      <c r="G47027" s="406"/>
    </row>
    <row r="47028" spans="7:7">
      <c r="G47028" s="406"/>
    </row>
    <row r="47029" spans="7:7">
      <c r="G47029" s="406"/>
    </row>
    <row r="47030" spans="7:7">
      <c r="G47030" s="406"/>
    </row>
    <row r="47031" spans="7:7">
      <c r="G47031" s="406"/>
    </row>
    <row r="47032" spans="7:7">
      <c r="G47032" s="406"/>
    </row>
    <row r="47033" spans="7:7">
      <c r="G47033" s="406"/>
    </row>
    <row r="47034" spans="7:7">
      <c r="G47034" s="406"/>
    </row>
    <row r="47035" spans="7:7">
      <c r="G47035" s="406"/>
    </row>
    <row r="47036" spans="7:7">
      <c r="G47036" s="406"/>
    </row>
    <row r="47037" spans="7:7">
      <c r="G47037" s="406"/>
    </row>
    <row r="47038" spans="7:7">
      <c r="G47038" s="406"/>
    </row>
    <row r="47039" spans="7:7">
      <c r="G47039" s="406"/>
    </row>
    <row r="47040" spans="7:7">
      <c r="G47040" s="406"/>
    </row>
    <row r="47041" spans="7:7">
      <c r="G47041" s="406"/>
    </row>
    <row r="47042" spans="7:7">
      <c r="G47042" s="406"/>
    </row>
    <row r="47043" spans="7:7">
      <c r="G47043" s="406"/>
    </row>
    <row r="47044" spans="7:7">
      <c r="G47044" s="406"/>
    </row>
    <row r="47045" spans="7:7">
      <c r="G47045" s="406"/>
    </row>
    <row r="47046" spans="7:7">
      <c r="G47046" s="406"/>
    </row>
    <row r="47047" spans="7:7">
      <c r="G47047" s="406"/>
    </row>
    <row r="47048" spans="7:7">
      <c r="G47048" s="406"/>
    </row>
    <row r="47049" spans="7:7">
      <c r="G47049" s="406"/>
    </row>
    <row r="47050" spans="7:7">
      <c r="G47050" s="406"/>
    </row>
    <row r="47051" spans="7:7">
      <c r="G47051" s="406"/>
    </row>
    <row r="47052" spans="7:7">
      <c r="G47052" s="406"/>
    </row>
    <row r="47053" spans="7:7">
      <c r="G47053" s="406"/>
    </row>
    <row r="47054" spans="7:7">
      <c r="G47054" s="406"/>
    </row>
    <row r="47055" spans="7:7">
      <c r="G47055" s="406"/>
    </row>
    <row r="47056" spans="7:7">
      <c r="G47056" s="406"/>
    </row>
    <row r="47057" spans="7:7">
      <c r="G47057" s="406"/>
    </row>
    <row r="47058" spans="7:7">
      <c r="G47058" s="406"/>
    </row>
    <row r="47059" spans="7:7">
      <c r="G47059" s="406"/>
    </row>
    <row r="47060" spans="7:7">
      <c r="G47060" s="406"/>
    </row>
    <row r="47061" spans="7:7">
      <c r="G47061" s="406"/>
    </row>
    <row r="47062" spans="7:7">
      <c r="G47062" s="406"/>
    </row>
    <row r="47063" spans="7:7">
      <c r="G47063" s="406"/>
    </row>
    <row r="47064" spans="7:7">
      <c r="G47064" s="406"/>
    </row>
    <row r="47065" spans="7:7">
      <c r="G47065" s="406"/>
    </row>
    <row r="47066" spans="7:7">
      <c r="G47066" s="406"/>
    </row>
    <row r="47067" spans="7:7">
      <c r="G47067" s="406"/>
    </row>
    <row r="47068" spans="7:7">
      <c r="G47068" s="406"/>
    </row>
    <row r="47069" spans="7:7">
      <c r="G47069" s="406"/>
    </row>
    <row r="47070" spans="7:7">
      <c r="G47070" s="406"/>
    </row>
    <row r="47071" spans="7:7">
      <c r="G47071" s="406"/>
    </row>
    <row r="47072" spans="7:7">
      <c r="G47072" s="406"/>
    </row>
    <row r="47073" spans="7:7">
      <c r="G47073" s="406"/>
    </row>
    <row r="47074" spans="7:7">
      <c r="G47074" s="406"/>
    </row>
    <row r="47075" spans="7:7">
      <c r="G47075" s="406"/>
    </row>
    <row r="47076" spans="7:7">
      <c r="G47076" s="406"/>
    </row>
    <row r="47077" spans="7:7">
      <c r="G47077" s="406"/>
    </row>
    <row r="47078" spans="7:7">
      <c r="G47078" s="406"/>
    </row>
    <row r="47079" spans="7:7">
      <c r="G47079" s="406"/>
    </row>
    <row r="47080" spans="7:7">
      <c r="G47080" s="406"/>
    </row>
    <row r="47081" spans="7:7">
      <c r="G47081" s="406"/>
    </row>
    <row r="47082" spans="7:7">
      <c r="G47082" s="406"/>
    </row>
    <row r="47083" spans="7:7">
      <c r="G47083" s="406"/>
    </row>
    <row r="47084" spans="7:7">
      <c r="G47084" s="406"/>
    </row>
    <row r="47085" spans="7:7">
      <c r="G47085" s="406"/>
    </row>
    <row r="47086" spans="7:7">
      <c r="G47086" s="406"/>
    </row>
    <row r="47087" spans="7:7">
      <c r="G47087" s="406"/>
    </row>
    <row r="47088" spans="7:7">
      <c r="G47088" s="406"/>
    </row>
    <row r="47089" spans="7:7">
      <c r="G47089" s="406"/>
    </row>
    <row r="47090" spans="7:7">
      <c r="G47090" s="406"/>
    </row>
    <row r="47091" spans="7:7">
      <c r="G47091" s="406"/>
    </row>
    <row r="47092" spans="7:7">
      <c r="G47092" s="406"/>
    </row>
    <row r="47093" spans="7:7">
      <c r="G47093" s="406"/>
    </row>
    <row r="47094" spans="7:7">
      <c r="G47094" s="406"/>
    </row>
    <row r="47095" spans="7:7">
      <c r="G47095" s="406"/>
    </row>
    <row r="47096" spans="7:7">
      <c r="G47096" s="406"/>
    </row>
    <row r="47097" spans="7:7">
      <c r="G47097" s="406"/>
    </row>
    <row r="47098" spans="7:7">
      <c r="G47098" s="406"/>
    </row>
    <row r="47099" spans="7:7">
      <c r="G47099" s="406"/>
    </row>
    <row r="47100" spans="7:7">
      <c r="G47100" s="406"/>
    </row>
    <row r="47101" spans="7:7">
      <c r="G47101" s="406"/>
    </row>
    <row r="47102" spans="7:7">
      <c r="G47102" s="406"/>
    </row>
    <row r="47103" spans="7:7">
      <c r="G47103" s="406"/>
    </row>
    <row r="47104" spans="7:7">
      <c r="G47104" s="406"/>
    </row>
    <row r="47105" spans="7:7">
      <c r="G47105" s="406"/>
    </row>
    <row r="47106" spans="7:7">
      <c r="G47106" s="406"/>
    </row>
    <row r="47107" spans="7:7">
      <c r="G47107" s="406"/>
    </row>
    <row r="47108" spans="7:7">
      <c r="G47108" s="406"/>
    </row>
    <row r="47109" spans="7:7">
      <c r="G47109" s="406"/>
    </row>
    <row r="47110" spans="7:7">
      <c r="G47110" s="406"/>
    </row>
    <row r="47111" spans="7:7">
      <c r="G47111" s="406"/>
    </row>
    <row r="47112" spans="7:7">
      <c r="G47112" s="406"/>
    </row>
    <row r="47113" spans="7:7">
      <c r="G47113" s="406"/>
    </row>
    <row r="47114" spans="7:7">
      <c r="G47114" s="406"/>
    </row>
    <row r="47115" spans="7:7">
      <c r="G47115" s="406"/>
    </row>
    <row r="47116" spans="7:7">
      <c r="G47116" s="406"/>
    </row>
    <row r="47117" spans="7:7">
      <c r="G47117" s="406"/>
    </row>
    <row r="47118" spans="7:7">
      <c r="G47118" s="406"/>
    </row>
    <row r="47119" spans="7:7">
      <c r="G47119" s="406"/>
    </row>
    <row r="47120" spans="7:7">
      <c r="G47120" s="406"/>
    </row>
    <row r="47121" spans="7:7">
      <c r="G47121" s="406"/>
    </row>
    <row r="47122" spans="7:7">
      <c r="G47122" s="406"/>
    </row>
    <row r="47123" spans="7:7">
      <c r="G47123" s="406"/>
    </row>
    <row r="47124" spans="7:7">
      <c r="G47124" s="406"/>
    </row>
    <row r="47125" spans="7:7">
      <c r="G47125" s="406"/>
    </row>
    <row r="47126" spans="7:7">
      <c r="G47126" s="406"/>
    </row>
    <row r="47127" spans="7:7">
      <c r="G47127" s="406"/>
    </row>
    <row r="47128" spans="7:7">
      <c r="G47128" s="406"/>
    </row>
    <row r="47129" spans="7:7">
      <c r="G47129" s="406"/>
    </row>
    <row r="47130" spans="7:7">
      <c r="G47130" s="406"/>
    </row>
    <row r="47131" spans="7:7">
      <c r="G47131" s="406"/>
    </row>
    <row r="47132" spans="7:7">
      <c r="G47132" s="406"/>
    </row>
    <row r="47133" spans="7:7">
      <c r="G47133" s="406"/>
    </row>
    <row r="47134" spans="7:7">
      <c r="G47134" s="406"/>
    </row>
    <row r="47135" spans="7:7">
      <c r="G47135" s="406"/>
    </row>
    <row r="47136" spans="7:7">
      <c r="G47136" s="406"/>
    </row>
    <row r="47137" spans="7:7">
      <c r="G47137" s="406"/>
    </row>
    <row r="47138" spans="7:7">
      <c r="G47138" s="406"/>
    </row>
    <row r="47139" spans="7:7">
      <c r="G47139" s="406"/>
    </row>
    <row r="47140" spans="7:7">
      <c r="G47140" s="406"/>
    </row>
    <row r="47141" spans="7:7">
      <c r="G47141" s="406"/>
    </row>
    <row r="47142" spans="7:7">
      <c r="G47142" s="406"/>
    </row>
    <row r="47143" spans="7:7">
      <c r="G47143" s="406"/>
    </row>
    <row r="47144" spans="7:7">
      <c r="G47144" s="406"/>
    </row>
    <row r="47145" spans="7:7">
      <c r="G47145" s="406"/>
    </row>
    <row r="47146" spans="7:7">
      <c r="G47146" s="406"/>
    </row>
    <row r="47147" spans="7:7">
      <c r="G47147" s="406"/>
    </row>
    <row r="47148" spans="7:7">
      <c r="G47148" s="406"/>
    </row>
    <row r="47149" spans="7:7">
      <c r="G47149" s="406"/>
    </row>
    <row r="47150" spans="7:7">
      <c r="G47150" s="406"/>
    </row>
    <row r="47151" spans="7:7">
      <c r="G47151" s="406"/>
    </row>
    <row r="47152" spans="7:7">
      <c r="G47152" s="406"/>
    </row>
    <row r="47153" spans="7:7">
      <c r="G47153" s="406"/>
    </row>
    <row r="47154" spans="7:7">
      <c r="G47154" s="406"/>
    </row>
    <row r="47155" spans="7:7">
      <c r="G47155" s="406"/>
    </row>
    <row r="47156" spans="7:7">
      <c r="G47156" s="406"/>
    </row>
    <row r="47157" spans="7:7">
      <c r="G47157" s="406"/>
    </row>
    <row r="47158" spans="7:7">
      <c r="G47158" s="406"/>
    </row>
    <row r="47159" spans="7:7">
      <c r="G47159" s="406"/>
    </row>
    <row r="47160" spans="7:7">
      <c r="G47160" s="406"/>
    </row>
    <row r="47161" spans="7:7">
      <c r="G47161" s="406"/>
    </row>
    <row r="47162" spans="7:7">
      <c r="G47162" s="406"/>
    </row>
    <row r="47163" spans="7:7">
      <c r="G47163" s="406"/>
    </row>
    <row r="47164" spans="7:7">
      <c r="G47164" s="406"/>
    </row>
    <row r="47165" spans="7:7">
      <c r="G47165" s="406"/>
    </row>
    <row r="47166" spans="7:7">
      <c r="G47166" s="406"/>
    </row>
    <row r="47167" spans="7:7">
      <c r="G47167" s="406"/>
    </row>
    <row r="47168" spans="7:7">
      <c r="G47168" s="406"/>
    </row>
    <row r="47169" spans="7:7">
      <c r="G47169" s="406"/>
    </row>
    <row r="47170" spans="7:7">
      <c r="G47170" s="406"/>
    </row>
    <row r="47171" spans="7:7">
      <c r="G47171" s="406"/>
    </row>
    <row r="47172" spans="7:7">
      <c r="G47172" s="406"/>
    </row>
    <row r="47173" spans="7:7">
      <c r="G47173" s="406"/>
    </row>
    <row r="47174" spans="7:7">
      <c r="G47174" s="406"/>
    </row>
    <row r="47175" spans="7:7">
      <c r="G47175" s="406"/>
    </row>
    <row r="47176" spans="7:7">
      <c r="G47176" s="406"/>
    </row>
    <row r="47177" spans="7:7">
      <c r="G47177" s="406"/>
    </row>
    <row r="47178" spans="7:7">
      <c r="G47178" s="406"/>
    </row>
    <row r="47179" spans="7:7">
      <c r="G47179" s="406"/>
    </row>
    <row r="47180" spans="7:7">
      <c r="G47180" s="406"/>
    </row>
    <row r="47181" spans="7:7">
      <c r="G47181" s="406"/>
    </row>
    <row r="47182" spans="7:7">
      <c r="G47182" s="406"/>
    </row>
    <row r="47183" spans="7:7">
      <c r="G47183" s="406"/>
    </row>
    <row r="47184" spans="7:7">
      <c r="G47184" s="406"/>
    </row>
    <row r="47185" spans="7:7">
      <c r="G47185" s="406"/>
    </row>
    <row r="47186" spans="7:7">
      <c r="G47186" s="406"/>
    </row>
    <row r="47187" spans="7:7">
      <c r="G47187" s="406"/>
    </row>
    <row r="47188" spans="7:7">
      <c r="G47188" s="406"/>
    </row>
    <row r="47189" spans="7:7">
      <c r="G47189" s="406"/>
    </row>
    <row r="47190" spans="7:7">
      <c r="G47190" s="406"/>
    </row>
    <row r="47191" spans="7:7">
      <c r="G47191" s="406"/>
    </row>
    <row r="47192" spans="7:7">
      <c r="G47192" s="406"/>
    </row>
    <row r="47193" spans="7:7">
      <c r="G47193" s="406"/>
    </row>
    <row r="47194" spans="7:7">
      <c r="G47194" s="406"/>
    </row>
    <row r="47195" spans="7:7">
      <c r="G47195" s="406"/>
    </row>
    <row r="47196" spans="7:7">
      <c r="G47196" s="406"/>
    </row>
    <row r="47197" spans="7:7">
      <c r="G47197" s="406"/>
    </row>
    <row r="47198" spans="7:7">
      <c r="G47198" s="406"/>
    </row>
    <row r="47199" spans="7:7">
      <c r="G47199" s="406"/>
    </row>
    <row r="47200" spans="7:7">
      <c r="G47200" s="406"/>
    </row>
    <row r="47201" spans="7:7">
      <c r="G47201" s="406"/>
    </row>
    <row r="47202" spans="7:7">
      <c r="G47202" s="406"/>
    </row>
    <row r="47203" spans="7:7">
      <c r="G47203" s="406"/>
    </row>
    <row r="47204" spans="7:7">
      <c r="G47204" s="406"/>
    </row>
    <row r="47205" spans="7:7">
      <c r="G47205" s="406"/>
    </row>
    <row r="47206" spans="7:7">
      <c r="G47206" s="406"/>
    </row>
    <row r="47207" spans="7:7">
      <c r="G47207" s="406"/>
    </row>
    <row r="47208" spans="7:7">
      <c r="G47208" s="406"/>
    </row>
    <row r="47209" spans="7:7">
      <c r="G47209" s="406"/>
    </row>
    <row r="47210" spans="7:7">
      <c r="G47210" s="406"/>
    </row>
    <row r="47211" spans="7:7">
      <c r="G47211" s="406"/>
    </row>
    <row r="47212" spans="7:7">
      <c r="G47212" s="406"/>
    </row>
    <row r="47213" spans="7:7">
      <c r="G47213" s="406"/>
    </row>
    <row r="47214" spans="7:7">
      <c r="G47214" s="406"/>
    </row>
    <row r="47215" spans="7:7">
      <c r="G47215" s="406"/>
    </row>
    <row r="47216" spans="7:7">
      <c r="G47216" s="406"/>
    </row>
    <row r="47217" spans="7:7">
      <c r="G47217" s="406"/>
    </row>
    <row r="47218" spans="7:7">
      <c r="G47218" s="406"/>
    </row>
    <row r="47219" spans="7:7">
      <c r="G47219" s="406"/>
    </row>
    <row r="47220" spans="7:7">
      <c r="G47220" s="406"/>
    </row>
    <row r="47221" spans="7:7">
      <c r="G47221" s="406"/>
    </row>
    <row r="47222" spans="7:7">
      <c r="G47222" s="406"/>
    </row>
    <row r="47223" spans="7:7">
      <c r="G47223" s="406"/>
    </row>
    <row r="47224" spans="7:7">
      <c r="G47224" s="406"/>
    </row>
    <row r="47225" spans="7:7">
      <c r="G47225" s="406"/>
    </row>
    <row r="47226" spans="7:7">
      <c r="G47226" s="406"/>
    </row>
    <row r="47227" spans="7:7">
      <c r="G47227" s="406"/>
    </row>
    <row r="47228" spans="7:7">
      <c r="G47228" s="406"/>
    </row>
    <row r="47229" spans="7:7">
      <c r="G47229" s="406"/>
    </row>
    <row r="47230" spans="7:7">
      <c r="G47230" s="406"/>
    </row>
    <row r="47231" spans="7:7">
      <c r="G47231" s="406"/>
    </row>
    <row r="47232" spans="7:7">
      <c r="G47232" s="406"/>
    </row>
    <row r="47233" spans="7:7">
      <c r="G47233" s="406"/>
    </row>
    <row r="47234" spans="7:7">
      <c r="G47234" s="406"/>
    </row>
    <row r="47235" spans="7:7">
      <c r="G47235" s="406"/>
    </row>
    <row r="47236" spans="7:7">
      <c r="G47236" s="406"/>
    </row>
    <row r="47237" spans="7:7">
      <c r="G47237" s="406"/>
    </row>
    <row r="47238" spans="7:7">
      <c r="G47238" s="406"/>
    </row>
    <row r="47239" spans="7:7">
      <c r="G47239" s="406"/>
    </row>
    <row r="47240" spans="7:7">
      <c r="G47240" s="406"/>
    </row>
    <row r="47241" spans="7:7">
      <c r="G47241" s="406"/>
    </row>
    <row r="47242" spans="7:7">
      <c r="G47242" s="406"/>
    </row>
    <row r="47243" spans="7:7">
      <c r="G47243" s="406"/>
    </row>
    <row r="47244" spans="7:7">
      <c r="G47244" s="406"/>
    </row>
    <row r="47245" spans="7:7">
      <c r="G47245" s="406"/>
    </row>
    <row r="47246" spans="7:7">
      <c r="G47246" s="406"/>
    </row>
    <row r="47247" spans="7:7">
      <c r="G47247" s="406"/>
    </row>
    <row r="47248" spans="7:7">
      <c r="G47248" s="406"/>
    </row>
    <row r="47249" spans="7:7">
      <c r="G47249" s="406"/>
    </row>
    <row r="47250" spans="7:7">
      <c r="G47250" s="406"/>
    </row>
    <row r="47251" spans="7:7">
      <c r="G47251" s="406"/>
    </row>
    <row r="47252" spans="7:7">
      <c r="G47252" s="406"/>
    </row>
    <row r="47253" spans="7:7">
      <c r="G47253" s="406"/>
    </row>
    <row r="47254" spans="7:7">
      <c r="G47254" s="406"/>
    </row>
    <row r="47255" spans="7:7">
      <c r="G47255" s="406"/>
    </row>
    <row r="47256" spans="7:7">
      <c r="G47256" s="406"/>
    </row>
    <row r="47257" spans="7:7">
      <c r="G47257" s="406"/>
    </row>
    <row r="47258" spans="7:7">
      <c r="G47258" s="406"/>
    </row>
    <row r="47259" spans="7:7">
      <c r="G47259" s="406"/>
    </row>
    <row r="47260" spans="7:7">
      <c r="G47260" s="406"/>
    </row>
    <row r="47261" spans="7:7">
      <c r="G47261" s="406"/>
    </row>
    <row r="47262" spans="7:7">
      <c r="G47262" s="406"/>
    </row>
    <row r="47263" spans="7:7">
      <c r="G47263" s="406"/>
    </row>
    <row r="47264" spans="7:7">
      <c r="G47264" s="406"/>
    </row>
    <row r="47265" spans="7:7">
      <c r="G47265" s="406"/>
    </row>
    <row r="47266" spans="7:7">
      <c r="G47266" s="406"/>
    </row>
    <row r="47267" spans="7:7">
      <c r="G47267" s="406"/>
    </row>
    <row r="47268" spans="7:7">
      <c r="G47268" s="406"/>
    </row>
    <row r="47269" spans="7:7">
      <c r="G47269" s="406"/>
    </row>
    <row r="47270" spans="7:7">
      <c r="G47270" s="406"/>
    </row>
    <row r="47271" spans="7:7">
      <c r="G47271" s="406"/>
    </row>
    <row r="47272" spans="7:7">
      <c r="G47272" s="406"/>
    </row>
    <row r="47273" spans="7:7">
      <c r="G47273" s="406"/>
    </row>
    <row r="47274" spans="7:7">
      <c r="G47274" s="406"/>
    </row>
    <row r="47275" spans="7:7">
      <c r="G47275" s="406"/>
    </row>
    <row r="47276" spans="7:7">
      <c r="G47276" s="406"/>
    </row>
    <row r="47277" spans="7:7">
      <c r="G47277" s="406"/>
    </row>
    <row r="47278" spans="7:7">
      <c r="G47278" s="406"/>
    </row>
    <row r="47279" spans="7:7">
      <c r="G47279" s="406"/>
    </row>
    <row r="47280" spans="7:7">
      <c r="G47280" s="406"/>
    </row>
    <row r="47281" spans="7:7">
      <c r="G47281" s="406"/>
    </row>
    <row r="47282" spans="7:7">
      <c r="G47282" s="406"/>
    </row>
    <row r="47283" spans="7:7">
      <c r="G47283" s="406"/>
    </row>
    <row r="47284" spans="7:7">
      <c r="G47284" s="406"/>
    </row>
    <row r="47285" spans="7:7">
      <c r="G47285" s="406"/>
    </row>
    <row r="47286" spans="7:7">
      <c r="G47286" s="406"/>
    </row>
    <row r="47287" spans="7:7">
      <c r="G47287" s="406"/>
    </row>
    <row r="47288" spans="7:7">
      <c r="G47288" s="406"/>
    </row>
    <row r="47289" spans="7:7">
      <c r="G47289" s="406"/>
    </row>
    <row r="47290" spans="7:7">
      <c r="G47290" s="406"/>
    </row>
    <row r="47291" spans="7:7">
      <c r="G47291" s="406"/>
    </row>
    <row r="47292" spans="7:7">
      <c r="G47292" s="406"/>
    </row>
    <row r="47293" spans="7:7">
      <c r="G47293" s="406"/>
    </row>
    <row r="47294" spans="7:7">
      <c r="G47294" s="406"/>
    </row>
    <row r="47295" spans="7:7">
      <c r="G47295" s="406"/>
    </row>
    <row r="47296" spans="7:7">
      <c r="G47296" s="406"/>
    </row>
    <row r="47297" spans="7:7">
      <c r="G47297" s="406"/>
    </row>
    <row r="47298" spans="7:7">
      <c r="G47298" s="406"/>
    </row>
    <row r="47299" spans="7:7">
      <c r="G47299" s="406"/>
    </row>
    <row r="47300" spans="7:7">
      <c r="G47300" s="406"/>
    </row>
    <row r="47301" spans="7:7">
      <c r="G47301" s="406"/>
    </row>
    <row r="47302" spans="7:7">
      <c r="G47302" s="406"/>
    </row>
    <row r="47303" spans="7:7">
      <c r="G47303" s="406"/>
    </row>
    <row r="47304" spans="7:7">
      <c r="G47304" s="406"/>
    </row>
    <row r="47305" spans="7:7">
      <c r="G47305" s="406"/>
    </row>
    <row r="47306" spans="7:7">
      <c r="G47306" s="406"/>
    </row>
    <row r="47307" spans="7:7">
      <c r="G47307" s="406"/>
    </row>
    <row r="47308" spans="7:7">
      <c r="G47308" s="406"/>
    </row>
    <row r="47309" spans="7:7">
      <c r="G47309" s="406"/>
    </row>
    <row r="47310" spans="7:7">
      <c r="G47310" s="406"/>
    </row>
    <row r="47311" spans="7:7">
      <c r="G47311" s="406"/>
    </row>
    <row r="47312" spans="7:7">
      <c r="G47312" s="406"/>
    </row>
    <row r="47313" spans="7:7">
      <c r="G47313" s="406"/>
    </row>
    <row r="47314" spans="7:7">
      <c r="G47314" s="406"/>
    </row>
    <row r="47315" spans="7:7">
      <c r="G47315" s="406"/>
    </row>
    <row r="47316" spans="7:7">
      <c r="G47316" s="406"/>
    </row>
    <row r="47317" spans="7:7">
      <c r="G47317" s="406"/>
    </row>
    <row r="47318" spans="7:7">
      <c r="G47318" s="406"/>
    </row>
    <row r="47319" spans="7:7">
      <c r="G47319" s="406"/>
    </row>
    <row r="47320" spans="7:7">
      <c r="G47320" s="406"/>
    </row>
    <row r="47321" spans="7:7">
      <c r="G47321" s="406"/>
    </row>
    <row r="47322" spans="7:7">
      <c r="G47322" s="406"/>
    </row>
    <row r="47323" spans="7:7">
      <c r="G47323" s="406"/>
    </row>
    <row r="47324" spans="7:7">
      <c r="G47324" s="406"/>
    </row>
    <row r="47325" spans="7:7">
      <c r="G47325" s="406"/>
    </row>
    <row r="47326" spans="7:7">
      <c r="G47326" s="406"/>
    </row>
    <row r="47327" spans="7:7">
      <c r="G47327" s="406"/>
    </row>
    <row r="47328" spans="7:7">
      <c r="G47328" s="406"/>
    </row>
    <row r="47329" spans="7:7">
      <c r="G47329" s="406"/>
    </row>
    <row r="47330" spans="7:7">
      <c r="G47330" s="406"/>
    </row>
    <row r="47331" spans="7:7">
      <c r="G47331" s="406"/>
    </row>
    <row r="47332" spans="7:7">
      <c r="G47332" s="406"/>
    </row>
    <row r="47333" spans="7:7">
      <c r="G47333" s="406"/>
    </row>
    <row r="47334" spans="7:7">
      <c r="G47334" s="406"/>
    </row>
    <row r="47335" spans="7:7">
      <c r="G47335" s="406"/>
    </row>
    <row r="47336" spans="7:7">
      <c r="G47336" s="406"/>
    </row>
    <row r="47337" spans="7:7">
      <c r="G47337" s="406"/>
    </row>
    <row r="47338" spans="7:7">
      <c r="G47338" s="406"/>
    </row>
    <row r="47339" spans="7:7">
      <c r="G47339" s="406"/>
    </row>
    <row r="47340" spans="7:7">
      <c r="G47340" s="406"/>
    </row>
    <row r="47341" spans="7:7">
      <c r="G47341" s="406"/>
    </row>
    <row r="47342" spans="7:7">
      <c r="G47342" s="406"/>
    </row>
    <row r="47343" spans="7:7">
      <c r="G47343" s="406"/>
    </row>
    <row r="47344" spans="7:7">
      <c r="G47344" s="406"/>
    </row>
    <row r="47345" spans="7:7">
      <c r="G47345" s="406"/>
    </row>
    <row r="47346" spans="7:7">
      <c r="G47346" s="406"/>
    </row>
    <row r="47347" spans="7:7">
      <c r="G47347" s="406"/>
    </row>
    <row r="47348" spans="7:7">
      <c r="G47348" s="406"/>
    </row>
    <row r="47349" spans="7:7">
      <c r="G47349" s="406"/>
    </row>
    <row r="47350" spans="7:7">
      <c r="G47350" s="406"/>
    </row>
    <row r="47351" spans="7:7">
      <c r="G47351" s="406"/>
    </row>
    <row r="47352" spans="7:7">
      <c r="G47352" s="406"/>
    </row>
    <row r="47353" spans="7:7">
      <c r="G47353" s="406"/>
    </row>
    <row r="47354" spans="7:7">
      <c r="G47354" s="406"/>
    </row>
    <row r="47355" spans="7:7">
      <c r="G47355" s="406"/>
    </row>
    <row r="47356" spans="7:7">
      <c r="G47356" s="406"/>
    </row>
    <row r="47357" spans="7:7">
      <c r="G47357" s="406"/>
    </row>
    <row r="47358" spans="7:7">
      <c r="G47358" s="406"/>
    </row>
    <row r="47359" spans="7:7">
      <c r="G47359" s="406"/>
    </row>
    <row r="47360" spans="7:7">
      <c r="G47360" s="406"/>
    </row>
    <row r="47361" spans="7:7">
      <c r="G47361" s="406"/>
    </row>
    <row r="47362" spans="7:7">
      <c r="G47362" s="406"/>
    </row>
    <row r="47363" spans="7:7">
      <c r="G47363" s="406"/>
    </row>
    <row r="47364" spans="7:7">
      <c r="G47364" s="406"/>
    </row>
    <row r="47365" spans="7:7">
      <c r="G47365" s="406"/>
    </row>
    <row r="47366" spans="7:7">
      <c r="G47366" s="406"/>
    </row>
    <row r="47367" spans="7:7">
      <c r="G47367" s="406"/>
    </row>
    <row r="47368" spans="7:7">
      <c r="G47368" s="406"/>
    </row>
    <row r="47369" spans="7:7">
      <c r="G47369" s="406"/>
    </row>
    <row r="47370" spans="7:7">
      <c r="G47370" s="406"/>
    </row>
    <row r="47371" spans="7:7">
      <c r="G47371" s="406"/>
    </row>
    <row r="47372" spans="7:7">
      <c r="G47372" s="406"/>
    </row>
    <row r="47373" spans="7:7">
      <c r="G47373" s="406"/>
    </row>
    <row r="47374" spans="7:7">
      <c r="G47374" s="406"/>
    </row>
    <row r="47375" spans="7:7">
      <c r="G47375" s="406"/>
    </row>
    <row r="47376" spans="7:7">
      <c r="G47376" s="406"/>
    </row>
    <row r="47377" spans="7:7">
      <c r="G47377" s="406"/>
    </row>
    <row r="47378" spans="7:7">
      <c r="G47378" s="406"/>
    </row>
    <row r="47379" spans="7:7">
      <c r="G47379" s="406"/>
    </row>
    <row r="47380" spans="7:7">
      <c r="G47380" s="406"/>
    </row>
    <row r="47381" spans="7:7">
      <c r="G47381" s="406"/>
    </row>
    <row r="47382" spans="7:7">
      <c r="G47382" s="406"/>
    </row>
    <row r="47383" spans="7:7">
      <c r="G47383" s="406"/>
    </row>
    <row r="47384" spans="7:7">
      <c r="G47384" s="406"/>
    </row>
    <row r="47385" spans="7:7">
      <c r="G47385" s="406"/>
    </row>
    <row r="47386" spans="7:7">
      <c r="G47386" s="406"/>
    </row>
    <row r="47387" spans="7:7">
      <c r="G47387" s="406"/>
    </row>
    <row r="47388" spans="7:7">
      <c r="G47388" s="406"/>
    </row>
    <row r="47389" spans="7:7">
      <c r="G47389" s="406"/>
    </row>
    <row r="47390" spans="7:7">
      <c r="G47390" s="406"/>
    </row>
    <row r="47391" spans="7:7">
      <c r="G47391" s="406"/>
    </row>
    <row r="47392" spans="7:7">
      <c r="G47392" s="406"/>
    </row>
    <row r="47393" spans="7:7">
      <c r="G47393" s="406"/>
    </row>
    <row r="47394" spans="7:7">
      <c r="G47394" s="406"/>
    </row>
    <row r="47395" spans="7:7">
      <c r="G47395" s="406"/>
    </row>
    <row r="47396" spans="7:7">
      <c r="G47396" s="406"/>
    </row>
    <row r="47397" spans="7:7">
      <c r="G47397" s="406"/>
    </row>
    <row r="47398" spans="7:7">
      <c r="G47398" s="406"/>
    </row>
    <row r="47399" spans="7:7">
      <c r="G47399" s="406"/>
    </row>
    <row r="47400" spans="7:7">
      <c r="G47400" s="406"/>
    </row>
    <row r="47401" spans="7:7">
      <c r="G47401" s="406"/>
    </row>
    <row r="47402" spans="7:7">
      <c r="G47402" s="406"/>
    </row>
    <row r="47403" spans="7:7">
      <c r="G47403" s="406"/>
    </row>
    <row r="47404" spans="7:7">
      <c r="G47404" s="406"/>
    </row>
    <row r="47405" spans="7:7">
      <c r="G47405" s="406"/>
    </row>
    <row r="47406" spans="7:7">
      <c r="G47406" s="406"/>
    </row>
    <row r="47407" spans="7:7">
      <c r="G47407" s="406"/>
    </row>
    <row r="47408" spans="7:7">
      <c r="G47408" s="406"/>
    </row>
    <row r="47409" spans="7:7">
      <c r="G47409" s="406"/>
    </row>
    <row r="47410" spans="7:7">
      <c r="G47410" s="406"/>
    </row>
    <row r="47411" spans="7:7">
      <c r="G47411" s="406"/>
    </row>
    <row r="47412" spans="7:7">
      <c r="G47412" s="406"/>
    </row>
    <row r="47413" spans="7:7">
      <c r="G47413" s="406"/>
    </row>
    <row r="47414" spans="7:7">
      <c r="G47414" s="406"/>
    </row>
    <row r="47415" spans="7:7">
      <c r="G47415" s="406"/>
    </row>
    <row r="47416" spans="7:7">
      <c r="G47416" s="406"/>
    </row>
    <row r="47417" spans="7:7">
      <c r="G47417" s="406"/>
    </row>
    <row r="47418" spans="7:7">
      <c r="G47418" s="406"/>
    </row>
    <row r="47419" spans="7:7">
      <c r="G47419" s="406"/>
    </row>
    <row r="47420" spans="7:7">
      <c r="G47420" s="406"/>
    </row>
    <row r="47421" spans="7:7">
      <c r="G47421" s="406"/>
    </row>
    <row r="47422" spans="7:7">
      <c r="G47422" s="406"/>
    </row>
    <row r="47423" spans="7:7">
      <c r="G47423" s="406"/>
    </row>
    <row r="47424" spans="7:7">
      <c r="G47424" s="406"/>
    </row>
    <row r="47425" spans="7:7">
      <c r="G47425" s="406"/>
    </row>
    <row r="47426" spans="7:7">
      <c r="G47426" s="406"/>
    </row>
    <row r="47427" spans="7:7">
      <c r="G47427" s="406"/>
    </row>
    <row r="47428" spans="7:7">
      <c r="G47428" s="406"/>
    </row>
    <row r="47429" spans="7:7">
      <c r="G47429" s="406"/>
    </row>
    <row r="47430" spans="7:7">
      <c r="G47430" s="406"/>
    </row>
    <row r="47431" spans="7:7">
      <c r="G47431" s="406"/>
    </row>
    <row r="47432" spans="7:7">
      <c r="G47432" s="406"/>
    </row>
    <row r="47433" spans="7:7">
      <c r="G47433" s="406"/>
    </row>
    <row r="47434" spans="7:7">
      <c r="G47434" s="406"/>
    </row>
    <row r="47435" spans="7:7">
      <c r="G47435" s="406"/>
    </row>
    <row r="47436" spans="7:7">
      <c r="G47436" s="406"/>
    </row>
    <row r="47437" spans="7:7">
      <c r="G47437" s="406"/>
    </row>
    <row r="47438" spans="7:7">
      <c r="G47438" s="406"/>
    </row>
    <row r="47439" spans="7:7">
      <c r="G47439" s="406"/>
    </row>
    <row r="47440" spans="7:7">
      <c r="G47440" s="406"/>
    </row>
    <row r="47441" spans="7:7">
      <c r="G47441" s="406"/>
    </row>
    <row r="47442" spans="7:7">
      <c r="G47442" s="406"/>
    </row>
    <row r="47443" spans="7:7">
      <c r="G47443" s="406"/>
    </row>
    <row r="47444" spans="7:7">
      <c r="G47444" s="406"/>
    </row>
    <row r="47445" spans="7:7">
      <c r="G47445" s="406"/>
    </row>
    <row r="47446" spans="7:7">
      <c r="G47446" s="406"/>
    </row>
    <row r="47447" spans="7:7">
      <c r="G47447" s="406"/>
    </row>
    <row r="47448" spans="7:7">
      <c r="G47448" s="406"/>
    </row>
    <row r="47449" spans="7:7">
      <c r="G47449" s="406"/>
    </row>
    <row r="47450" spans="7:7">
      <c r="G47450" s="406"/>
    </row>
    <row r="47451" spans="7:7">
      <c r="G47451" s="406"/>
    </row>
    <row r="47452" spans="7:7">
      <c r="G47452" s="406"/>
    </row>
    <row r="47453" spans="7:7">
      <c r="G47453" s="406"/>
    </row>
    <row r="47454" spans="7:7">
      <c r="G47454" s="406"/>
    </row>
    <row r="47455" spans="7:7">
      <c r="G47455" s="406"/>
    </row>
    <row r="47456" spans="7:7">
      <c r="G47456" s="406"/>
    </row>
    <row r="47457" spans="7:7">
      <c r="G47457" s="406"/>
    </row>
    <row r="47458" spans="7:7">
      <c r="G47458" s="406"/>
    </row>
    <row r="47459" spans="7:7">
      <c r="G47459" s="406"/>
    </row>
    <row r="47460" spans="7:7">
      <c r="G47460" s="406"/>
    </row>
    <row r="47461" spans="7:7">
      <c r="G47461" s="406"/>
    </row>
    <row r="47462" spans="7:7">
      <c r="G47462" s="406"/>
    </row>
    <row r="47463" spans="7:7">
      <c r="G47463" s="406"/>
    </row>
    <row r="47464" spans="7:7">
      <c r="G47464" s="406"/>
    </row>
    <row r="47465" spans="7:7">
      <c r="G47465" s="406"/>
    </row>
    <row r="47466" spans="7:7">
      <c r="G47466" s="406"/>
    </row>
    <row r="47467" spans="7:7">
      <c r="G47467" s="406"/>
    </row>
    <row r="47468" spans="7:7">
      <c r="G47468" s="406"/>
    </row>
    <row r="47469" spans="7:7">
      <c r="G47469" s="406"/>
    </row>
    <row r="47470" spans="7:7">
      <c r="G47470" s="406"/>
    </row>
    <row r="47471" spans="7:7">
      <c r="G47471" s="406"/>
    </row>
    <row r="47472" spans="7:7">
      <c r="G47472" s="406"/>
    </row>
    <row r="47473" spans="7:7">
      <c r="G47473" s="406"/>
    </row>
    <row r="47474" spans="7:7">
      <c r="G47474" s="406"/>
    </row>
    <row r="47475" spans="7:7">
      <c r="G47475" s="406"/>
    </row>
    <row r="47476" spans="7:7">
      <c r="G47476" s="406"/>
    </row>
    <row r="47477" spans="7:7">
      <c r="G47477" s="406"/>
    </row>
    <row r="47478" spans="7:7">
      <c r="G47478" s="406"/>
    </row>
    <row r="47479" spans="7:7">
      <c r="G47479" s="406"/>
    </row>
    <row r="47480" spans="7:7">
      <c r="G47480" s="406"/>
    </row>
    <row r="47481" spans="7:7">
      <c r="G47481" s="406"/>
    </row>
    <row r="47482" spans="7:7">
      <c r="G47482" s="406"/>
    </row>
    <row r="47483" spans="7:7">
      <c r="G47483" s="406"/>
    </row>
    <row r="47484" spans="7:7">
      <c r="G47484" s="406"/>
    </row>
    <row r="47485" spans="7:7">
      <c r="G47485" s="406"/>
    </row>
    <row r="47486" spans="7:7">
      <c r="G47486" s="406"/>
    </row>
    <row r="47487" spans="7:7">
      <c r="G47487" s="406"/>
    </row>
    <row r="47488" spans="7:7">
      <c r="G47488" s="406"/>
    </row>
    <row r="47489" spans="7:7">
      <c r="G47489" s="406"/>
    </row>
    <row r="47490" spans="7:7">
      <c r="G47490" s="406"/>
    </row>
    <row r="47491" spans="7:7">
      <c r="G47491" s="406"/>
    </row>
    <row r="47492" spans="7:7">
      <c r="G47492" s="406"/>
    </row>
    <row r="47493" spans="7:7">
      <c r="G47493" s="406"/>
    </row>
    <row r="47494" spans="7:7">
      <c r="G47494" s="406"/>
    </row>
    <row r="47495" spans="7:7">
      <c r="G47495" s="406"/>
    </row>
    <row r="47496" spans="7:7">
      <c r="G47496" s="406"/>
    </row>
    <row r="47497" spans="7:7">
      <c r="G47497" s="406"/>
    </row>
    <row r="47498" spans="7:7">
      <c r="G47498" s="406"/>
    </row>
    <row r="47499" spans="7:7">
      <c r="G47499" s="406"/>
    </row>
    <row r="47500" spans="7:7">
      <c r="G47500" s="406"/>
    </row>
    <row r="47501" spans="7:7">
      <c r="G47501" s="406"/>
    </row>
    <row r="47502" spans="7:7">
      <c r="G47502" s="406"/>
    </row>
    <row r="47503" spans="7:7">
      <c r="G47503" s="406"/>
    </row>
    <row r="47504" spans="7:7">
      <c r="G47504" s="406"/>
    </row>
    <row r="47505" spans="7:7">
      <c r="G47505" s="406"/>
    </row>
    <row r="47506" spans="7:7">
      <c r="G47506" s="406"/>
    </row>
    <row r="47507" spans="7:7">
      <c r="G47507" s="406"/>
    </row>
    <row r="47508" spans="7:7">
      <c r="G47508" s="406"/>
    </row>
    <row r="47509" spans="7:7">
      <c r="G47509" s="406"/>
    </row>
    <row r="47510" spans="7:7">
      <c r="G47510" s="406"/>
    </row>
    <row r="47511" spans="7:7">
      <c r="G47511" s="406"/>
    </row>
    <row r="47512" spans="7:7">
      <c r="G47512" s="406"/>
    </row>
    <row r="47513" spans="7:7">
      <c r="G47513" s="406"/>
    </row>
    <row r="47514" spans="7:7">
      <c r="G47514" s="406"/>
    </row>
    <row r="47515" spans="7:7">
      <c r="G47515" s="406"/>
    </row>
    <row r="47516" spans="7:7">
      <c r="G47516" s="406"/>
    </row>
    <row r="47517" spans="7:7">
      <c r="G47517" s="406"/>
    </row>
    <row r="47518" spans="7:7">
      <c r="G47518" s="406"/>
    </row>
    <row r="47519" spans="7:7">
      <c r="G47519" s="406"/>
    </row>
    <row r="47520" spans="7:7">
      <c r="G47520" s="406"/>
    </row>
    <row r="47521" spans="7:7">
      <c r="G47521" s="406"/>
    </row>
    <row r="47522" spans="7:7">
      <c r="G47522" s="406"/>
    </row>
    <row r="47523" spans="7:7">
      <c r="G47523" s="406"/>
    </row>
    <row r="47524" spans="7:7">
      <c r="G47524" s="406"/>
    </row>
    <row r="47525" spans="7:7">
      <c r="G47525" s="406"/>
    </row>
    <row r="47526" spans="7:7">
      <c r="G47526" s="406"/>
    </row>
    <row r="47527" spans="7:7">
      <c r="G47527" s="406"/>
    </row>
    <row r="47528" spans="7:7">
      <c r="G47528" s="406"/>
    </row>
    <row r="47529" spans="7:7">
      <c r="G47529" s="406"/>
    </row>
    <row r="47530" spans="7:7">
      <c r="G47530" s="406"/>
    </row>
    <row r="47531" spans="7:7">
      <c r="G47531" s="406"/>
    </row>
    <row r="47532" spans="7:7">
      <c r="G47532" s="406"/>
    </row>
    <row r="47533" spans="7:7">
      <c r="G47533" s="406"/>
    </row>
    <row r="47534" spans="7:7">
      <c r="G47534" s="406"/>
    </row>
    <row r="47535" spans="7:7">
      <c r="G47535" s="406"/>
    </row>
    <row r="47536" spans="7:7">
      <c r="G47536" s="406"/>
    </row>
    <row r="47537" spans="7:7">
      <c r="G47537" s="406"/>
    </row>
    <row r="47538" spans="7:7">
      <c r="G47538" s="406"/>
    </row>
    <row r="47539" spans="7:7">
      <c r="G47539" s="406"/>
    </row>
    <row r="47540" spans="7:7">
      <c r="G47540" s="406"/>
    </row>
    <row r="47541" spans="7:7">
      <c r="G47541" s="406"/>
    </row>
    <row r="47542" spans="7:7">
      <c r="G47542" s="406"/>
    </row>
    <row r="47543" spans="7:7">
      <c r="G47543" s="406"/>
    </row>
    <row r="47544" spans="7:7">
      <c r="G47544" s="406"/>
    </row>
    <row r="47545" spans="7:7">
      <c r="G47545" s="406"/>
    </row>
    <row r="47546" spans="7:7">
      <c r="G47546" s="406"/>
    </row>
    <row r="47547" spans="7:7">
      <c r="G47547" s="406"/>
    </row>
    <row r="47548" spans="7:7">
      <c r="G47548" s="406"/>
    </row>
    <row r="47549" spans="7:7">
      <c r="G47549" s="406"/>
    </row>
    <row r="47550" spans="7:7">
      <c r="G47550" s="406"/>
    </row>
    <row r="47551" spans="7:7">
      <c r="G47551" s="406"/>
    </row>
    <row r="47552" spans="7:7">
      <c r="G47552" s="406"/>
    </row>
    <row r="47553" spans="7:7">
      <c r="G47553" s="406"/>
    </row>
    <row r="47554" spans="7:7">
      <c r="G47554" s="406"/>
    </row>
    <row r="47555" spans="7:7">
      <c r="G47555" s="406"/>
    </row>
    <row r="47556" spans="7:7">
      <c r="G47556" s="406"/>
    </row>
    <row r="47557" spans="7:7">
      <c r="G47557" s="406"/>
    </row>
    <row r="47558" spans="7:7">
      <c r="G47558" s="406"/>
    </row>
    <row r="47559" spans="7:7">
      <c r="G47559" s="406"/>
    </row>
    <row r="47560" spans="7:7">
      <c r="G47560" s="406"/>
    </row>
    <row r="47561" spans="7:7">
      <c r="G47561" s="406"/>
    </row>
    <row r="47562" spans="7:7">
      <c r="G47562" s="406"/>
    </row>
    <row r="47563" spans="7:7">
      <c r="G47563" s="406"/>
    </row>
    <row r="47564" spans="7:7">
      <c r="G47564" s="406"/>
    </row>
    <row r="47565" spans="7:7">
      <c r="G47565" s="406"/>
    </row>
    <row r="47566" spans="7:7">
      <c r="G47566" s="406"/>
    </row>
    <row r="47567" spans="7:7">
      <c r="G47567" s="406"/>
    </row>
    <row r="47568" spans="7:7">
      <c r="G47568" s="406"/>
    </row>
    <row r="47569" spans="7:7">
      <c r="G47569" s="406"/>
    </row>
    <row r="47570" spans="7:7">
      <c r="G47570" s="406"/>
    </row>
    <row r="47571" spans="7:7">
      <c r="G47571" s="406"/>
    </row>
    <row r="47572" spans="7:7">
      <c r="G47572" s="406"/>
    </row>
    <row r="47573" spans="7:7">
      <c r="G47573" s="406"/>
    </row>
    <row r="47574" spans="7:7">
      <c r="G47574" s="406"/>
    </row>
    <row r="47575" spans="7:7">
      <c r="G47575" s="406"/>
    </row>
    <row r="47576" spans="7:7">
      <c r="G47576" s="406"/>
    </row>
    <row r="47577" spans="7:7">
      <c r="G47577" s="406"/>
    </row>
    <row r="47578" spans="7:7">
      <c r="G47578" s="406"/>
    </row>
    <row r="47579" spans="7:7">
      <c r="G47579" s="406"/>
    </row>
    <row r="47580" spans="7:7">
      <c r="G47580" s="406"/>
    </row>
    <row r="47581" spans="7:7">
      <c r="G47581" s="406"/>
    </row>
    <row r="47582" spans="7:7">
      <c r="G47582" s="406"/>
    </row>
    <row r="47583" spans="7:7">
      <c r="G47583" s="406"/>
    </row>
    <row r="47584" spans="7:7">
      <c r="G47584" s="406"/>
    </row>
    <row r="47585" spans="7:7">
      <c r="G47585" s="406"/>
    </row>
    <row r="47586" spans="7:7">
      <c r="G47586" s="406"/>
    </row>
    <row r="47587" spans="7:7">
      <c r="G47587" s="406"/>
    </row>
    <row r="47588" spans="7:7">
      <c r="G47588" s="406"/>
    </row>
    <row r="47589" spans="7:7">
      <c r="G47589" s="406"/>
    </row>
    <row r="47590" spans="7:7">
      <c r="G47590" s="406"/>
    </row>
    <row r="47591" spans="7:7">
      <c r="G47591" s="406"/>
    </row>
    <row r="47592" spans="7:7">
      <c r="G47592" s="406"/>
    </row>
    <row r="47593" spans="7:7">
      <c r="G47593" s="406"/>
    </row>
    <row r="47594" spans="7:7">
      <c r="G47594" s="406"/>
    </row>
    <row r="47595" spans="7:7">
      <c r="G47595" s="406"/>
    </row>
    <row r="47596" spans="7:7">
      <c r="G47596" s="406"/>
    </row>
    <row r="47597" spans="7:7">
      <c r="G47597" s="406"/>
    </row>
    <row r="47598" spans="7:7">
      <c r="G47598" s="406"/>
    </row>
    <row r="47599" spans="7:7">
      <c r="G47599" s="406"/>
    </row>
    <row r="47600" spans="7:7">
      <c r="G47600" s="406"/>
    </row>
    <row r="47601" spans="7:7">
      <c r="G47601" s="406"/>
    </row>
    <row r="47602" spans="7:7">
      <c r="G47602" s="406"/>
    </row>
    <row r="47603" spans="7:7">
      <c r="G47603" s="406"/>
    </row>
    <row r="47604" spans="7:7">
      <c r="G47604" s="406"/>
    </row>
    <row r="47605" spans="7:7">
      <c r="G47605" s="406"/>
    </row>
    <row r="47606" spans="7:7">
      <c r="G47606" s="406"/>
    </row>
    <row r="47607" spans="7:7">
      <c r="G47607" s="406"/>
    </row>
    <row r="47608" spans="7:7">
      <c r="G47608" s="406"/>
    </row>
    <row r="47609" spans="7:7">
      <c r="G47609" s="406"/>
    </row>
    <row r="47610" spans="7:7">
      <c r="G47610" s="406"/>
    </row>
    <row r="47611" spans="7:7">
      <c r="G47611" s="406"/>
    </row>
    <row r="47612" spans="7:7">
      <c r="G47612" s="406"/>
    </row>
    <row r="47613" spans="7:7">
      <c r="G47613" s="406"/>
    </row>
    <row r="47614" spans="7:7">
      <c r="G47614" s="406"/>
    </row>
    <row r="47615" spans="7:7">
      <c r="G47615" s="406"/>
    </row>
    <row r="47616" spans="7:7">
      <c r="G47616" s="406"/>
    </row>
    <row r="47617" spans="7:7">
      <c r="G47617" s="406"/>
    </row>
    <row r="47618" spans="7:7">
      <c r="G47618" s="406"/>
    </row>
    <row r="47619" spans="7:7">
      <c r="G47619" s="406"/>
    </row>
    <row r="47620" spans="7:7">
      <c r="G47620" s="406"/>
    </row>
    <row r="47621" spans="7:7">
      <c r="G47621" s="406"/>
    </row>
    <row r="47622" spans="7:7">
      <c r="G47622" s="406"/>
    </row>
    <row r="47623" spans="7:7">
      <c r="G47623" s="406"/>
    </row>
    <row r="47624" spans="7:7">
      <c r="G47624" s="406"/>
    </row>
    <row r="47625" spans="7:7">
      <c r="G47625" s="406"/>
    </row>
    <row r="47626" spans="7:7">
      <c r="G47626" s="406"/>
    </row>
    <row r="47627" spans="7:7">
      <c r="G47627" s="406"/>
    </row>
    <row r="47628" spans="7:7">
      <c r="G47628" s="406"/>
    </row>
    <row r="47629" spans="7:7">
      <c r="G47629" s="406"/>
    </row>
    <row r="47630" spans="7:7">
      <c r="G47630" s="406"/>
    </row>
    <row r="47631" spans="7:7">
      <c r="G47631" s="406"/>
    </row>
    <row r="47632" spans="7:7">
      <c r="G47632" s="406"/>
    </row>
    <row r="47633" spans="7:7">
      <c r="G47633" s="406"/>
    </row>
    <row r="47634" spans="7:7">
      <c r="G47634" s="406"/>
    </row>
    <row r="47635" spans="7:7">
      <c r="G47635" s="406"/>
    </row>
    <row r="47636" spans="7:7">
      <c r="G47636" s="406"/>
    </row>
    <row r="47637" spans="7:7">
      <c r="G47637" s="406"/>
    </row>
    <row r="47638" spans="7:7">
      <c r="G47638" s="406"/>
    </row>
    <row r="47639" spans="7:7">
      <c r="G47639" s="406"/>
    </row>
    <row r="47640" spans="7:7">
      <c r="G47640" s="406"/>
    </row>
    <row r="47641" spans="7:7">
      <c r="G47641" s="406"/>
    </row>
    <row r="47642" spans="7:7">
      <c r="G47642" s="406"/>
    </row>
    <row r="47643" spans="7:7">
      <c r="G47643" s="406"/>
    </row>
    <row r="47644" spans="7:7">
      <c r="G47644" s="406"/>
    </row>
    <row r="47645" spans="7:7">
      <c r="G47645" s="406"/>
    </row>
    <row r="47646" spans="7:7">
      <c r="G47646" s="406"/>
    </row>
    <row r="47647" spans="7:7">
      <c r="G47647" s="406"/>
    </row>
    <row r="47648" spans="7:7">
      <c r="G47648" s="406"/>
    </row>
    <row r="47649" spans="7:7">
      <c r="G47649" s="406"/>
    </row>
    <row r="47650" spans="7:7">
      <c r="G47650" s="406"/>
    </row>
    <row r="47651" spans="7:7">
      <c r="G47651" s="406"/>
    </row>
    <row r="47652" spans="7:7">
      <c r="G47652" s="406"/>
    </row>
    <row r="47653" spans="7:7">
      <c r="G47653" s="406"/>
    </row>
    <row r="47654" spans="7:7">
      <c r="G47654" s="406"/>
    </row>
    <row r="47655" spans="7:7">
      <c r="G47655" s="406"/>
    </row>
    <row r="47656" spans="7:7">
      <c r="G47656" s="406"/>
    </row>
    <row r="47657" spans="7:7">
      <c r="G47657" s="406"/>
    </row>
    <row r="47658" spans="7:7">
      <c r="G47658" s="406"/>
    </row>
    <row r="47659" spans="7:7">
      <c r="G47659" s="406"/>
    </row>
    <row r="47660" spans="7:7">
      <c r="G47660" s="406"/>
    </row>
    <row r="47661" spans="7:7">
      <c r="G47661" s="406"/>
    </row>
    <row r="47662" spans="7:7">
      <c r="G47662" s="406"/>
    </row>
    <row r="47663" spans="7:7">
      <c r="G47663" s="406"/>
    </row>
    <row r="47664" spans="7:7">
      <c r="G47664" s="406"/>
    </row>
    <row r="47665" spans="7:7">
      <c r="G47665" s="406"/>
    </row>
    <row r="47666" spans="7:7">
      <c r="G47666" s="406"/>
    </row>
    <row r="47667" spans="7:7">
      <c r="G47667" s="406"/>
    </row>
    <row r="47668" spans="7:7">
      <c r="G47668" s="406"/>
    </row>
    <row r="47669" spans="7:7">
      <c r="G47669" s="406"/>
    </row>
    <row r="47670" spans="7:7">
      <c r="G47670" s="406"/>
    </row>
    <row r="47671" spans="7:7">
      <c r="G47671" s="406"/>
    </row>
    <row r="47672" spans="7:7">
      <c r="G47672" s="406"/>
    </row>
    <row r="47673" spans="7:7">
      <c r="G47673" s="406"/>
    </row>
    <row r="47674" spans="7:7">
      <c r="G47674" s="406"/>
    </row>
    <row r="47675" spans="7:7">
      <c r="G47675" s="406"/>
    </row>
    <row r="47676" spans="7:7">
      <c r="G47676" s="406"/>
    </row>
    <row r="47677" spans="7:7">
      <c r="G47677" s="406"/>
    </row>
    <row r="47678" spans="7:7">
      <c r="G47678" s="406"/>
    </row>
    <row r="47679" spans="7:7">
      <c r="G47679" s="406"/>
    </row>
    <row r="47680" spans="7:7">
      <c r="G47680" s="406"/>
    </row>
    <row r="47681" spans="7:7">
      <c r="G47681" s="406"/>
    </row>
    <row r="47682" spans="7:7">
      <c r="G47682" s="406"/>
    </row>
    <row r="47683" spans="7:7">
      <c r="G47683" s="406"/>
    </row>
    <row r="47684" spans="7:7">
      <c r="G47684" s="406"/>
    </row>
    <row r="47685" spans="7:7">
      <c r="G47685" s="406"/>
    </row>
    <row r="47686" spans="7:7">
      <c r="G47686" s="406"/>
    </row>
    <row r="47687" spans="7:7">
      <c r="G47687" s="406"/>
    </row>
    <row r="47688" spans="7:7">
      <c r="G47688" s="406"/>
    </row>
    <row r="47689" spans="7:7">
      <c r="G47689" s="406"/>
    </row>
    <row r="47690" spans="7:7">
      <c r="G47690" s="406"/>
    </row>
    <row r="47691" spans="7:7">
      <c r="G47691" s="406"/>
    </row>
    <row r="47692" spans="7:7">
      <c r="G47692" s="406"/>
    </row>
    <row r="47693" spans="7:7">
      <c r="G47693" s="406"/>
    </row>
    <row r="47694" spans="7:7">
      <c r="G47694" s="406"/>
    </row>
    <row r="47695" spans="7:7">
      <c r="G47695" s="406"/>
    </row>
    <row r="47696" spans="7:7">
      <c r="G47696" s="406"/>
    </row>
    <row r="47697" spans="7:7">
      <c r="G47697" s="406"/>
    </row>
    <row r="47698" spans="7:7">
      <c r="G47698" s="406"/>
    </row>
    <row r="47699" spans="7:7">
      <c r="G47699" s="406"/>
    </row>
    <row r="47700" spans="7:7">
      <c r="G47700" s="406"/>
    </row>
    <row r="47701" spans="7:7">
      <c r="G47701" s="406"/>
    </row>
    <row r="47702" spans="7:7">
      <c r="G47702" s="406"/>
    </row>
    <row r="47703" spans="7:7">
      <c r="G47703" s="406"/>
    </row>
    <row r="47704" spans="7:7">
      <c r="G47704" s="406"/>
    </row>
    <row r="47705" spans="7:7">
      <c r="G47705" s="406"/>
    </row>
    <row r="47706" spans="7:7">
      <c r="G47706" s="406"/>
    </row>
    <row r="47707" spans="7:7">
      <c r="G47707" s="406"/>
    </row>
    <row r="47708" spans="7:7">
      <c r="G47708" s="406"/>
    </row>
    <row r="47709" spans="7:7">
      <c r="G47709" s="406"/>
    </row>
    <row r="47710" spans="7:7">
      <c r="G47710" s="406"/>
    </row>
    <row r="47711" spans="7:7">
      <c r="G47711" s="406"/>
    </row>
    <row r="47712" spans="7:7">
      <c r="G47712" s="406"/>
    </row>
    <row r="47713" spans="7:7">
      <c r="G47713" s="406"/>
    </row>
    <row r="47714" spans="7:7">
      <c r="G47714" s="406"/>
    </row>
    <row r="47715" spans="7:7">
      <c r="G47715" s="406"/>
    </row>
    <row r="47716" spans="7:7">
      <c r="G47716" s="406"/>
    </row>
    <row r="47717" spans="7:7">
      <c r="G47717" s="406"/>
    </row>
    <row r="47718" spans="7:7">
      <c r="G47718" s="406"/>
    </row>
    <row r="47719" spans="7:7">
      <c r="G47719" s="406"/>
    </row>
    <row r="47720" spans="7:7">
      <c r="G47720" s="406"/>
    </row>
    <row r="47721" spans="7:7">
      <c r="G47721" s="406"/>
    </row>
    <row r="47722" spans="7:7">
      <c r="G47722" s="406"/>
    </row>
    <row r="47723" spans="7:7">
      <c r="G47723" s="406"/>
    </row>
    <row r="47724" spans="7:7">
      <c r="G47724" s="406"/>
    </row>
    <row r="47725" spans="7:7">
      <c r="G47725" s="406"/>
    </row>
    <row r="47726" spans="7:7">
      <c r="G47726" s="406"/>
    </row>
    <row r="47727" spans="7:7">
      <c r="G47727" s="406"/>
    </row>
    <row r="47728" spans="7:7">
      <c r="G47728" s="406"/>
    </row>
    <row r="47729" spans="7:7">
      <c r="G47729" s="406"/>
    </row>
    <row r="47730" spans="7:7">
      <c r="G47730" s="406"/>
    </row>
    <row r="47731" spans="7:7">
      <c r="G47731" s="406"/>
    </row>
    <row r="47732" spans="7:7">
      <c r="G47732" s="406"/>
    </row>
    <row r="47733" spans="7:7">
      <c r="G47733" s="406"/>
    </row>
    <row r="47734" spans="7:7">
      <c r="G47734" s="406"/>
    </row>
    <row r="47735" spans="7:7">
      <c r="G47735" s="406"/>
    </row>
    <row r="47736" spans="7:7">
      <c r="G47736" s="406"/>
    </row>
    <row r="47737" spans="7:7">
      <c r="G47737" s="406"/>
    </row>
    <row r="47738" spans="7:7">
      <c r="G47738" s="406"/>
    </row>
    <row r="47739" spans="7:7">
      <c r="G47739" s="406"/>
    </row>
    <row r="47740" spans="7:7">
      <c r="G47740" s="406"/>
    </row>
    <row r="47741" spans="7:7">
      <c r="G47741" s="406"/>
    </row>
    <row r="47742" spans="7:7">
      <c r="G47742" s="406"/>
    </row>
    <row r="47743" spans="7:7">
      <c r="G47743" s="406"/>
    </row>
    <row r="47744" spans="7:7">
      <c r="G47744" s="406"/>
    </row>
    <row r="47745" spans="7:7">
      <c r="G47745" s="406"/>
    </row>
    <row r="47746" spans="7:7">
      <c r="G47746" s="406"/>
    </row>
    <row r="47747" spans="7:7">
      <c r="G47747" s="406"/>
    </row>
    <row r="47748" spans="7:7">
      <c r="G47748" s="406"/>
    </row>
    <row r="47749" spans="7:7">
      <c r="G47749" s="406"/>
    </row>
    <row r="47750" spans="7:7">
      <c r="G47750" s="406"/>
    </row>
    <row r="47751" spans="7:7">
      <c r="G47751" s="406"/>
    </row>
    <row r="47752" spans="7:7">
      <c r="G47752" s="406"/>
    </row>
    <row r="47753" spans="7:7">
      <c r="G47753" s="406"/>
    </row>
    <row r="47754" spans="7:7">
      <c r="G47754" s="406"/>
    </row>
    <row r="47755" spans="7:7">
      <c r="G47755" s="406"/>
    </row>
    <row r="47756" spans="7:7">
      <c r="G47756" s="406"/>
    </row>
    <row r="47757" spans="7:7">
      <c r="G47757" s="406"/>
    </row>
    <row r="47758" spans="7:7">
      <c r="G47758" s="406"/>
    </row>
    <row r="47759" spans="7:7">
      <c r="G47759" s="406"/>
    </row>
    <row r="47760" spans="7:7">
      <c r="G47760" s="406"/>
    </row>
    <row r="47761" spans="7:7">
      <c r="G47761" s="406"/>
    </row>
    <row r="47762" spans="7:7">
      <c r="G47762" s="406"/>
    </row>
    <row r="47763" spans="7:7">
      <c r="G47763" s="406"/>
    </row>
    <row r="47764" spans="7:7">
      <c r="G47764" s="406"/>
    </row>
    <row r="47765" spans="7:7">
      <c r="G47765" s="406"/>
    </row>
    <row r="47766" spans="7:7">
      <c r="G47766" s="406"/>
    </row>
    <row r="47767" spans="7:7">
      <c r="G47767" s="406"/>
    </row>
    <row r="47768" spans="7:7">
      <c r="G47768" s="406"/>
    </row>
    <row r="47769" spans="7:7">
      <c r="G47769" s="406"/>
    </row>
    <row r="47770" spans="7:7">
      <c r="G47770" s="406"/>
    </row>
    <row r="47771" spans="7:7">
      <c r="G47771" s="406"/>
    </row>
    <row r="47772" spans="7:7">
      <c r="G47772" s="406"/>
    </row>
    <row r="47773" spans="7:7">
      <c r="G47773" s="406"/>
    </row>
    <row r="47774" spans="7:7">
      <c r="G47774" s="406"/>
    </row>
    <row r="47775" spans="7:7">
      <c r="G47775" s="406"/>
    </row>
    <row r="47776" spans="7:7">
      <c r="G47776" s="406"/>
    </row>
    <row r="47777" spans="7:7">
      <c r="G47777" s="406"/>
    </row>
    <row r="47778" spans="7:7">
      <c r="G47778" s="406"/>
    </row>
    <row r="47779" spans="7:7">
      <c r="G47779" s="406"/>
    </row>
    <row r="47780" spans="7:7">
      <c r="G47780" s="406"/>
    </row>
    <row r="47781" spans="7:7">
      <c r="G47781" s="406"/>
    </row>
    <row r="47782" spans="7:7">
      <c r="G47782" s="406"/>
    </row>
    <row r="47783" spans="7:7">
      <c r="G47783" s="406"/>
    </row>
    <row r="47784" spans="7:7">
      <c r="G47784" s="406"/>
    </row>
    <row r="47785" spans="7:7">
      <c r="G47785" s="406"/>
    </row>
    <row r="47786" spans="7:7">
      <c r="G47786" s="406"/>
    </row>
    <row r="47787" spans="7:7">
      <c r="G47787" s="406"/>
    </row>
    <row r="47788" spans="7:7">
      <c r="G47788" s="406"/>
    </row>
    <row r="47789" spans="7:7">
      <c r="G47789" s="406"/>
    </row>
    <row r="47790" spans="7:7">
      <c r="G47790" s="406"/>
    </row>
    <row r="47791" spans="7:7">
      <c r="G47791" s="406"/>
    </row>
    <row r="47792" spans="7:7">
      <c r="G47792" s="406"/>
    </row>
    <row r="47793" spans="7:7">
      <c r="G47793" s="406"/>
    </row>
    <row r="47794" spans="7:7">
      <c r="G47794" s="406"/>
    </row>
    <row r="47795" spans="7:7">
      <c r="G47795" s="406"/>
    </row>
    <row r="47796" spans="7:7">
      <c r="G47796" s="406"/>
    </row>
    <row r="47797" spans="7:7">
      <c r="G47797" s="406"/>
    </row>
    <row r="47798" spans="7:7">
      <c r="G47798" s="406"/>
    </row>
    <row r="47799" spans="7:7">
      <c r="G47799" s="406"/>
    </row>
    <row r="47800" spans="7:7">
      <c r="G47800" s="406"/>
    </row>
    <row r="47801" spans="7:7">
      <c r="G47801" s="406"/>
    </row>
    <row r="47802" spans="7:7">
      <c r="G47802" s="406"/>
    </row>
    <row r="47803" spans="7:7">
      <c r="G47803" s="406"/>
    </row>
    <row r="47804" spans="7:7">
      <c r="G47804" s="406"/>
    </row>
    <row r="47805" spans="7:7">
      <c r="G47805" s="406"/>
    </row>
    <row r="47806" spans="7:7">
      <c r="G47806" s="406"/>
    </row>
    <row r="47807" spans="7:7">
      <c r="G47807" s="406"/>
    </row>
    <row r="47808" spans="7:7">
      <c r="G47808" s="406"/>
    </row>
    <row r="47809" spans="7:7">
      <c r="G47809" s="406"/>
    </row>
    <row r="47810" spans="7:7">
      <c r="G47810" s="406"/>
    </row>
    <row r="47811" spans="7:7">
      <c r="G47811" s="406"/>
    </row>
    <row r="47812" spans="7:7">
      <c r="G47812" s="406"/>
    </row>
    <row r="47813" spans="7:7">
      <c r="G47813" s="406"/>
    </row>
    <row r="47814" spans="7:7">
      <c r="G47814" s="406"/>
    </row>
    <row r="47815" spans="7:7">
      <c r="G47815" s="406"/>
    </row>
    <row r="47816" spans="7:7">
      <c r="G47816" s="406"/>
    </row>
    <row r="47817" spans="7:7">
      <c r="G47817" s="406"/>
    </row>
    <row r="47818" spans="7:7">
      <c r="G47818" s="406"/>
    </row>
    <row r="47819" spans="7:7">
      <c r="G47819" s="406"/>
    </row>
    <row r="47820" spans="7:7">
      <c r="G47820" s="406"/>
    </row>
    <row r="47821" spans="7:7">
      <c r="G47821" s="406"/>
    </row>
    <row r="47822" spans="7:7">
      <c r="G47822" s="406"/>
    </row>
    <row r="47823" spans="7:7">
      <c r="G47823" s="406"/>
    </row>
    <row r="47824" spans="7:7">
      <c r="G47824" s="406"/>
    </row>
    <row r="47825" spans="7:7">
      <c r="G47825" s="406"/>
    </row>
    <row r="47826" spans="7:7">
      <c r="G47826" s="406"/>
    </row>
    <row r="47827" spans="7:7">
      <c r="G47827" s="406"/>
    </row>
    <row r="47828" spans="7:7">
      <c r="G47828" s="406"/>
    </row>
    <row r="47829" spans="7:7">
      <c r="G47829" s="406"/>
    </row>
    <row r="47830" spans="7:7">
      <c r="G47830" s="406"/>
    </row>
    <row r="47831" spans="7:7">
      <c r="G47831" s="406"/>
    </row>
    <row r="47832" spans="7:7">
      <c r="G47832" s="406"/>
    </row>
    <row r="47833" spans="7:7">
      <c r="G47833" s="406"/>
    </row>
    <row r="47834" spans="7:7">
      <c r="G47834" s="406"/>
    </row>
    <row r="47835" spans="7:7">
      <c r="G47835" s="406"/>
    </row>
    <row r="47836" spans="7:7">
      <c r="G47836" s="406"/>
    </row>
    <row r="47837" spans="7:7">
      <c r="G47837" s="406"/>
    </row>
    <row r="47838" spans="7:7">
      <c r="G47838" s="406"/>
    </row>
    <row r="47839" spans="7:7">
      <c r="G47839" s="406"/>
    </row>
    <row r="47840" spans="7:7">
      <c r="G47840" s="406"/>
    </row>
    <row r="47841" spans="7:7">
      <c r="G47841" s="406"/>
    </row>
    <row r="47842" spans="7:7">
      <c r="G47842" s="406"/>
    </row>
    <row r="47843" spans="7:7">
      <c r="G47843" s="406"/>
    </row>
    <row r="47844" spans="7:7">
      <c r="G47844" s="406"/>
    </row>
    <row r="47845" spans="7:7">
      <c r="G47845" s="406"/>
    </row>
    <row r="47846" spans="7:7">
      <c r="G47846" s="406"/>
    </row>
    <row r="47847" spans="7:7">
      <c r="G47847" s="406"/>
    </row>
    <row r="47848" spans="7:7">
      <c r="G47848" s="406"/>
    </row>
    <row r="47849" spans="7:7">
      <c r="G47849" s="406"/>
    </row>
    <row r="47850" spans="7:7">
      <c r="G47850" s="406"/>
    </row>
    <row r="47851" spans="7:7">
      <c r="G47851" s="406"/>
    </row>
    <row r="47852" spans="7:7">
      <c r="G47852" s="406"/>
    </row>
    <row r="47853" spans="7:7">
      <c r="G47853" s="406"/>
    </row>
    <row r="47854" spans="7:7">
      <c r="G47854" s="406"/>
    </row>
    <row r="47855" spans="7:7">
      <c r="G47855" s="406"/>
    </row>
    <row r="47856" spans="7:7">
      <c r="G47856" s="406"/>
    </row>
    <row r="47857" spans="7:7">
      <c r="G47857" s="406"/>
    </row>
    <row r="47858" spans="7:7">
      <c r="G47858" s="406"/>
    </row>
    <row r="47859" spans="7:7">
      <c r="G47859" s="406"/>
    </row>
    <row r="47860" spans="7:7">
      <c r="G47860" s="406"/>
    </row>
    <row r="47861" spans="7:7">
      <c r="G47861" s="406"/>
    </row>
    <row r="47862" spans="7:7">
      <c r="G47862" s="406"/>
    </row>
    <row r="47863" spans="7:7">
      <c r="G47863" s="406"/>
    </row>
    <row r="47864" spans="7:7">
      <c r="G47864" s="406"/>
    </row>
    <row r="47865" spans="7:7">
      <c r="G47865" s="406"/>
    </row>
    <row r="47866" spans="7:7">
      <c r="G47866" s="406"/>
    </row>
    <row r="47867" spans="7:7">
      <c r="G47867" s="406"/>
    </row>
    <row r="47868" spans="7:7">
      <c r="G47868" s="406"/>
    </row>
    <row r="47869" spans="7:7">
      <c r="G47869" s="406"/>
    </row>
    <row r="47870" spans="7:7">
      <c r="G47870" s="406"/>
    </row>
    <row r="47871" spans="7:7">
      <c r="G47871" s="406"/>
    </row>
    <row r="47872" spans="7:7">
      <c r="G47872" s="406"/>
    </row>
    <row r="47873" spans="7:7">
      <c r="G47873" s="406"/>
    </row>
    <row r="47874" spans="7:7">
      <c r="G47874" s="406"/>
    </row>
    <row r="47875" spans="7:7">
      <c r="G47875" s="406"/>
    </row>
    <row r="47876" spans="7:7">
      <c r="G47876" s="406"/>
    </row>
    <row r="47877" spans="7:7">
      <c r="G47877" s="406"/>
    </row>
    <row r="47878" spans="7:7">
      <c r="G47878" s="406"/>
    </row>
    <row r="47879" spans="7:7">
      <c r="G47879" s="406"/>
    </row>
    <row r="47880" spans="7:7">
      <c r="G47880" s="406"/>
    </row>
    <row r="47881" spans="7:7">
      <c r="G47881" s="406"/>
    </row>
    <row r="47882" spans="7:7">
      <c r="G47882" s="406"/>
    </row>
    <row r="47883" spans="7:7">
      <c r="G47883" s="406"/>
    </row>
    <row r="47884" spans="7:7">
      <c r="G47884" s="406"/>
    </row>
    <row r="47885" spans="7:7">
      <c r="G47885" s="406"/>
    </row>
    <row r="47886" spans="7:7">
      <c r="G47886" s="406"/>
    </row>
    <row r="47887" spans="7:7">
      <c r="G47887" s="406"/>
    </row>
    <row r="47888" spans="7:7">
      <c r="G47888" s="406"/>
    </row>
    <row r="47889" spans="7:7">
      <c r="G47889" s="406"/>
    </row>
    <row r="47890" spans="7:7">
      <c r="G47890" s="406"/>
    </row>
    <row r="47891" spans="7:7">
      <c r="G47891" s="406"/>
    </row>
    <row r="47892" spans="7:7">
      <c r="G47892" s="406"/>
    </row>
    <row r="47893" spans="7:7">
      <c r="G47893" s="406"/>
    </row>
    <row r="47894" spans="7:7">
      <c r="G47894" s="406"/>
    </row>
    <row r="47895" spans="7:7">
      <c r="G47895" s="406"/>
    </row>
    <row r="47896" spans="7:7">
      <c r="G47896" s="406"/>
    </row>
    <row r="47897" spans="7:7">
      <c r="G47897" s="406"/>
    </row>
    <row r="47898" spans="7:7">
      <c r="G47898" s="406"/>
    </row>
    <row r="47899" spans="7:7">
      <c r="G47899" s="406"/>
    </row>
    <row r="47900" spans="7:7">
      <c r="G47900" s="406"/>
    </row>
    <row r="47901" spans="7:7">
      <c r="G47901" s="406"/>
    </row>
    <row r="47902" spans="7:7">
      <c r="G47902" s="406"/>
    </row>
    <row r="47903" spans="7:7">
      <c r="G47903" s="406"/>
    </row>
    <row r="47904" spans="7:7">
      <c r="G47904" s="406"/>
    </row>
    <row r="47905" spans="7:7">
      <c r="G47905" s="406"/>
    </row>
    <row r="47906" spans="7:7">
      <c r="G47906" s="406"/>
    </row>
    <row r="47907" spans="7:7">
      <c r="G47907" s="406"/>
    </row>
    <row r="47908" spans="7:7">
      <c r="G47908" s="406"/>
    </row>
    <row r="47909" spans="7:7">
      <c r="G47909" s="406"/>
    </row>
    <row r="47910" spans="7:7">
      <c r="G47910" s="406"/>
    </row>
    <row r="47911" spans="7:7">
      <c r="G47911" s="406"/>
    </row>
    <row r="47912" spans="7:7">
      <c r="G47912" s="406"/>
    </row>
    <row r="47913" spans="7:7">
      <c r="G47913" s="406"/>
    </row>
    <row r="47914" spans="7:7">
      <c r="G47914" s="406"/>
    </row>
    <row r="47915" spans="7:7">
      <c r="G47915" s="406"/>
    </row>
    <row r="47916" spans="7:7">
      <c r="G47916" s="406"/>
    </row>
    <row r="47917" spans="7:7">
      <c r="G47917" s="406"/>
    </row>
    <row r="47918" spans="7:7">
      <c r="G47918" s="406"/>
    </row>
    <row r="47919" spans="7:7">
      <c r="G47919" s="406"/>
    </row>
    <row r="47920" spans="7:7">
      <c r="G47920" s="406"/>
    </row>
    <row r="47921" spans="7:7">
      <c r="G47921" s="406"/>
    </row>
    <row r="47922" spans="7:7">
      <c r="G47922" s="406"/>
    </row>
    <row r="47923" spans="7:7">
      <c r="G47923" s="406"/>
    </row>
    <row r="47924" spans="7:7">
      <c r="G47924" s="406"/>
    </row>
    <row r="47925" spans="7:7">
      <c r="G47925" s="406"/>
    </row>
    <row r="47926" spans="7:7">
      <c r="G47926" s="406"/>
    </row>
    <row r="47927" spans="7:7">
      <c r="G47927" s="406"/>
    </row>
    <row r="47928" spans="7:7">
      <c r="G47928" s="406"/>
    </row>
    <row r="47929" spans="7:7">
      <c r="G47929" s="406"/>
    </row>
    <row r="47930" spans="7:7">
      <c r="G47930" s="406"/>
    </row>
    <row r="47931" spans="7:7">
      <c r="G47931" s="406"/>
    </row>
    <row r="47932" spans="7:7">
      <c r="G47932" s="406"/>
    </row>
    <row r="47933" spans="7:7">
      <c r="G47933" s="406"/>
    </row>
    <row r="47934" spans="7:7">
      <c r="G47934" s="406"/>
    </row>
    <row r="47935" spans="7:7">
      <c r="G47935" s="406"/>
    </row>
    <row r="47936" spans="7:7">
      <c r="G47936" s="406"/>
    </row>
    <row r="47937" spans="7:7">
      <c r="G47937" s="406"/>
    </row>
    <row r="47938" spans="7:7">
      <c r="G47938" s="406"/>
    </row>
    <row r="47939" spans="7:7">
      <c r="G47939" s="406"/>
    </row>
    <row r="47940" spans="7:7">
      <c r="G47940" s="406"/>
    </row>
    <row r="47941" spans="7:7">
      <c r="G47941" s="406"/>
    </row>
    <row r="47942" spans="7:7">
      <c r="G47942" s="406"/>
    </row>
    <row r="47943" spans="7:7">
      <c r="G47943" s="406"/>
    </row>
    <row r="47944" spans="7:7">
      <c r="G47944" s="406"/>
    </row>
    <row r="47945" spans="7:7">
      <c r="G47945" s="406"/>
    </row>
    <row r="47946" spans="7:7">
      <c r="G47946" s="406"/>
    </row>
    <row r="47947" spans="7:7">
      <c r="G47947" s="406"/>
    </row>
    <row r="47948" spans="7:7">
      <c r="G47948" s="406"/>
    </row>
    <row r="47949" spans="7:7">
      <c r="G47949" s="406"/>
    </row>
    <row r="47950" spans="7:7">
      <c r="G47950" s="406"/>
    </row>
    <row r="47951" spans="7:7">
      <c r="G47951" s="406"/>
    </row>
    <row r="47952" spans="7:7">
      <c r="G47952" s="406"/>
    </row>
    <row r="47953" spans="7:7">
      <c r="G47953" s="406"/>
    </row>
    <row r="47954" spans="7:7">
      <c r="G47954" s="406"/>
    </row>
    <row r="47955" spans="7:7">
      <c r="G47955" s="406"/>
    </row>
    <row r="47956" spans="7:7">
      <c r="G47956" s="406"/>
    </row>
    <row r="47957" spans="7:7">
      <c r="G47957" s="406"/>
    </row>
    <row r="47958" spans="7:7">
      <c r="G47958" s="406"/>
    </row>
    <row r="47959" spans="7:7">
      <c r="G47959" s="406"/>
    </row>
    <row r="47960" spans="7:7">
      <c r="G47960" s="406"/>
    </row>
    <row r="47961" spans="7:7">
      <c r="G47961" s="406"/>
    </row>
    <row r="47962" spans="7:7">
      <c r="G47962" s="406"/>
    </row>
    <row r="47963" spans="7:7">
      <c r="G47963" s="406"/>
    </row>
    <row r="47964" spans="7:7">
      <c r="G47964" s="406"/>
    </row>
    <row r="47965" spans="7:7">
      <c r="G47965" s="406"/>
    </row>
    <row r="47966" spans="7:7">
      <c r="G47966" s="406"/>
    </row>
    <row r="47967" spans="7:7">
      <c r="G47967" s="406"/>
    </row>
    <row r="47968" spans="7:7">
      <c r="G47968" s="406"/>
    </row>
    <row r="47969" spans="7:7">
      <c r="G47969" s="406"/>
    </row>
    <row r="47970" spans="7:7">
      <c r="G47970" s="406"/>
    </row>
    <row r="47971" spans="7:7">
      <c r="G47971" s="406"/>
    </row>
    <row r="47972" spans="7:7">
      <c r="G47972" s="406"/>
    </row>
    <row r="47973" spans="7:7">
      <c r="G47973" s="406"/>
    </row>
    <row r="47974" spans="7:7">
      <c r="G47974" s="406"/>
    </row>
    <row r="47975" spans="7:7">
      <c r="G47975" s="406"/>
    </row>
    <row r="47976" spans="7:7">
      <c r="G47976" s="406"/>
    </row>
    <row r="47977" spans="7:7">
      <c r="G47977" s="406"/>
    </row>
    <row r="47978" spans="7:7">
      <c r="G47978" s="406"/>
    </row>
    <row r="47979" spans="7:7">
      <c r="G47979" s="406"/>
    </row>
    <row r="47980" spans="7:7">
      <c r="G47980" s="406"/>
    </row>
    <row r="47981" spans="7:7">
      <c r="G47981" s="406"/>
    </row>
    <row r="47982" spans="7:7">
      <c r="G47982" s="406"/>
    </row>
    <row r="47983" spans="7:7">
      <c r="G47983" s="406"/>
    </row>
    <row r="47984" spans="7:7">
      <c r="G47984" s="406"/>
    </row>
    <row r="47985" spans="7:7">
      <c r="G47985" s="406"/>
    </row>
    <row r="47986" spans="7:7">
      <c r="G47986" s="406"/>
    </row>
    <row r="47987" spans="7:7">
      <c r="G47987" s="406"/>
    </row>
    <row r="47988" spans="7:7">
      <c r="G47988" s="406"/>
    </row>
    <row r="47989" spans="7:7">
      <c r="G47989" s="406"/>
    </row>
    <row r="47990" spans="7:7">
      <c r="G47990" s="406"/>
    </row>
    <row r="47991" spans="7:7">
      <c r="G47991" s="406"/>
    </row>
    <row r="47992" spans="7:7">
      <c r="G47992" s="406"/>
    </row>
    <row r="47993" spans="7:7">
      <c r="G47993" s="406"/>
    </row>
    <row r="47994" spans="7:7">
      <c r="G47994" s="406"/>
    </row>
    <row r="47995" spans="7:7">
      <c r="G47995" s="406"/>
    </row>
    <row r="47996" spans="7:7">
      <c r="G47996" s="406"/>
    </row>
    <row r="47997" spans="7:7">
      <c r="G47997" s="406"/>
    </row>
    <row r="47998" spans="7:7">
      <c r="G47998" s="406"/>
    </row>
    <row r="47999" spans="7:7">
      <c r="G47999" s="406"/>
    </row>
    <row r="48000" spans="7:7">
      <c r="G48000" s="406"/>
    </row>
    <row r="48001" spans="7:7">
      <c r="G48001" s="406"/>
    </row>
    <row r="48002" spans="7:7">
      <c r="G48002" s="406"/>
    </row>
    <row r="48003" spans="7:7">
      <c r="G48003" s="406"/>
    </row>
    <row r="48004" spans="7:7">
      <c r="G48004" s="406"/>
    </row>
    <row r="48005" spans="7:7">
      <c r="G48005" s="406"/>
    </row>
    <row r="48006" spans="7:7">
      <c r="G48006" s="406"/>
    </row>
    <row r="48007" spans="7:7">
      <c r="G48007" s="406"/>
    </row>
    <row r="48008" spans="7:7">
      <c r="G48008" s="406"/>
    </row>
    <row r="48009" spans="7:7">
      <c r="G48009" s="406"/>
    </row>
    <row r="48010" spans="7:7">
      <c r="G48010" s="406"/>
    </row>
    <row r="48011" spans="7:7">
      <c r="G48011" s="406"/>
    </row>
    <row r="48012" spans="7:7">
      <c r="G48012" s="406"/>
    </row>
    <row r="48013" spans="7:7">
      <c r="G48013" s="406"/>
    </row>
    <row r="48014" spans="7:7">
      <c r="G48014" s="406"/>
    </row>
    <row r="48015" spans="7:7">
      <c r="G48015" s="406"/>
    </row>
    <row r="48016" spans="7:7">
      <c r="G48016" s="406"/>
    </row>
    <row r="48017" spans="7:7">
      <c r="G48017" s="406"/>
    </row>
    <row r="48018" spans="7:7">
      <c r="G48018" s="406"/>
    </row>
    <row r="48019" spans="7:7">
      <c r="G48019" s="406"/>
    </row>
    <row r="48020" spans="7:7">
      <c r="G48020" s="406"/>
    </row>
    <row r="48021" spans="7:7">
      <c r="G48021" s="406"/>
    </row>
    <row r="48022" spans="7:7">
      <c r="G48022" s="406"/>
    </row>
    <row r="48023" spans="7:7">
      <c r="G48023" s="406"/>
    </row>
    <row r="48024" spans="7:7">
      <c r="G48024" s="406"/>
    </row>
    <row r="48025" spans="7:7">
      <c r="G48025" s="406"/>
    </row>
    <row r="48026" spans="7:7">
      <c r="G48026" s="406"/>
    </row>
    <row r="48027" spans="7:7">
      <c r="G48027" s="406"/>
    </row>
    <row r="48028" spans="7:7">
      <c r="G48028" s="406"/>
    </row>
    <row r="48029" spans="7:7">
      <c r="G48029" s="406"/>
    </row>
    <row r="48030" spans="7:7">
      <c r="G48030" s="406"/>
    </row>
    <row r="48031" spans="7:7">
      <c r="G48031" s="406"/>
    </row>
    <row r="48032" spans="7:7">
      <c r="G48032" s="406"/>
    </row>
    <row r="48033" spans="7:7">
      <c r="G48033" s="406"/>
    </row>
    <row r="48034" spans="7:7">
      <c r="G48034" s="406"/>
    </row>
    <row r="48035" spans="7:7">
      <c r="G48035" s="406"/>
    </row>
    <row r="48036" spans="7:7">
      <c r="G48036" s="406"/>
    </row>
    <row r="48037" spans="7:7">
      <c r="G48037" s="406"/>
    </row>
    <row r="48038" spans="7:7">
      <c r="G48038" s="406"/>
    </row>
    <row r="48039" spans="7:7">
      <c r="G48039" s="406"/>
    </row>
    <row r="48040" spans="7:7">
      <c r="G48040" s="406"/>
    </row>
    <row r="48041" spans="7:7">
      <c r="G48041" s="406"/>
    </row>
    <row r="48042" spans="7:7">
      <c r="G48042" s="406"/>
    </row>
    <row r="48043" spans="7:7">
      <c r="G48043" s="406"/>
    </row>
    <row r="48044" spans="7:7">
      <c r="G48044" s="406"/>
    </row>
    <row r="48045" spans="7:7">
      <c r="G48045" s="406"/>
    </row>
    <row r="48046" spans="7:7">
      <c r="G48046" s="406"/>
    </row>
    <row r="48047" spans="7:7">
      <c r="G48047" s="406"/>
    </row>
    <row r="48048" spans="7:7">
      <c r="G48048" s="406"/>
    </row>
    <row r="48049" spans="7:7">
      <c r="G48049" s="406"/>
    </row>
    <row r="48050" spans="7:7">
      <c r="G48050" s="406"/>
    </row>
    <row r="48051" spans="7:7">
      <c r="G48051" s="406"/>
    </row>
    <row r="48052" spans="7:7">
      <c r="G48052" s="406"/>
    </row>
    <row r="48053" spans="7:7">
      <c r="G48053" s="406"/>
    </row>
    <row r="48054" spans="7:7">
      <c r="G48054" s="406"/>
    </row>
    <row r="48055" spans="7:7">
      <c r="G48055" s="406"/>
    </row>
    <row r="48056" spans="7:7">
      <c r="G48056" s="406"/>
    </row>
    <row r="48057" spans="7:7">
      <c r="G48057" s="406"/>
    </row>
    <row r="48058" spans="7:7">
      <c r="G48058" s="406"/>
    </row>
    <row r="48059" spans="7:7">
      <c r="G48059" s="406"/>
    </row>
    <row r="48060" spans="7:7">
      <c r="G48060" s="406"/>
    </row>
    <row r="48061" spans="7:7">
      <c r="G48061" s="406"/>
    </row>
    <row r="48062" spans="7:7">
      <c r="G48062" s="406"/>
    </row>
    <row r="48063" spans="7:7">
      <c r="G48063" s="406"/>
    </row>
    <row r="48064" spans="7:7">
      <c r="G48064" s="406"/>
    </row>
    <row r="48065" spans="7:7">
      <c r="G48065" s="406"/>
    </row>
    <row r="48066" spans="7:7">
      <c r="G48066" s="406"/>
    </row>
    <row r="48067" spans="7:7">
      <c r="G48067" s="406"/>
    </row>
    <row r="48068" spans="7:7">
      <c r="G48068" s="406"/>
    </row>
    <row r="48069" spans="7:7">
      <c r="G48069" s="406"/>
    </row>
    <row r="48070" spans="7:7">
      <c r="G48070" s="406"/>
    </row>
    <row r="48071" spans="7:7">
      <c r="G48071" s="406"/>
    </row>
    <row r="48072" spans="7:7">
      <c r="G48072" s="406"/>
    </row>
    <row r="48073" spans="7:7">
      <c r="G48073" s="406"/>
    </row>
    <row r="48074" spans="7:7">
      <c r="G48074" s="406"/>
    </row>
    <row r="48075" spans="7:7">
      <c r="G48075" s="406"/>
    </row>
    <row r="48076" spans="7:7">
      <c r="G48076" s="406"/>
    </row>
    <row r="48077" spans="7:7">
      <c r="G48077" s="406"/>
    </row>
    <row r="48078" spans="7:7">
      <c r="G48078" s="406"/>
    </row>
    <row r="48079" spans="7:7">
      <c r="G48079" s="406"/>
    </row>
    <row r="48080" spans="7:7">
      <c r="G48080" s="406"/>
    </row>
    <row r="48081" spans="7:7">
      <c r="G48081" s="406"/>
    </row>
    <row r="48082" spans="7:7">
      <c r="G48082" s="406"/>
    </row>
    <row r="48083" spans="7:7">
      <c r="G48083" s="406"/>
    </row>
    <row r="48084" spans="7:7">
      <c r="G48084" s="406"/>
    </row>
    <row r="48085" spans="7:7">
      <c r="G48085" s="406"/>
    </row>
    <row r="48086" spans="7:7">
      <c r="G48086" s="406"/>
    </row>
    <row r="48087" spans="7:7">
      <c r="G48087" s="406"/>
    </row>
    <row r="48088" spans="7:7">
      <c r="G48088" s="406"/>
    </row>
    <row r="48089" spans="7:7">
      <c r="G48089" s="406"/>
    </row>
    <row r="48090" spans="7:7">
      <c r="G48090" s="406"/>
    </row>
    <row r="48091" spans="7:7">
      <c r="G48091" s="406"/>
    </row>
    <row r="48092" spans="7:7">
      <c r="G48092" s="406"/>
    </row>
    <row r="48093" spans="7:7">
      <c r="G48093" s="406"/>
    </row>
    <row r="48094" spans="7:7">
      <c r="G48094" s="406"/>
    </row>
    <row r="48095" spans="7:7">
      <c r="G48095" s="406"/>
    </row>
    <row r="48096" spans="7:7">
      <c r="G48096" s="406"/>
    </row>
    <row r="48097" spans="7:7">
      <c r="G48097" s="406"/>
    </row>
    <row r="48098" spans="7:7">
      <c r="G48098" s="406"/>
    </row>
    <row r="48099" spans="7:7">
      <c r="G48099" s="406"/>
    </row>
    <row r="48100" spans="7:7">
      <c r="G48100" s="406"/>
    </row>
    <row r="48101" spans="7:7">
      <c r="G48101" s="406"/>
    </row>
    <row r="48102" spans="7:7">
      <c r="G48102" s="406"/>
    </row>
    <row r="48103" spans="7:7">
      <c r="G48103" s="406"/>
    </row>
    <row r="48104" spans="7:7">
      <c r="G48104" s="406"/>
    </row>
    <row r="48105" spans="7:7">
      <c r="G48105" s="406"/>
    </row>
    <row r="48106" spans="7:7">
      <c r="G48106" s="406"/>
    </row>
    <row r="48107" spans="7:7">
      <c r="G48107" s="406"/>
    </row>
    <row r="48108" spans="7:7">
      <c r="G48108" s="406"/>
    </row>
    <row r="48109" spans="7:7">
      <c r="G48109" s="406"/>
    </row>
    <row r="48110" spans="7:7">
      <c r="G48110" s="406"/>
    </row>
    <row r="48111" spans="7:7">
      <c r="G48111" s="406"/>
    </row>
    <row r="48112" spans="7:7">
      <c r="G48112" s="406"/>
    </row>
    <row r="48113" spans="7:7">
      <c r="G48113" s="406"/>
    </row>
    <row r="48114" spans="7:7">
      <c r="G48114" s="406"/>
    </row>
    <row r="48115" spans="7:7">
      <c r="G48115" s="406"/>
    </row>
    <row r="48116" spans="7:7">
      <c r="G48116" s="406"/>
    </row>
    <row r="48117" spans="7:7">
      <c r="G48117" s="406"/>
    </row>
    <row r="48118" spans="7:7">
      <c r="G48118" s="406"/>
    </row>
    <row r="48119" spans="7:7">
      <c r="G48119" s="406"/>
    </row>
    <row r="48120" spans="7:7">
      <c r="G48120" s="406"/>
    </row>
    <row r="48121" spans="7:7">
      <c r="G48121" s="406"/>
    </row>
    <row r="48122" spans="7:7">
      <c r="G48122" s="406"/>
    </row>
    <row r="48123" spans="7:7">
      <c r="G48123" s="406"/>
    </row>
    <row r="48124" spans="7:7">
      <c r="G48124" s="406"/>
    </row>
    <row r="48125" spans="7:7">
      <c r="G48125" s="406"/>
    </row>
    <row r="48126" spans="7:7">
      <c r="G48126" s="406"/>
    </row>
    <row r="48127" spans="7:7">
      <c r="G48127" s="406"/>
    </row>
    <row r="48128" spans="7:7">
      <c r="G48128" s="406"/>
    </row>
    <row r="48129" spans="7:7">
      <c r="G48129" s="406"/>
    </row>
    <row r="48130" spans="7:7">
      <c r="G48130" s="406"/>
    </row>
    <row r="48131" spans="7:7">
      <c r="G48131" s="406"/>
    </row>
    <row r="48132" spans="7:7">
      <c r="G48132" s="406"/>
    </row>
    <row r="48133" spans="7:7">
      <c r="G48133" s="406"/>
    </row>
    <row r="48134" spans="7:7">
      <c r="G48134" s="406"/>
    </row>
    <row r="48135" spans="7:7">
      <c r="G48135" s="406"/>
    </row>
    <row r="48136" spans="7:7">
      <c r="G48136" s="406"/>
    </row>
    <row r="48137" spans="7:7">
      <c r="G48137" s="406"/>
    </row>
    <row r="48138" spans="7:7">
      <c r="G48138" s="406"/>
    </row>
    <row r="48139" spans="7:7">
      <c r="G48139" s="406"/>
    </row>
    <row r="48140" spans="7:7">
      <c r="G48140" s="406"/>
    </row>
    <row r="48141" spans="7:7">
      <c r="G48141" s="406"/>
    </row>
    <row r="48142" spans="7:7">
      <c r="G48142" s="406"/>
    </row>
    <row r="48143" spans="7:7">
      <c r="G48143" s="406"/>
    </row>
    <row r="48144" spans="7:7">
      <c r="G48144" s="406"/>
    </row>
    <row r="48145" spans="7:7">
      <c r="G48145" s="406"/>
    </row>
    <row r="48146" spans="7:7">
      <c r="G48146" s="406"/>
    </row>
    <row r="48147" spans="7:7">
      <c r="G48147" s="406"/>
    </row>
    <row r="48148" spans="7:7">
      <c r="G48148" s="406"/>
    </row>
    <row r="48149" spans="7:7">
      <c r="G48149" s="406"/>
    </row>
    <row r="48150" spans="7:7">
      <c r="G48150" s="406"/>
    </row>
    <row r="48151" spans="7:7">
      <c r="G48151" s="406"/>
    </row>
    <row r="48152" spans="7:7">
      <c r="G48152" s="406"/>
    </row>
    <row r="48153" spans="7:7">
      <c r="G48153" s="406"/>
    </row>
    <row r="48154" spans="7:7">
      <c r="G48154" s="406"/>
    </row>
    <row r="48155" spans="7:7">
      <c r="G48155" s="406"/>
    </row>
    <row r="48156" spans="7:7">
      <c r="G48156" s="406"/>
    </row>
    <row r="48157" spans="7:7">
      <c r="G48157" s="406"/>
    </row>
    <row r="48158" spans="7:7">
      <c r="G48158" s="406"/>
    </row>
    <row r="48159" spans="7:7">
      <c r="G48159" s="406"/>
    </row>
    <row r="48160" spans="7:7">
      <c r="G48160" s="406"/>
    </row>
    <row r="48161" spans="7:7">
      <c r="G48161" s="406"/>
    </row>
    <row r="48162" spans="7:7">
      <c r="G48162" s="406"/>
    </row>
    <row r="48163" spans="7:7">
      <c r="G48163" s="406"/>
    </row>
    <row r="48164" spans="7:7">
      <c r="G48164" s="406"/>
    </row>
    <row r="48165" spans="7:7">
      <c r="G48165" s="406"/>
    </row>
    <row r="48166" spans="7:7">
      <c r="G48166" s="406"/>
    </row>
    <row r="48167" spans="7:7">
      <c r="G48167" s="406"/>
    </row>
    <row r="48168" spans="7:7">
      <c r="G48168" s="406"/>
    </row>
    <row r="48169" spans="7:7">
      <c r="G48169" s="406"/>
    </row>
    <row r="48170" spans="7:7">
      <c r="G48170" s="406"/>
    </row>
    <row r="48171" spans="7:7">
      <c r="G48171" s="406"/>
    </row>
    <row r="48172" spans="7:7">
      <c r="G48172" s="406"/>
    </row>
    <row r="48173" spans="7:7">
      <c r="G48173" s="406"/>
    </row>
    <row r="48174" spans="7:7">
      <c r="G48174" s="406"/>
    </row>
    <row r="48175" spans="7:7">
      <c r="G48175" s="406"/>
    </row>
    <row r="48176" spans="7:7">
      <c r="G48176" s="406"/>
    </row>
    <row r="48177" spans="7:7">
      <c r="G48177" s="406"/>
    </row>
    <row r="48178" spans="7:7">
      <c r="G48178" s="406"/>
    </row>
    <row r="48179" spans="7:7">
      <c r="G48179" s="406"/>
    </row>
    <row r="48180" spans="7:7">
      <c r="G48180" s="406"/>
    </row>
    <row r="48181" spans="7:7">
      <c r="G48181" s="406"/>
    </row>
    <row r="48182" spans="7:7">
      <c r="G48182" s="406"/>
    </row>
    <row r="48183" spans="7:7">
      <c r="G48183" s="406"/>
    </row>
    <row r="48184" spans="7:7">
      <c r="G48184" s="406"/>
    </row>
    <row r="48185" spans="7:7">
      <c r="G48185" s="406"/>
    </row>
    <row r="48186" spans="7:7">
      <c r="G48186" s="406"/>
    </row>
    <row r="48187" spans="7:7">
      <c r="G48187" s="406"/>
    </row>
    <row r="48188" spans="7:7">
      <c r="G48188" s="406"/>
    </row>
    <row r="48189" spans="7:7">
      <c r="G48189" s="406"/>
    </row>
    <row r="48190" spans="7:7">
      <c r="G48190" s="406"/>
    </row>
    <row r="48191" spans="7:7">
      <c r="G48191" s="406"/>
    </row>
    <row r="48192" spans="7:7">
      <c r="G48192" s="406"/>
    </row>
    <row r="48193" spans="7:7">
      <c r="G48193" s="406"/>
    </row>
    <row r="48194" spans="7:7">
      <c r="G48194" s="406"/>
    </row>
    <row r="48195" spans="7:7">
      <c r="G48195" s="406"/>
    </row>
    <row r="48196" spans="7:7">
      <c r="G48196" s="406"/>
    </row>
    <row r="48197" spans="7:7">
      <c r="G48197" s="406"/>
    </row>
    <row r="48198" spans="7:7">
      <c r="G48198" s="406"/>
    </row>
    <row r="48199" spans="7:7">
      <c r="G48199" s="406"/>
    </row>
    <row r="48200" spans="7:7">
      <c r="G48200" s="406"/>
    </row>
    <row r="48201" spans="7:7">
      <c r="G48201" s="406"/>
    </row>
    <row r="48202" spans="7:7">
      <c r="G48202" s="406"/>
    </row>
    <row r="48203" spans="7:7">
      <c r="G48203" s="406"/>
    </row>
    <row r="48204" spans="7:7">
      <c r="G48204" s="406"/>
    </row>
    <row r="48205" spans="7:7">
      <c r="G48205" s="406"/>
    </row>
    <row r="48206" spans="7:7">
      <c r="G48206" s="406"/>
    </row>
    <row r="48207" spans="7:7">
      <c r="G48207" s="406"/>
    </row>
    <row r="48208" spans="7:7">
      <c r="G48208" s="406"/>
    </row>
    <row r="48209" spans="7:7">
      <c r="G48209" s="406"/>
    </row>
    <row r="48210" spans="7:7">
      <c r="G48210" s="406"/>
    </row>
    <row r="48211" spans="7:7">
      <c r="G48211" s="406"/>
    </row>
    <row r="48212" spans="7:7">
      <c r="G48212" s="406"/>
    </row>
    <row r="48213" spans="7:7">
      <c r="G48213" s="406"/>
    </row>
    <row r="48214" spans="7:7">
      <c r="G48214" s="406"/>
    </row>
    <row r="48215" spans="7:7">
      <c r="G48215" s="406"/>
    </row>
    <row r="48216" spans="7:7">
      <c r="G48216" s="406"/>
    </row>
    <row r="48217" spans="7:7">
      <c r="G48217" s="406"/>
    </row>
    <row r="48218" spans="7:7">
      <c r="G48218" s="406"/>
    </row>
    <row r="48219" spans="7:7">
      <c r="G48219" s="406"/>
    </row>
    <row r="48220" spans="7:7">
      <c r="G48220" s="406"/>
    </row>
    <row r="48221" spans="7:7">
      <c r="G48221" s="406"/>
    </row>
    <row r="48222" spans="7:7">
      <c r="G48222" s="406"/>
    </row>
    <row r="48223" spans="7:7">
      <c r="G48223" s="406"/>
    </row>
    <row r="48224" spans="7:7">
      <c r="G48224" s="406"/>
    </row>
    <row r="48225" spans="7:7">
      <c r="G48225" s="406"/>
    </row>
    <row r="48226" spans="7:7">
      <c r="G48226" s="406"/>
    </row>
    <row r="48227" spans="7:7">
      <c r="G48227" s="406"/>
    </row>
    <row r="48228" spans="7:7">
      <c r="G48228" s="406"/>
    </row>
    <row r="48229" spans="7:7">
      <c r="G48229" s="406"/>
    </row>
    <row r="48230" spans="7:7">
      <c r="G48230" s="406"/>
    </row>
    <row r="48231" spans="7:7">
      <c r="G48231" s="406"/>
    </row>
    <row r="48232" spans="7:7">
      <c r="G48232" s="406"/>
    </row>
    <row r="48233" spans="7:7">
      <c r="G48233" s="406"/>
    </row>
    <row r="48234" spans="7:7">
      <c r="G48234" s="406"/>
    </row>
    <row r="48235" spans="7:7">
      <c r="G48235" s="406"/>
    </row>
    <row r="48236" spans="7:7">
      <c r="G48236" s="406"/>
    </row>
    <row r="48237" spans="7:7">
      <c r="G48237" s="406"/>
    </row>
    <row r="48238" spans="7:7">
      <c r="G48238" s="406"/>
    </row>
    <row r="48239" spans="7:7">
      <c r="G48239" s="406"/>
    </row>
    <row r="48240" spans="7:7">
      <c r="G48240" s="406"/>
    </row>
    <row r="48241" spans="7:7">
      <c r="G48241" s="406"/>
    </row>
    <row r="48242" spans="7:7">
      <c r="G48242" s="406"/>
    </row>
    <row r="48243" spans="7:7">
      <c r="G48243" s="406"/>
    </row>
    <row r="48244" spans="7:7">
      <c r="G48244" s="406"/>
    </row>
    <row r="48245" spans="7:7">
      <c r="G48245" s="406"/>
    </row>
    <row r="48246" spans="7:7">
      <c r="G48246" s="406"/>
    </row>
    <row r="48247" spans="7:7">
      <c r="G48247" s="406"/>
    </row>
    <row r="48248" spans="7:7">
      <c r="G48248" s="406"/>
    </row>
    <row r="48249" spans="7:7">
      <c r="G48249" s="406"/>
    </row>
    <row r="48250" spans="7:7">
      <c r="G48250" s="406"/>
    </row>
    <row r="48251" spans="7:7">
      <c r="G48251" s="406"/>
    </row>
    <row r="48252" spans="7:7">
      <c r="G48252" s="406"/>
    </row>
    <row r="48253" spans="7:7">
      <c r="G48253" s="406"/>
    </row>
    <row r="48254" spans="7:7">
      <c r="G48254" s="406"/>
    </row>
    <row r="48255" spans="7:7">
      <c r="G48255" s="406"/>
    </row>
    <row r="48256" spans="7:7">
      <c r="G48256" s="406"/>
    </row>
    <row r="48257" spans="7:7">
      <c r="G48257" s="406"/>
    </row>
    <row r="48258" spans="7:7">
      <c r="G48258" s="406"/>
    </row>
    <row r="48259" spans="7:7">
      <c r="G48259" s="406"/>
    </row>
    <row r="48260" spans="7:7">
      <c r="G48260" s="406"/>
    </row>
    <row r="48261" spans="7:7">
      <c r="G48261" s="406"/>
    </row>
    <row r="48262" spans="7:7">
      <c r="G48262" s="406"/>
    </row>
    <row r="48263" spans="7:7">
      <c r="G48263" s="406"/>
    </row>
    <row r="48264" spans="7:7">
      <c r="G48264" s="406"/>
    </row>
    <row r="48265" spans="7:7">
      <c r="G48265" s="406"/>
    </row>
    <row r="48266" spans="7:7">
      <c r="G48266" s="406"/>
    </row>
    <row r="48267" spans="7:7">
      <c r="G48267" s="406"/>
    </row>
    <row r="48268" spans="7:7">
      <c r="G48268" s="406"/>
    </row>
    <row r="48269" spans="7:7">
      <c r="G48269" s="406"/>
    </row>
    <row r="48270" spans="7:7">
      <c r="G48270" s="406"/>
    </row>
    <row r="48271" spans="7:7">
      <c r="G48271" s="406"/>
    </row>
    <row r="48272" spans="7:7">
      <c r="G48272" s="406"/>
    </row>
    <row r="48273" spans="7:7">
      <c r="G48273" s="406"/>
    </row>
    <row r="48274" spans="7:7">
      <c r="G48274" s="406"/>
    </row>
    <row r="48275" spans="7:7">
      <c r="G48275" s="406"/>
    </row>
    <row r="48276" spans="7:7">
      <c r="G48276" s="406"/>
    </row>
    <row r="48277" spans="7:7">
      <c r="G48277" s="406"/>
    </row>
    <row r="48278" spans="7:7">
      <c r="G48278" s="406"/>
    </row>
    <row r="48279" spans="7:7">
      <c r="G48279" s="406"/>
    </row>
    <row r="48280" spans="7:7">
      <c r="G48280" s="406"/>
    </row>
    <row r="48281" spans="7:7">
      <c r="G48281" s="406"/>
    </row>
    <row r="48282" spans="7:7">
      <c r="G48282" s="406"/>
    </row>
    <row r="48283" spans="7:7">
      <c r="G48283" s="406"/>
    </row>
    <row r="48284" spans="7:7">
      <c r="G48284" s="406"/>
    </row>
    <row r="48285" spans="7:7">
      <c r="G48285" s="406"/>
    </row>
    <row r="48286" spans="7:7">
      <c r="G48286" s="406"/>
    </row>
    <row r="48287" spans="7:7">
      <c r="G48287" s="406"/>
    </row>
    <row r="48288" spans="7:7">
      <c r="G48288" s="406"/>
    </row>
    <row r="48289" spans="7:7">
      <c r="G48289" s="406"/>
    </row>
    <row r="48290" spans="7:7">
      <c r="G48290" s="406"/>
    </row>
    <row r="48291" spans="7:7">
      <c r="G48291" s="406"/>
    </row>
    <row r="48292" spans="7:7">
      <c r="G48292" s="406"/>
    </row>
    <row r="48293" spans="7:7">
      <c r="G48293" s="406"/>
    </row>
    <row r="48294" spans="7:7">
      <c r="G48294" s="406"/>
    </row>
    <row r="48295" spans="7:7">
      <c r="G48295" s="406"/>
    </row>
    <row r="48296" spans="7:7">
      <c r="G48296" s="406"/>
    </row>
    <row r="48297" spans="7:7">
      <c r="G48297" s="406"/>
    </row>
    <row r="48298" spans="7:7">
      <c r="G48298" s="406"/>
    </row>
    <row r="48299" spans="7:7">
      <c r="G48299" s="406"/>
    </row>
    <row r="48300" spans="7:7">
      <c r="G48300" s="406"/>
    </row>
    <row r="48301" spans="7:7">
      <c r="G48301" s="406"/>
    </row>
    <row r="48302" spans="7:7">
      <c r="G48302" s="406"/>
    </row>
    <row r="48303" spans="7:7">
      <c r="G48303" s="406"/>
    </row>
    <row r="48304" spans="7:7">
      <c r="G48304" s="406"/>
    </row>
    <row r="48305" spans="7:7">
      <c r="G48305" s="406"/>
    </row>
    <row r="48306" spans="7:7">
      <c r="G48306" s="406"/>
    </row>
    <row r="48307" spans="7:7">
      <c r="G48307" s="406"/>
    </row>
    <row r="48308" spans="7:7">
      <c r="G48308" s="406"/>
    </row>
    <row r="48309" spans="7:7">
      <c r="G48309" s="406"/>
    </row>
    <row r="48310" spans="7:7">
      <c r="G48310" s="406"/>
    </row>
    <row r="48311" spans="7:7">
      <c r="G48311" s="406"/>
    </row>
    <row r="48312" spans="7:7">
      <c r="G48312" s="406"/>
    </row>
    <row r="48313" spans="7:7">
      <c r="G48313" s="406"/>
    </row>
    <row r="48314" spans="7:7">
      <c r="G48314" s="406"/>
    </row>
    <row r="48315" spans="7:7">
      <c r="G48315" s="406"/>
    </row>
    <row r="48316" spans="7:7">
      <c r="G48316" s="406"/>
    </row>
    <row r="48317" spans="7:7">
      <c r="G48317" s="406"/>
    </row>
    <row r="48318" spans="7:7">
      <c r="G48318" s="406"/>
    </row>
    <row r="48319" spans="7:7">
      <c r="G48319" s="406"/>
    </row>
    <row r="48320" spans="7:7">
      <c r="G48320" s="406"/>
    </row>
    <row r="48321" spans="7:7">
      <c r="G48321" s="406"/>
    </row>
    <row r="48322" spans="7:7">
      <c r="G48322" s="406"/>
    </row>
    <row r="48323" spans="7:7">
      <c r="G48323" s="406"/>
    </row>
    <row r="48324" spans="7:7">
      <c r="G48324" s="406"/>
    </row>
    <row r="48325" spans="7:7">
      <c r="G48325" s="406"/>
    </row>
    <row r="48326" spans="7:7">
      <c r="G48326" s="406"/>
    </row>
    <row r="48327" spans="7:7">
      <c r="G48327" s="406"/>
    </row>
    <row r="48328" spans="7:7">
      <c r="G48328" s="406"/>
    </row>
    <row r="48329" spans="7:7">
      <c r="G48329" s="406"/>
    </row>
    <row r="48330" spans="7:7">
      <c r="G48330" s="406"/>
    </row>
    <row r="48331" spans="7:7">
      <c r="G48331" s="406"/>
    </row>
    <row r="48332" spans="7:7">
      <c r="G48332" s="406"/>
    </row>
    <row r="48333" spans="7:7">
      <c r="G48333" s="406"/>
    </row>
    <row r="48334" spans="7:7">
      <c r="G48334" s="406"/>
    </row>
    <row r="48335" spans="7:7">
      <c r="G48335" s="406"/>
    </row>
    <row r="48336" spans="7:7">
      <c r="G48336" s="406"/>
    </row>
    <row r="48337" spans="7:7">
      <c r="G48337" s="406"/>
    </row>
    <row r="48338" spans="7:7">
      <c r="G48338" s="406"/>
    </row>
    <row r="48339" spans="7:7">
      <c r="G48339" s="406"/>
    </row>
    <row r="48340" spans="7:7">
      <c r="G48340" s="406"/>
    </row>
    <row r="48341" spans="7:7">
      <c r="G48341" s="406"/>
    </row>
    <row r="48342" spans="7:7">
      <c r="G48342" s="406"/>
    </row>
    <row r="48343" spans="7:7">
      <c r="G48343" s="406"/>
    </row>
    <row r="48344" spans="7:7">
      <c r="G48344" s="406"/>
    </row>
    <row r="48345" spans="7:7">
      <c r="G48345" s="406"/>
    </row>
    <row r="48346" spans="7:7">
      <c r="G48346" s="406"/>
    </row>
    <row r="48347" spans="7:7">
      <c r="G48347" s="406"/>
    </row>
    <row r="48348" spans="7:7">
      <c r="G48348" s="406"/>
    </row>
    <row r="48349" spans="7:7">
      <c r="G48349" s="406"/>
    </row>
    <row r="48350" spans="7:7">
      <c r="G48350" s="406"/>
    </row>
    <row r="48351" spans="7:7">
      <c r="G48351" s="406"/>
    </row>
    <row r="48352" spans="7:7">
      <c r="G48352" s="406"/>
    </row>
    <row r="48353" spans="7:7">
      <c r="G48353" s="406"/>
    </row>
    <row r="48354" spans="7:7">
      <c r="G48354" s="406"/>
    </row>
    <row r="48355" spans="7:7">
      <c r="G48355" s="406"/>
    </row>
    <row r="48356" spans="7:7">
      <c r="G48356" s="406"/>
    </row>
    <row r="48357" spans="7:7">
      <c r="G48357" s="406"/>
    </row>
    <row r="48358" spans="7:7">
      <c r="G48358" s="406"/>
    </row>
    <row r="48359" spans="7:7">
      <c r="G48359" s="406"/>
    </row>
    <row r="48360" spans="7:7">
      <c r="G48360" s="406"/>
    </row>
    <row r="48361" spans="7:7">
      <c r="G48361" s="406"/>
    </row>
    <row r="48362" spans="7:7">
      <c r="G48362" s="406"/>
    </row>
    <row r="48363" spans="7:7">
      <c r="G48363" s="406"/>
    </row>
    <row r="48364" spans="7:7">
      <c r="G48364" s="406"/>
    </row>
    <row r="48365" spans="7:7">
      <c r="G48365" s="406"/>
    </row>
    <row r="48366" spans="7:7">
      <c r="G48366" s="406"/>
    </row>
    <row r="48367" spans="7:7">
      <c r="G48367" s="406"/>
    </row>
    <row r="48368" spans="7:7">
      <c r="G48368" s="406"/>
    </row>
    <row r="48369" spans="7:7">
      <c r="G48369" s="406"/>
    </row>
    <row r="48370" spans="7:7">
      <c r="G48370" s="406"/>
    </row>
    <row r="48371" spans="7:7">
      <c r="G48371" s="406"/>
    </row>
    <row r="48372" spans="7:7">
      <c r="G48372" s="406"/>
    </row>
    <row r="48373" spans="7:7">
      <c r="G48373" s="406"/>
    </row>
    <row r="48374" spans="7:7">
      <c r="G48374" s="406"/>
    </row>
    <row r="48375" spans="7:7">
      <c r="G48375" s="406"/>
    </row>
    <row r="48376" spans="7:7">
      <c r="G48376" s="406"/>
    </row>
    <row r="48377" spans="7:7">
      <c r="G48377" s="406"/>
    </row>
    <row r="48378" spans="7:7">
      <c r="G48378" s="406"/>
    </row>
    <row r="48379" spans="7:7">
      <c r="G48379" s="406"/>
    </row>
    <row r="48380" spans="7:7">
      <c r="G48380" s="406"/>
    </row>
    <row r="48381" spans="7:7">
      <c r="G48381" s="406"/>
    </row>
    <row r="48382" spans="7:7">
      <c r="G48382" s="406"/>
    </row>
    <row r="48383" spans="7:7">
      <c r="G48383" s="406"/>
    </row>
    <row r="48384" spans="7:7">
      <c r="G48384" s="406"/>
    </row>
    <row r="48385" spans="7:7">
      <c r="G48385" s="406"/>
    </row>
    <row r="48386" spans="7:7">
      <c r="G48386" s="406"/>
    </row>
    <row r="48387" spans="7:7">
      <c r="G48387" s="406"/>
    </row>
    <row r="48388" spans="7:7">
      <c r="G48388" s="406"/>
    </row>
    <row r="48389" spans="7:7">
      <c r="G48389" s="406"/>
    </row>
    <row r="48390" spans="7:7">
      <c r="G48390" s="406"/>
    </row>
    <row r="48391" spans="7:7">
      <c r="G48391" s="406"/>
    </row>
    <row r="48392" spans="7:7">
      <c r="G48392" s="406"/>
    </row>
    <row r="48393" spans="7:7">
      <c r="G48393" s="406"/>
    </row>
    <row r="48394" spans="7:7">
      <c r="G48394" s="406"/>
    </row>
    <row r="48395" spans="7:7">
      <c r="G48395" s="406"/>
    </row>
    <row r="48396" spans="7:7">
      <c r="G48396" s="406"/>
    </row>
    <row r="48397" spans="7:7">
      <c r="G48397" s="406"/>
    </row>
    <row r="48398" spans="7:7">
      <c r="G48398" s="406"/>
    </row>
    <row r="48399" spans="7:7">
      <c r="G48399" s="406"/>
    </row>
    <row r="48400" spans="7:7">
      <c r="G48400" s="406"/>
    </row>
    <row r="48401" spans="7:7">
      <c r="G48401" s="406"/>
    </row>
    <row r="48402" spans="7:7">
      <c r="G48402" s="406"/>
    </row>
    <row r="48403" spans="7:7">
      <c r="G48403" s="406"/>
    </row>
    <row r="48404" spans="7:7">
      <c r="G48404" s="406"/>
    </row>
    <row r="48405" spans="7:7">
      <c r="G48405" s="406"/>
    </row>
    <row r="48406" spans="7:7">
      <c r="G48406" s="406"/>
    </row>
    <row r="48407" spans="7:7">
      <c r="G48407" s="406"/>
    </row>
    <row r="48408" spans="7:7">
      <c r="G48408" s="406"/>
    </row>
    <row r="48409" spans="7:7">
      <c r="G48409" s="406"/>
    </row>
    <row r="48410" spans="7:7">
      <c r="G48410" s="406"/>
    </row>
    <row r="48411" spans="7:7">
      <c r="G48411" s="406"/>
    </row>
    <row r="48412" spans="7:7">
      <c r="G48412" s="406"/>
    </row>
    <row r="48413" spans="7:7">
      <c r="G48413" s="406"/>
    </row>
    <row r="48414" spans="7:7">
      <c r="G48414" s="406"/>
    </row>
    <row r="48415" spans="7:7">
      <c r="G48415" s="406"/>
    </row>
    <row r="48416" spans="7:7">
      <c r="G48416" s="406"/>
    </row>
    <row r="48417" spans="7:7">
      <c r="G48417" s="406"/>
    </row>
    <row r="48418" spans="7:7">
      <c r="G48418" s="406"/>
    </row>
    <row r="48419" spans="7:7">
      <c r="G48419" s="406"/>
    </row>
    <row r="48420" spans="7:7">
      <c r="G48420" s="406"/>
    </row>
    <row r="48421" spans="7:7">
      <c r="G48421" s="406"/>
    </row>
    <row r="48422" spans="7:7">
      <c r="G48422" s="406"/>
    </row>
    <row r="48423" spans="7:7">
      <c r="G48423" s="406"/>
    </row>
    <row r="48424" spans="7:7">
      <c r="G48424" s="406"/>
    </row>
    <row r="48425" spans="7:7">
      <c r="G48425" s="406"/>
    </row>
    <row r="48426" spans="7:7">
      <c r="G48426" s="406"/>
    </row>
    <row r="48427" spans="7:7">
      <c r="G48427" s="406"/>
    </row>
    <row r="48428" spans="7:7">
      <c r="G48428" s="406"/>
    </row>
    <row r="48429" spans="7:7">
      <c r="G48429" s="406"/>
    </row>
    <row r="48430" spans="7:7">
      <c r="G48430" s="406"/>
    </row>
    <row r="48431" spans="7:7">
      <c r="G48431" s="406"/>
    </row>
    <row r="48432" spans="7:7">
      <c r="G48432" s="406"/>
    </row>
    <row r="48433" spans="7:7">
      <c r="G48433" s="406"/>
    </row>
    <row r="48434" spans="7:7">
      <c r="G48434" s="406"/>
    </row>
    <row r="48435" spans="7:7">
      <c r="G48435" s="406"/>
    </row>
    <row r="48436" spans="7:7">
      <c r="G48436" s="406"/>
    </row>
    <row r="48437" spans="7:7">
      <c r="G48437" s="406"/>
    </row>
    <row r="48438" spans="7:7">
      <c r="G48438" s="406"/>
    </row>
    <row r="48439" spans="7:7">
      <c r="G48439" s="406"/>
    </row>
    <row r="48440" spans="7:7">
      <c r="G48440" s="406"/>
    </row>
    <row r="48441" spans="7:7">
      <c r="G48441" s="406"/>
    </row>
    <row r="48442" spans="7:7">
      <c r="G48442" s="406"/>
    </row>
    <row r="48443" spans="7:7">
      <c r="G48443" s="406"/>
    </row>
    <row r="48444" spans="7:7">
      <c r="G48444" s="406"/>
    </row>
    <row r="48445" spans="7:7">
      <c r="G48445" s="406"/>
    </row>
    <row r="48446" spans="7:7">
      <c r="G48446" s="406"/>
    </row>
    <row r="48447" spans="7:7">
      <c r="G48447" s="406"/>
    </row>
    <row r="48448" spans="7:7">
      <c r="G48448" s="406"/>
    </row>
    <row r="48449" spans="7:7">
      <c r="G48449" s="406"/>
    </row>
    <row r="48450" spans="7:7">
      <c r="G48450" s="406"/>
    </row>
    <row r="48451" spans="7:7">
      <c r="G48451" s="406"/>
    </row>
    <row r="48452" spans="7:7">
      <c r="G48452" s="406"/>
    </row>
    <row r="48453" spans="7:7">
      <c r="G48453" s="406"/>
    </row>
    <row r="48454" spans="7:7">
      <c r="G48454" s="406"/>
    </row>
    <row r="48455" spans="7:7">
      <c r="G48455" s="406"/>
    </row>
    <row r="48456" spans="7:7">
      <c r="G48456" s="406"/>
    </row>
    <row r="48457" spans="7:7">
      <c r="G48457" s="406"/>
    </row>
    <row r="48458" spans="7:7">
      <c r="G48458" s="406"/>
    </row>
    <row r="48459" spans="7:7">
      <c r="G48459" s="406"/>
    </row>
    <row r="48460" spans="7:7">
      <c r="G48460" s="406"/>
    </row>
    <row r="48461" spans="7:7">
      <c r="G48461" s="406"/>
    </row>
    <row r="48462" spans="7:7">
      <c r="G48462" s="406"/>
    </row>
    <row r="48463" spans="7:7">
      <c r="G48463" s="406"/>
    </row>
    <row r="48464" spans="7:7">
      <c r="G48464" s="406"/>
    </row>
    <row r="48465" spans="7:7">
      <c r="G48465" s="406"/>
    </row>
    <row r="48466" spans="7:7">
      <c r="G48466" s="406"/>
    </row>
    <row r="48467" spans="7:7">
      <c r="G48467" s="406"/>
    </row>
    <row r="48468" spans="7:7">
      <c r="G48468" s="406"/>
    </row>
    <row r="48469" spans="7:7">
      <c r="G48469" s="406"/>
    </row>
    <row r="48470" spans="7:7">
      <c r="G48470" s="406"/>
    </row>
    <row r="48471" spans="7:7">
      <c r="G48471" s="406"/>
    </row>
    <row r="48472" spans="7:7">
      <c r="G48472" s="406"/>
    </row>
    <row r="48473" spans="7:7">
      <c r="G48473" s="406"/>
    </row>
    <row r="48474" spans="7:7">
      <c r="G48474" s="406"/>
    </row>
    <row r="48475" spans="7:7">
      <c r="G48475" s="406"/>
    </row>
    <row r="48476" spans="7:7">
      <c r="G48476" s="406"/>
    </row>
    <row r="48477" spans="7:7">
      <c r="G48477" s="406"/>
    </row>
    <row r="48478" spans="7:7">
      <c r="G48478" s="406"/>
    </row>
    <row r="48479" spans="7:7">
      <c r="G48479" s="406"/>
    </row>
    <row r="48480" spans="7:7">
      <c r="G48480" s="406"/>
    </row>
    <row r="48481" spans="7:7">
      <c r="G48481" s="406"/>
    </row>
    <row r="48482" spans="7:7">
      <c r="G48482" s="406"/>
    </row>
    <row r="48483" spans="7:7">
      <c r="G48483" s="406"/>
    </row>
    <row r="48484" spans="7:7">
      <c r="G48484" s="406"/>
    </row>
    <row r="48485" spans="7:7">
      <c r="G48485" s="406"/>
    </row>
    <row r="48486" spans="7:7">
      <c r="G48486" s="406"/>
    </row>
    <row r="48487" spans="7:7">
      <c r="G48487" s="406"/>
    </row>
    <row r="48488" spans="7:7">
      <c r="G48488" s="406"/>
    </row>
    <row r="48489" spans="7:7">
      <c r="G48489" s="406"/>
    </row>
    <row r="48490" spans="7:7">
      <c r="G48490" s="406"/>
    </row>
    <row r="48491" spans="7:7">
      <c r="G48491" s="406"/>
    </row>
    <row r="48492" spans="7:7">
      <c r="G48492" s="406"/>
    </row>
    <row r="48493" spans="7:7">
      <c r="G48493" s="406"/>
    </row>
    <row r="48494" spans="7:7">
      <c r="G48494" s="406"/>
    </row>
    <row r="48495" spans="7:7">
      <c r="G48495" s="406"/>
    </row>
    <row r="48496" spans="7:7">
      <c r="G48496" s="406"/>
    </row>
    <row r="48497" spans="7:7">
      <c r="G48497" s="406"/>
    </row>
    <row r="48498" spans="7:7">
      <c r="G48498" s="406"/>
    </row>
    <row r="48499" spans="7:7">
      <c r="G48499" s="406"/>
    </row>
    <row r="48500" spans="7:7">
      <c r="G48500" s="406"/>
    </row>
    <row r="48501" spans="7:7">
      <c r="G48501" s="406"/>
    </row>
    <row r="48502" spans="7:7">
      <c r="G48502" s="406"/>
    </row>
    <row r="48503" spans="7:7">
      <c r="G48503" s="406"/>
    </row>
    <row r="48504" spans="7:7">
      <c r="G48504" s="406"/>
    </row>
    <row r="48505" spans="7:7">
      <c r="G48505" s="406"/>
    </row>
    <row r="48506" spans="7:7">
      <c r="G48506" s="406"/>
    </row>
    <row r="48507" spans="7:7">
      <c r="G48507" s="406"/>
    </row>
    <row r="48508" spans="7:7">
      <c r="G48508" s="406"/>
    </row>
    <row r="48509" spans="7:7">
      <c r="G48509" s="406"/>
    </row>
    <row r="48510" spans="7:7">
      <c r="G48510" s="406"/>
    </row>
    <row r="48511" spans="7:7">
      <c r="G48511" s="406"/>
    </row>
    <row r="48512" spans="7:7">
      <c r="G48512" s="406"/>
    </row>
    <row r="48513" spans="7:7">
      <c r="G48513" s="406"/>
    </row>
    <row r="48514" spans="7:7">
      <c r="G48514" s="406"/>
    </row>
    <row r="48515" spans="7:7">
      <c r="G48515" s="406"/>
    </row>
    <row r="48516" spans="7:7">
      <c r="G48516" s="406"/>
    </row>
    <row r="48517" spans="7:7">
      <c r="G48517" s="406"/>
    </row>
    <row r="48518" spans="7:7">
      <c r="G48518" s="406"/>
    </row>
    <row r="48519" spans="7:7">
      <c r="G48519" s="406"/>
    </row>
    <row r="48520" spans="7:7">
      <c r="G48520" s="406"/>
    </row>
    <row r="48521" spans="7:7">
      <c r="G48521" s="406"/>
    </row>
    <row r="48522" spans="7:7">
      <c r="G48522" s="406"/>
    </row>
    <row r="48523" spans="7:7">
      <c r="G48523" s="406"/>
    </row>
    <row r="48524" spans="7:7">
      <c r="G48524" s="406"/>
    </row>
    <row r="48525" spans="7:7">
      <c r="G48525" s="406"/>
    </row>
    <row r="48526" spans="7:7">
      <c r="G48526" s="406"/>
    </row>
    <row r="48527" spans="7:7">
      <c r="G48527" s="406"/>
    </row>
    <row r="48528" spans="7:7">
      <c r="G48528" s="406"/>
    </row>
    <row r="48529" spans="7:7">
      <c r="G48529" s="406"/>
    </row>
    <row r="48530" spans="7:7">
      <c r="G48530" s="406"/>
    </row>
    <row r="48531" spans="7:7">
      <c r="G48531" s="406"/>
    </row>
    <row r="48532" spans="7:7">
      <c r="G48532" s="406"/>
    </row>
    <row r="48533" spans="7:7">
      <c r="G48533" s="406"/>
    </row>
    <row r="48534" spans="7:7">
      <c r="G48534" s="406"/>
    </row>
    <row r="48535" spans="7:7">
      <c r="G48535" s="406"/>
    </row>
    <row r="48536" spans="7:7">
      <c r="G48536" s="406"/>
    </row>
    <row r="48537" spans="7:7">
      <c r="G48537" s="406"/>
    </row>
    <row r="48538" spans="7:7">
      <c r="G48538" s="406"/>
    </row>
    <row r="48539" spans="7:7">
      <c r="G48539" s="406"/>
    </row>
    <row r="48540" spans="7:7">
      <c r="G48540" s="406"/>
    </row>
    <row r="48541" spans="7:7">
      <c r="G48541" s="406"/>
    </row>
    <row r="48542" spans="7:7">
      <c r="G48542" s="406"/>
    </row>
    <row r="48543" spans="7:7">
      <c r="G48543" s="406"/>
    </row>
    <row r="48544" spans="7:7">
      <c r="G48544" s="406"/>
    </row>
    <row r="48545" spans="7:7">
      <c r="G48545" s="406"/>
    </row>
    <row r="48546" spans="7:7">
      <c r="G48546" s="406"/>
    </row>
    <row r="48547" spans="7:7">
      <c r="G48547" s="406"/>
    </row>
    <row r="48548" spans="7:7">
      <c r="G48548" s="406"/>
    </row>
    <row r="48549" spans="7:7">
      <c r="G48549" s="406"/>
    </row>
    <row r="48550" spans="7:7">
      <c r="G48550" s="406"/>
    </row>
    <row r="48551" spans="7:7">
      <c r="G48551" s="406"/>
    </row>
    <row r="48552" spans="7:7">
      <c r="G48552" s="406"/>
    </row>
    <row r="48553" spans="7:7">
      <c r="G48553" s="406"/>
    </row>
    <row r="48554" spans="7:7">
      <c r="G48554" s="406"/>
    </row>
    <row r="48555" spans="7:7">
      <c r="G48555" s="406"/>
    </row>
    <row r="48556" spans="7:7">
      <c r="G48556" s="406"/>
    </row>
    <row r="48557" spans="7:7">
      <c r="G48557" s="406"/>
    </row>
    <row r="48558" spans="7:7">
      <c r="G48558" s="406"/>
    </row>
    <row r="48559" spans="7:7">
      <c r="G48559" s="406"/>
    </row>
    <row r="48560" spans="7:7">
      <c r="G48560" s="406"/>
    </row>
    <row r="48561" spans="7:7">
      <c r="G48561" s="406"/>
    </row>
    <row r="48562" spans="7:7">
      <c r="G48562" s="406"/>
    </row>
    <row r="48563" spans="7:7">
      <c r="G48563" s="406"/>
    </row>
    <row r="48564" spans="7:7">
      <c r="G48564" s="406"/>
    </row>
    <row r="48565" spans="7:7">
      <c r="G48565" s="406"/>
    </row>
    <row r="48566" spans="7:7">
      <c r="G48566" s="406"/>
    </row>
    <row r="48567" spans="7:7">
      <c r="G48567" s="406"/>
    </row>
    <row r="48568" spans="7:7">
      <c r="G48568" s="406"/>
    </row>
    <row r="48569" spans="7:7">
      <c r="G48569" s="406"/>
    </row>
    <row r="48570" spans="7:7">
      <c r="G48570" s="406"/>
    </row>
    <row r="48571" spans="7:7">
      <c r="G48571" s="406"/>
    </row>
    <row r="48572" spans="7:7">
      <c r="G48572" s="406"/>
    </row>
    <row r="48573" spans="7:7">
      <c r="G48573" s="406"/>
    </row>
    <row r="48574" spans="7:7">
      <c r="G48574" s="406"/>
    </row>
    <row r="48575" spans="7:7">
      <c r="G48575" s="406"/>
    </row>
    <row r="48576" spans="7:7">
      <c r="G48576" s="406"/>
    </row>
    <row r="48577" spans="7:7">
      <c r="G48577" s="406"/>
    </row>
    <row r="48578" spans="7:7">
      <c r="G48578" s="406"/>
    </row>
    <row r="48579" spans="7:7">
      <c r="G48579" s="406"/>
    </row>
    <row r="48580" spans="7:7">
      <c r="G48580" s="406"/>
    </row>
    <row r="48581" spans="7:7">
      <c r="G48581" s="406"/>
    </row>
    <row r="48582" spans="7:7">
      <c r="G48582" s="406"/>
    </row>
    <row r="48583" spans="7:7">
      <c r="G48583" s="406"/>
    </row>
    <row r="48584" spans="7:7">
      <c r="G48584" s="406"/>
    </row>
    <row r="48585" spans="7:7">
      <c r="G48585" s="406"/>
    </row>
    <row r="48586" spans="7:7">
      <c r="G48586" s="406"/>
    </row>
    <row r="48587" spans="7:7">
      <c r="G48587" s="406"/>
    </row>
    <row r="48588" spans="7:7">
      <c r="G48588" s="406"/>
    </row>
    <row r="48589" spans="7:7">
      <c r="G48589" s="406"/>
    </row>
    <row r="48590" spans="7:7">
      <c r="G48590" s="406"/>
    </row>
    <row r="48591" spans="7:7">
      <c r="G48591" s="406"/>
    </row>
    <row r="48592" spans="7:7">
      <c r="G48592" s="406"/>
    </row>
    <row r="48593" spans="7:7">
      <c r="G48593" s="406"/>
    </row>
    <row r="48594" spans="7:7">
      <c r="G48594" s="406"/>
    </row>
    <row r="48595" spans="7:7">
      <c r="G48595" s="406"/>
    </row>
    <row r="48596" spans="7:7">
      <c r="G48596" s="406"/>
    </row>
    <row r="48597" spans="7:7">
      <c r="G48597" s="406"/>
    </row>
    <row r="48598" spans="7:7">
      <c r="G48598" s="406"/>
    </row>
    <row r="48599" spans="7:7">
      <c r="G48599" s="406"/>
    </row>
    <row r="48600" spans="7:7">
      <c r="G48600" s="406"/>
    </row>
    <row r="48601" spans="7:7">
      <c r="G48601" s="406"/>
    </row>
    <row r="48602" spans="7:7">
      <c r="G48602" s="406"/>
    </row>
    <row r="48603" spans="7:7">
      <c r="G48603" s="406"/>
    </row>
    <row r="48604" spans="7:7">
      <c r="G48604" s="406"/>
    </row>
    <row r="48605" spans="7:7">
      <c r="G48605" s="406"/>
    </row>
    <row r="48606" spans="7:7">
      <c r="G48606" s="406"/>
    </row>
    <row r="48607" spans="7:7">
      <c r="G48607" s="406"/>
    </row>
    <row r="48608" spans="7:7">
      <c r="G48608" s="406"/>
    </row>
    <row r="48609" spans="7:7">
      <c r="G48609" s="406"/>
    </row>
    <row r="48610" spans="7:7">
      <c r="G48610" s="406"/>
    </row>
    <row r="48611" spans="7:7">
      <c r="G48611" s="406"/>
    </row>
    <row r="48612" spans="7:7">
      <c r="G48612" s="406"/>
    </row>
    <row r="48613" spans="7:7">
      <c r="G48613" s="406"/>
    </row>
    <row r="48614" spans="7:7">
      <c r="G48614" s="406"/>
    </row>
    <row r="48615" spans="7:7">
      <c r="G48615" s="406"/>
    </row>
    <row r="48616" spans="7:7">
      <c r="G48616" s="406"/>
    </row>
    <row r="48617" spans="7:7">
      <c r="G48617" s="406"/>
    </row>
    <row r="48618" spans="7:7">
      <c r="G48618" s="406"/>
    </row>
    <row r="48619" spans="7:7">
      <c r="G48619" s="406"/>
    </row>
    <row r="48620" spans="7:7">
      <c r="G48620" s="406"/>
    </row>
    <row r="48621" spans="7:7">
      <c r="G48621" s="406"/>
    </row>
    <row r="48622" spans="7:7">
      <c r="G48622" s="406"/>
    </row>
    <row r="48623" spans="7:7">
      <c r="G48623" s="406"/>
    </row>
    <row r="48624" spans="7:7">
      <c r="G48624" s="406"/>
    </row>
    <row r="48625" spans="7:7">
      <c r="G48625" s="406"/>
    </row>
    <row r="48626" spans="7:7">
      <c r="G48626" s="406"/>
    </row>
    <row r="48627" spans="7:7">
      <c r="G48627" s="406"/>
    </row>
    <row r="48628" spans="7:7">
      <c r="G48628" s="406"/>
    </row>
    <row r="48629" spans="7:7">
      <c r="G48629" s="406"/>
    </row>
    <row r="48630" spans="7:7">
      <c r="G48630" s="406"/>
    </row>
    <row r="48631" spans="7:7">
      <c r="G48631" s="406"/>
    </row>
    <row r="48632" spans="7:7">
      <c r="G48632" s="406"/>
    </row>
    <row r="48633" spans="7:7">
      <c r="G48633" s="406"/>
    </row>
    <row r="48634" spans="7:7">
      <c r="G48634" s="406"/>
    </row>
    <row r="48635" spans="7:7">
      <c r="G48635" s="406"/>
    </row>
    <row r="48636" spans="7:7">
      <c r="G48636" s="406"/>
    </row>
    <row r="48637" spans="7:7">
      <c r="G48637" s="406"/>
    </row>
    <row r="48638" spans="7:7">
      <c r="G48638" s="406"/>
    </row>
    <row r="48639" spans="7:7">
      <c r="G48639" s="406"/>
    </row>
    <row r="48640" spans="7:7">
      <c r="G48640" s="406"/>
    </row>
    <row r="48641" spans="7:7">
      <c r="G48641" s="406"/>
    </row>
    <row r="48642" spans="7:7">
      <c r="G48642" s="406"/>
    </row>
    <row r="48643" spans="7:7">
      <c r="G48643" s="406"/>
    </row>
    <row r="48644" spans="7:7">
      <c r="G48644" s="406"/>
    </row>
    <row r="48645" spans="7:7">
      <c r="G48645" s="406"/>
    </row>
    <row r="48646" spans="7:7">
      <c r="G48646" s="406"/>
    </row>
    <row r="48647" spans="7:7">
      <c r="G48647" s="406"/>
    </row>
    <row r="48648" spans="7:7">
      <c r="G48648" s="406"/>
    </row>
    <row r="48649" spans="7:7">
      <c r="G48649" s="406"/>
    </row>
    <row r="48650" spans="7:7">
      <c r="G48650" s="406"/>
    </row>
    <row r="48651" spans="7:7">
      <c r="G48651" s="406"/>
    </row>
    <row r="48652" spans="7:7">
      <c r="G48652" s="406"/>
    </row>
    <row r="48653" spans="7:7">
      <c r="G48653" s="406"/>
    </row>
    <row r="48654" spans="7:7">
      <c r="G48654" s="406"/>
    </row>
    <row r="48655" spans="7:7">
      <c r="G48655" s="406"/>
    </row>
    <row r="48656" spans="7:7">
      <c r="G48656" s="406"/>
    </row>
    <row r="48657" spans="7:7">
      <c r="G48657" s="406"/>
    </row>
    <row r="48658" spans="7:7">
      <c r="G48658" s="406"/>
    </row>
    <row r="48659" spans="7:7">
      <c r="G48659" s="406"/>
    </row>
    <row r="48660" spans="7:7">
      <c r="G48660" s="406"/>
    </row>
    <row r="48661" spans="7:7">
      <c r="G48661" s="406"/>
    </row>
    <row r="48662" spans="7:7">
      <c r="G48662" s="406"/>
    </row>
    <row r="48663" spans="7:7">
      <c r="G48663" s="406"/>
    </row>
    <row r="48664" spans="7:7">
      <c r="G48664" s="406"/>
    </row>
    <row r="48665" spans="7:7">
      <c r="G48665" s="406"/>
    </row>
    <row r="48666" spans="7:7">
      <c r="G48666" s="406"/>
    </row>
    <row r="48667" spans="7:7">
      <c r="G48667" s="406"/>
    </row>
    <row r="48668" spans="7:7">
      <c r="G48668" s="406"/>
    </row>
    <row r="48669" spans="7:7">
      <c r="G48669" s="406"/>
    </row>
    <row r="48670" spans="7:7">
      <c r="G48670" s="406"/>
    </row>
    <row r="48671" spans="7:7">
      <c r="G48671" s="406"/>
    </row>
    <row r="48672" spans="7:7">
      <c r="G48672" s="406"/>
    </row>
    <row r="48673" spans="7:7">
      <c r="G48673" s="406"/>
    </row>
    <row r="48674" spans="7:7">
      <c r="G48674" s="406"/>
    </row>
    <row r="48675" spans="7:7">
      <c r="G48675" s="406"/>
    </row>
    <row r="48676" spans="7:7">
      <c r="G48676" s="406"/>
    </row>
    <row r="48677" spans="7:7">
      <c r="G48677" s="406"/>
    </row>
    <row r="48678" spans="7:7">
      <c r="G48678" s="406"/>
    </row>
    <row r="48679" spans="7:7">
      <c r="G48679" s="406"/>
    </row>
    <row r="48680" spans="7:7">
      <c r="G48680" s="406"/>
    </row>
    <row r="48681" spans="7:7">
      <c r="G48681" s="406"/>
    </row>
    <row r="48682" spans="7:7">
      <c r="G48682" s="406"/>
    </row>
    <row r="48683" spans="7:7">
      <c r="G48683" s="406"/>
    </row>
    <row r="48684" spans="7:7">
      <c r="G48684" s="406"/>
    </row>
    <row r="48685" spans="7:7">
      <c r="G48685" s="406"/>
    </row>
    <row r="48686" spans="7:7">
      <c r="G48686" s="406"/>
    </row>
    <row r="48687" spans="7:7">
      <c r="G48687" s="406"/>
    </row>
    <row r="48688" spans="7:7">
      <c r="G48688" s="406"/>
    </row>
    <row r="48689" spans="7:7">
      <c r="G48689" s="406"/>
    </row>
    <row r="48690" spans="7:7">
      <c r="G48690" s="406"/>
    </row>
    <row r="48691" spans="7:7">
      <c r="G48691" s="406"/>
    </row>
    <row r="48692" spans="7:7">
      <c r="G48692" s="406"/>
    </row>
    <row r="48693" spans="7:7">
      <c r="G48693" s="406"/>
    </row>
    <row r="48694" spans="7:7">
      <c r="G48694" s="406"/>
    </row>
    <row r="48695" spans="7:7">
      <c r="G48695" s="406"/>
    </row>
    <row r="48696" spans="7:7">
      <c r="G48696" s="406"/>
    </row>
    <row r="48697" spans="7:7">
      <c r="G48697" s="406"/>
    </row>
    <row r="48698" spans="7:7">
      <c r="G48698" s="406"/>
    </row>
    <row r="48699" spans="7:7">
      <c r="G48699" s="406"/>
    </row>
    <row r="48700" spans="7:7">
      <c r="G48700" s="406"/>
    </row>
    <row r="48701" spans="7:7">
      <c r="G48701" s="406"/>
    </row>
    <row r="48702" spans="7:7">
      <c r="G48702" s="406"/>
    </row>
    <row r="48703" spans="7:7">
      <c r="G48703" s="406"/>
    </row>
    <row r="48704" spans="7:7">
      <c r="G48704" s="406"/>
    </row>
    <row r="48705" spans="7:7">
      <c r="G48705" s="406"/>
    </row>
    <row r="48706" spans="7:7">
      <c r="G48706" s="406"/>
    </row>
    <row r="48707" spans="7:7">
      <c r="G48707" s="406"/>
    </row>
    <row r="48708" spans="7:7">
      <c r="G48708" s="406"/>
    </row>
    <row r="48709" spans="7:7">
      <c r="G48709" s="406"/>
    </row>
    <row r="48710" spans="7:7">
      <c r="G48710" s="406"/>
    </row>
    <row r="48711" spans="7:7">
      <c r="G48711" s="406"/>
    </row>
    <row r="48712" spans="7:7">
      <c r="G48712" s="406"/>
    </row>
    <row r="48713" spans="7:7">
      <c r="G48713" s="406"/>
    </row>
    <row r="48714" spans="7:7">
      <c r="G48714" s="406"/>
    </row>
    <row r="48715" spans="7:7">
      <c r="G48715" s="406"/>
    </row>
    <row r="48716" spans="7:7">
      <c r="G48716" s="406"/>
    </row>
    <row r="48717" spans="7:7">
      <c r="G48717" s="406"/>
    </row>
    <row r="48718" spans="7:7">
      <c r="G48718" s="406"/>
    </row>
    <row r="48719" spans="7:7">
      <c r="G48719" s="406"/>
    </row>
    <row r="48720" spans="7:7">
      <c r="G48720" s="406"/>
    </row>
    <row r="48721" spans="7:7">
      <c r="G48721" s="406"/>
    </row>
    <row r="48722" spans="7:7">
      <c r="G48722" s="406"/>
    </row>
    <row r="48723" spans="7:7">
      <c r="G48723" s="406"/>
    </row>
    <row r="48724" spans="7:7">
      <c r="G48724" s="406"/>
    </row>
    <row r="48725" spans="7:7">
      <c r="G48725" s="406"/>
    </row>
    <row r="48726" spans="7:7">
      <c r="G48726" s="406"/>
    </row>
    <row r="48727" spans="7:7">
      <c r="G48727" s="406"/>
    </row>
    <row r="48728" spans="7:7">
      <c r="G48728" s="406"/>
    </row>
    <row r="48729" spans="7:7">
      <c r="G48729" s="406"/>
    </row>
    <row r="48730" spans="7:7">
      <c r="G48730" s="406"/>
    </row>
    <row r="48731" spans="7:7">
      <c r="G48731" s="406"/>
    </row>
    <row r="48732" spans="7:7">
      <c r="G48732" s="406"/>
    </row>
    <row r="48733" spans="7:7">
      <c r="G48733" s="406"/>
    </row>
    <row r="48734" spans="7:7">
      <c r="G48734" s="406"/>
    </row>
    <row r="48735" spans="7:7">
      <c r="G48735" s="406"/>
    </row>
    <row r="48736" spans="7:7">
      <c r="G48736" s="406"/>
    </row>
    <row r="48737" spans="7:7">
      <c r="G48737" s="406"/>
    </row>
    <row r="48738" spans="7:7">
      <c r="G48738" s="406"/>
    </row>
    <row r="48739" spans="7:7">
      <c r="G48739" s="406"/>
    </row>
    <row r="48740" spans="7:7">
      <c r="G48740" s="406"/>
    </row>
    <row r="48741" spans="7:7">
      <c r="G48741" s="406"/>
    </row>
    <row r="48742" spans="7:7">
      <c r="G48742" s="406"/>
    </row>
    <row r="48743" spans="7:7">
      <c r="G48743" s="406"/>
    </row>
    <row r="48744" spans="7:7">
      <c r="G48744" s="406"/>
    </row>
    <row r="48745" spans="7:7">
      <c r="G48745" s="406"/>
    </row>
    <row r="48746" spans="7:7">
      <c r="G48746" s="406"/>
    </row>
    <row r="48747" spans="7:7">
      <c r="G48747" s="406"/>
    </row>
    <row r="48748" spans="7:7">
      <c r="G48748" s="406"/>
    </row>
    <row r="48749" spans="7:7">
      <c r="G48749" s="406"/>
    </row>
    <row r="48750" spans="7:7">
      <c r="G48750" s="406"/>
    </row>
    <row r="48751" spans="7:7">
      <c r="G48751" s="406"/>
    </row>
    <row r="48752" spans="7:7">
      <c r="G48752" s="406"/>
    </row>
    <row r="48753" spans="7:7">
      <c r="G48753" s="406"/>
    </row>
    <row r="48754" spans="7:7">
      <c r="G48754" s="406"/>
    </row>
    <row r="48755" spans="7:7">
      <c r="G48755" s="406"/>
    </row>
    <row r="48756" spans="7:7">
      <c r="G48756" s="406"/>
    </row>
    <row r="48757" spans="7:7">
      <c r="G48757" s="406"/>
    </row>
    <row r="48758" spans="7:7">
      <c r="G48758" s="406"/>
    </row>
    <row r="48759" spans="7:7">
      <c r="G48759" s="406"/>
    </row>
    <row r="48760" spans="7:7">
      <c r="G48760" s="406"/>
    </row>
    <row r="48761" spans="7:7">
      <c r="G48761" s="406"/>
    </row>
    <row r="48762" spans="7:7">
      <c r="G48762" s="406"/>
    </row>
    <row r="48763" spans="7:7">
      <c r="G48763" s="406"/>
    </row>
    <row r="48764" spans="7:7">
      <c r="G48764" s="406"/>
    </row>
    <row r="48765" spans="7:7">
      <c r="G48765" s="406"/>
    </row>
    <row r="48766" spans="7:7">
      <c r="G48766" s="406"/>
    </row>
    <row r="48767" spans="7:7">
      <c r="G48767" s="406"/>
    </row>
    <row r="48768" spans="7:7">
      <c r="G48768" s="406"/>
    </row>
    <row r="48769" spans="7:7">
      <c r="G48769" s="406"/>
    </row>
    <row r="48770" spans="7:7">
      <c r="G48770" s="406"/>
    </row>
    <row r="48771" spans="7:7">
      <c r="G48771" s="406"/>
    </row>
    <row r="48772" spans="7:7">
      <c r="G48772" s="406"/>
    </row>
    <row r="48773" spans="7:7">
      <c r="G48773" s="406"/>
    </row>
    <row r="48774" spans="7:7">
      <c r="G48774" s="406"/>
    </row>
    <row r="48775" spans="7:7">
      <c r="G48775" s="406"/>
    </row>
    <row r="48776" spans="7:7">
      <c r="G48776" s="406"/>
    </row>
    <row r="48777" spans="7:7">
      <c r="G48777" s="406"/>
    </row>
    <row r="48778" spans="7:7">
      <c r="G48778" s="406"/>
    </row>
    <row r="48779" spans="7:7">
      <c r="G48779" s="406"/>
    </row>
    <row r="48780" spans="7:7">
      <c r="G48780" s="406"/>
    </row>
    <row r="48781" spans="7:7">
      <c r="G48781" s="406"/>
    </row>
    <row r="48782" spans="7:7">
      <c r="G48782" s="406"/>
    </row>
    <row r="48783" spans="7:7">
      <c r="G48783" s="406"/>
    </row>
    <row r="48784" spans="7:7">
      <c r="G48784" s="406"/>
    </row>
    <row r="48785" spans="7:7">
      <c r="G48785" s="406"/>
    </row>
    <row r="48786" spans="7:7">
      <c r="G48786" s="406"/>
    </row>
    <row r="48787" spans="7:7">
      <c r="G48787" s="406"/>
    </row>
    <row r="48788" spans="7:7">
      <c r="G48788" s="406"/>
    </row>
    <row r="48789" spans="7:7">
      <c r="G48789" s="406"/>
    </row>
    <row r="48790" spans="7:7">
      <c r="G48790" s="406"/>
    </row>
    <row r="48791" spans="7:7">
      <c r="G48791" s="406"/>
    </row>
    <row r="48792" spans="7:7">
      <c r="G48792" s="406"/>
    </row>
    <row r="48793" spans="7:7">
      <c r="G48793" s="406"/>
    </row>
    <row r="48794" spans="7:7">
      <c r="G48794" s="406"/>
    </row>
    <row r="48795" spans="7:7">
      <c r="G48795" s="406"/>
    </row>
    <row r="48796" spans="7:7">
      <c r="G48796" s="406"/>
    </row>
    <row r="48797" spans="7:7">
      <c r="G48797" s="406"/>
    </row>
    <row r="48798" spans="7:7">
      <c r="G48798" s="406"/>
    </row>
    <row r="48799" spans="7:7">
      <c r="G48799" s="406"/>
    </row>
    <row r="48800" spans="7:7">
      <c r="G48800" s="406"/>
    </row>
    <row r="48801" spans="7:7">
      <c r="G48801" s="406"/>
    </row>
    <row r="48802" spans="7:7">
      <c r="G48802" s="406"/>
    </row>
    <row r="48803" spans="7:7">
      <c r="G48803" s="406"/>
    </row>
    <row r="48804" spans="7:7">
      <c r="G48804" s="406"/>
    </row>
    <row r="48805" spans="7:7">
      <c r="G48805" s="406"/>
    </row>
    <row r="48806" spans="7:7">
      <c r="G48806" s="406"/>
    </row>
    <row r="48807" spans="7:7">
      <c r="G48807" s="406"/>
    </row>
    <row r="48808" spans="7:7">
      <c r="G48808" s="406"/>
    </row>
    <row r="48809" spans="7:7">
      <c r="G48809" s="406"/>
    </row>
    <row r="48810" spans="7:7">
      <c r="G48810" s="406"/>
    </row>
    <row r="48811" spans="7:7">
      <c r="G48811" s="406"/>
    </row>
    <row r="48812" spans="7:7">
      <c r="G48812" s="406"/>
    </row>
    <row r="48813" spans="7:7">
      <c r="G48813" s="406"/>
    </row>
    <row r="48814" spans="7:7">
      <c r="G48814" s="406"/>
    </row>
    <row r="48815" spans="7:7">
      <c r="G48815" s="406"/>
    </row>
    <row r="48816" spans="7:7">
      <c r="G48816" s="406"/>
    </row>
    <row r="48817" spans="7:7">
      <c r="G48817" s="406"/>
    </row>
    <row r="48818" spans="7:7">
      <c r="G48818" s="406"/>
    </row>
    <row r="48819" spans="7:7">
      <c r="G48819" s="406"/>
    </row>
    <row r="48820" spans="7:7">
      <c r="G48820" s="406"/>
    </row>
    <row r="48821" spans="7:7">
      <c r="G48821" s="406"/>
    </row>
    <row r="48822" spans="7:7">
      <c r="G48822" s="406"/>
    </row>
    <row r="48823" spans="7:7">
      <c r="G48823" s="406"/>
    </row>
    <row r="48824" spans="7:7">
      <c r="G48824" s="406"/>
    </row>
    <row r="48825" spans="7:7">
      <c r="G48825" s="406"/>
    </row>
    <row r="48826" spans="7:7">
      <c r="G48826" s="406"/>
    </row>
    <row r="48827" spans="7:7">
      <c r="G48827" s="406"/>
    </row>
    <row r="48828" spans="7:7">
      <c r="G48828" s="406"/>
    </row>
    <row r="48829" spans="7:7">
      <c r="G48829" s="406"/>
    </row>
    <row r="48830" spans="7:7">
      <c r="G48830" s="406"/>
    </row>
    <row r="48831" spans="7:7">
      <c r="G48831" s="406"/>
    </row>
    <row r="48832" spans="7:7">
      <c r="G48832" s="406"/>
    </row>
    <row r="48833" spans="7:7">
      <c r="G48833" s="406"/>
    </row>
    <row r="48834" spans="7:7">
      <c r="G48834" s="406"/>
    </row>
    <row r="48835" spans="7:7">
      <c r="G48835" s="406"/>
    </row>
    <row r="48836" spans="7:7">
      <c r="G48836" s="406"/>
    </row>
    <row r="48837" spans="7:7">
      <c r="G48837" s="406"/>
    </row>
    <row r="48838" spans="7:7">
      <c r="G48838" s="406"/>
    </row>
    <row r="48839" spans="7:7">
      <c r="G48839" s="406"/>
    </row>
    <row r="48840" spans="7:7">
      <c r="G48840" s="406"/>
    </row>
    <row r="48841" spans="7:7">
      <c r="G48841" s="406"/>
    </row>
    <row r="48842" spans="7:7">
      <c r="G48842" s="406"/>
    </row>
    <row r="48843" spans="7:7">
      <c r="G48843" s="406"/>
    </row>
    <row r="48844" spans="7:7">
      <c r="G48844" s="406"/>
    </row>
    <row r="48845" spans="7:7">
      <c r="G48845" s="406"/>
    </row>
    <row r="48846" spans="7:7">
      <c r="G48846" s="406"/>
    </row>
    <row r="48847" spans="7:7">
      <c r="G48847" s="406"/>
    </row>
    <row r="48848" spans="7:7">
      <c r="G48848" s="406"/>
    </row>
    <row r="48849" spans="7:7">
      <c r="G48849" s="406"/>
    </row>
    <row r="48850" spans="7:7">
      <c r="G48850" s="406"/>
    </row>
    <row r="48851" spans="7:7">
      <c r="G48851" s="406"/>
    </row>
    <row r="48852" spans="7:7">
      <c r="G48852" s="406"/>
    </row>
    <row r="48853" spans="7:7">
      <c r="G48853" s="406"/>
    </row>
    <row r="48854" spans="7:7">
      <c r="G48854" s="406"/>
    </row>
    <row r="48855" spans="7:7">
      <c r="G48855" s="406"/>
    </row>
    <row r="48856" spans="7:7">
      <c r="G48856" s="406"/>
    </row>
    <row r="48857" spans="7:7">
      <c r="G48857" s="406"/>
    </row>
    <row r="48858" spans="7:7">
      <c r="G48858" s="406"/>
    </row>
    <row r="48859" spans="7:7">
      <c r="G48859" s="406"/>
    </row>
    <row r="48860" spans="7:7">
      <c r="G48860" s="406"/>
    </row>
    <row r="48861" spans="7:7">
      <c r="G48861" s="406"/>
    </row>
    <row r="48862" spans="7:7">
      <c r="G48862" s="406"/>
    </row>
    <row r="48863" spans="7:7">
      <c r="G48863" s="406"/>
    </row>
    <row r="48864" spans="7:7">
      <c r="G48864" s="406"/>
    </row>
    <row r="48865" spans="7:7">
      <c r="G48865" s="406"/>
    </row>
    <row r="48866" spans="7:7">
      <c r="G48866" s="406"/>
    </row>
    <row r="48867" spans="7:7">
      <c r="G48867" s="406"/>
    </row>
    <row r="48868" spans="7:7">
      <c r="G48868" s="406"/>
    </row>
    <row r="48869" spans="7:7">
      <c r="G48869" s="406"/>
    </row>
    <row r="48870" spans="7:7">
      <c r="G48870" s="406"/>
    </row>
    <row r="48871" spans="7:7">
      <c r="G48871" s="406"/>
    </row>
    <row r="48872" spans="7:7">
      <c r="G48872" s="406"/>
    </row>
    <row r="48873" spans="7:7">
      <c r="G48873" s="406"/>
    </row>
    <row r="48874" spans="7:7">
      <c r="G48874" s="406"/>
    </row>
    <row r="48875" spans="7:7">
      <c r="G48875" s="406"/>
    </row>
    <row r="48876" spans="7:7">
      <c r="G48876" s="406"/>
    </row>
    <row r="48877" spans="7:7">
      <c r="G48877" s="406"/>
    </row>
    <row r="48878" spans="7:7">
      <c r="G48878" s="406"/>
    </row>
    <row r="48879" spans="7:7">
      <c r="G48879" s="406"/>
    </row>
    <row r="48880" spans="7:7">
      <c r="G48880" s="406"/>
    </row>
    <row r="48881" spans="7:7">
      <c r="G48881" s="406"/>
    </row>
    <row r="48882" spans="7:7">
      <c r="G48882" s="406"/>
    </row>
    <row r="48883" spans="7:7">
      <c r="G48883" s="406"/>
    </row>
    <row r="48884" spans="7:7">
      <c r="G48884" s="406"/>
    </row>
    <row r="48885" spans="7:7">
      <c r="G48885" s="406"/>
    </row>
    <row r="48886" spans="7:7">
      <c r="G48886" s="406"/>
    </row>
    <row r="48887" spans="7:7">
      <c r="G48887" s="406"/>
    </row>
    <row r="48888" spans="7:7">
      <c r="G48888" s="406"/>
    </row>
    <row r="48889" spans="7:7">
      <c r="G48889" s="406"/>
    </row>
    <row r="48890" spans="7:7">
      <c r="G48890" s="406"/>
    </row>
    <row r="48891" spans="7:7">
      <c r="G48891" s="406"/>
    </row>
    <row r="48892" spans="7:7">
      <c r="G48892" s="406"/>
    </row>
    <row r="48893" spans="7:7">
      <c r="G48893" s="406"/>
    </row>
    <row r="48894" spans="7:7">
      <c r="G48894" s="406"/>
    </row>
    <row r="48895" spans="7:7">
      <c r="G48895" s="406"/>
    </row>
    <row r="48896" spans="7:7">
      <c r="G48896" s="406"/>
    </row>
    <row r="48897" spans="7:7">
      <c r="G48897" s="406"/>
    </row>
    <row r="48898" spans="7:7">
      <c r="G48898" s="406"/>
    </row>
    <row r="48899" spans="7:7">
      <c r="G48899" s="406"/>
    </row>
    <row r="48900" spans="7:7">
      <c r="G48900" s="406"/>
    </row>
    <row r="48901" spans="7:7">
      <c r="G48901" s="406"/>
    </row>
    <row r="48902" spans="7:7">
      <c r="G48902" s="406"/>
    </row>
    <row r="48903" spans="7:7">
      <c r="G48903" s="406"/>
    </row>
    <row r="48904" spans="7:7">
      <c r="G48904" s="406"/>
    </row>
    <row r="48905" spans="7:7">
      <c r="G48905" s="406"/>
    </row>
    <row r="48906" spans="7:7">
      <c r="G48906" s="406"/>
    </row>
    <row r="48907" spans="7:7">
      <c r="G48907" s="406"/>
    </row>
    <row r="48908" spans="7:7">
      <c r="G48908" s="406"/>
    </row>
    <row r="48909" spans="7:7">
      <c r="G48909" s="406"/>
    </row>
    <row r="48910" spans="7:7">
      <c r="G48910" s="406"/>
    </row>
    <row r="48911" spans="7:7">
      <c r="G48911" s="406"/>
    </row>
    <row r="48912" spans="7:7">
      <c r="G48912" s="406"/>
    </row>
    <row r="48913" spans="7:7">
      <c r="G48913" s="406"/>
    </row>
    <row r="48914" spans="7:7">
      <c r="G48914" s="406"/>
    </row>
    <row r="48915" spans="7:7">
      <c r="G48915" s="406"/>
    </row>
    <row r="48916" spans="7:7">
      <c r="G48916" s="406"/>
    </row>
    <row r="48917" spans="7:7">
      <c r="G48917" s="406"/>
    </row>
    <row r="48918" spans="7:7">
      <c r="G48918" s="406"/>
    </row>
    <row r="48919" spans="7:7">
      <c r="G48919" s="406"/>
    </row>
    <row r="48920" spans="7:7">
      <c r="G48920" s="406"/>
    </row>
    <row r="48921" spans="7:7">
      <c r="G48921" s="406"/>
    </row>
    <row r="48922" spans="7:7">
      <c r="G48922" s="406"/>
    </row>
    <row r="48923" spans="7:7">
      <c r="G48923" s="406"/>
    </row>
    <row r="48924" spans="7:7">
      <c r="G48924" s="406"/>
    </row>
    <row r="48925" spans="7:7">
      <c r="G48925" s="406"/>
    </row>
    <row r="48926" spans="7:7">
      <c r="G48926" s="406"/>
    </row>
    <row r="48927" spans="7:7">
      <c r="G48927" s="406"/>
    </row>
    <row r="48928" spans="7:7">
      <c r="G48928" s="406"/>
    </row>
    <row r="48929" spans="7:7">
      <c r="G48929" s="406"/>
    </row>
    <row r="48930" spans="7:7">
      <c r="G48930" s="406"/>
    </row>
    <row r="48931" spans="7:7">
      <c r="G48931" s="406"/>
    </row>
    <row r="48932" spans="7:7">
      <c r="G48932" s="406"/>
    </row>
    <row r="48933" spans="7:7">
      <c r="G48933" s="406"/>
    </row>
    <row r="48934" spans="7:7">
      <c r="G48934" s="406"/>
    </row>
    <row r="48935" spans="7:7">
      <c r="G48935" s="406"/>
    </row>
    <row r="48936" spans="7:7">
      <c r="G48936" s="406"/>
    </row>
    <row r="48937" spans="7:7">
      <c r="G48937" s="406"/>
    </row>
    <row r="48938" spans="7:7">
      <c r="G48938" s="406"/>
    </row>
    <row r="48939" spans="7:7">
      <c r="G48939" s="406"/>
    </row>
    <row r="48940" spans="7:7">
      <c r="G48940" s="406"/>
    </row>
    <row r="48941" spans="7:7">
      <c r="G48941" s="406"/>
    </row>
    <row r="48942" spans="7:7">
      <c r="G48942" s="406"/>
    </row>
    <row r="48943" spans="7:7">
      <c r="G48943" s="406"/>
    </row>
    <row r="48944" spans="7:7">
      <c r="G48944" s="406"/>
    </row>
    <row r="48945" spans="7:7">
      <c r="G48945" s="406"/>
    </row>
    <row r="48946" spans="7:7">
      <c r="G48946" s="406"/>
    </row>
    <row r="48947" spans="7:7">
      <c r="G48947" s="406"/>
    </row>
    <row r="48948" spans="7:7">
      <c r="G48948" s="406"/>
    </row>
    <row r="48949" spans="7:7">
      <c r="G48949" s="406"/>
    </row>
    <row r="48950" spans="7:7">
      <c r="G48950" s="406"/>
    </row>
    <row r="48951" spans="7:7">
      <c r="G48951" s="406"/>
    </row>
    <row r="48952" spans="7:7">
      <c r="G48952" s="406"/>
    </row>
    <row r="48953" spans="7:7">
      <c r="G48953" s="406"/>
    </row>
    <row r="48954" spans="7:7">
      <c r="G48954" s="406"/>
    </row>
    <row r="48955" spans="7:7">
      <c r="G48955" s="406"/>
    </row>
    <row r="48956" spans="7:7">
      <c r="G48956" s="406"/>
    </row>
    <row r="48957" spans="7:7">
      <c r="G48957" s="406"/>
    </row>
    <row r="48958" spans="7:7">
      <c r="G48958" s="406"/>
    </row>
    <row r="48959" spans="7:7">
      <c r="G48959" s="406"/>
    </row>
    <row r="48960" spans="7:7">
      <c r="G48960" s="406"/>
    </row>
    <row r="48961" spans="7:7">
      <c r="G48961" s="406"/>
    </row>
    <row r="48962" spans="7:7">
      <c r="G48962" s="406"/>
    </row>
    <row r="48963" spans="7:7">
      <c r="G48963" s="406"/>
    </row>
    <row r="48964" spans="7:7">
      <c r="G48964" s="406"/>
    </row>
    <row r="48965" spans="7:7">
      <c r="G48965" s="406"/>
    </row>
    <row r="48966" spans="7:7">
      <c r="G48966" s="406"/>
    </row>
    <row r="48967" spans="7:7">
      <c r="G48967" s="406"/>
    </row>
    <row r="48968" spans="7:7">
      <c r="G48968" s="406"/>
    </row>
    <row r="48969" spans="7:7">
      <c r="G48969" s="406"/>
    </row>
    <row r="48970" spans="7:7">
      <c r="G48970" s="406"/>
    </row>
    <row r="48971" spans="7:7">
      <c r="G48971" s="406"/>
    </row>
    <row r="48972" spans="7:7">
      <c r="G48972" s="406"/>
    </row>
    <row r="48973" spans="7:7">
      <c r="G48973" s="406"/>
    </row>
    <row r="48974" spans="7:7">
      <c r="G48974" s="406"/>
    </row>
    <row r="48975" spans="7:7">
      <c r="G48975" s="406"/>
    </row>
    <row r="48976" spans="7:7">
      <c r="G48976" s="406"/>
    </row>
    <row r="48977" spans="7:7">
      <c r="G48977" s="406"/>
    </row>
    <row r="48978" spans="7:7">
      <c r="G48978" s="406"/>
    </row>
    <row r="48979" spans="7:7">
      <c r="G48979" s="406"/>
    </row>
    <row r="48980" spans="7:7">
      <c r="G48980" s="406"/>
    </row>
    <row r="48981" spans="7:7">
      <c r="G48981" s="406"/>
    </row>
    <row r="48982" spans="7:7">
      <c r="G48982" s="406"/>
    </row>
    <row r="48983" spans="7:7">
      <c r="G48983" s="406"/>
    </row>
    <row r="48984" spans="7:7">
      <c r="G48984" s="406"/>
    </row>
    <row r="48985" spans="7:7">
      <c r="G48985" s="406"/>
    </row>
    <row r="48986" spans="7:7">
      <c r="G48986" s="406"/>
    </row>
    <row r="48987" spans="7:7">
      <c r="G48987" s="406"/>
    </row>
    <row r="48988" spans="7:7">
      <c r="G48988" s="406"/>
    </row>
    <row r="48989" spans="7:7">
      <c r="G48989" s="406"/>
    </row>
    <row r="48990" spans="7:7">
      <c r="G48990" s="406"/>
    </row>
    <row r="48991" spans="7:7">
      <c r="G48991" s="406"/>
    </row>
    <row r="48992" spans="7:7">
      <c r="G48992" s="406"/>
    </row>
    <row r="48993" spans="7:7">
      <c r="G48993" s="406"/>
    </row>
    <row r="48994" spans="7:7">
      <c r="G48994" s="406"/>
    </row>
    <row r="48995" spans="7:7">
      <c r="G48995" s="406"/>
    </row>
    <row r="48996" spans="7:7">
      <c r="G48996" s="406"/>
    </row>
    <row r="48997" spans="7:7">
      <c r="G48997" s="406"/>
    </row>
    <row r="48998" spans="7:7">
      <c r="G48998" s="406"/>
    </row>
    <row r="48999" spans="7:7">
      <c r="G48999" s="406"/>
    </row>
    <row r="49000" spans="7:7">
      <c r="G49000" s="406"/>
    </row>
    <row r="49001" spans="7:7">
      <c r="G49001" s="406"/>
    </row>
    <row r="49002" spans="7:7">
      <c r="G49002" s="406"/>
    </row>
    <row r="49003" spans="7:7">
      <c r="G49003" s="406"/>
    </row>
    <row r="49004" spans="7:7">
      <c r="G49004" s="406"/>
    </row>
    <row r="49005" spans="7:7">
      <c r="G49005" s="406"/>
    </row>
    <row r="49006" spans="7:7">
      <c r="G49006" s="406"/>
    </row>
    <row r="49007" spans="7:7">
      <c r="G49007" s="406"/>
    </row>
    <row r="49008" spans="7:7">
      <c r="G49008" s="406"/>
    </row>
    <row r="49009" spans="7:7">
      <c r="G49009" s="406"/>
    </row>
    <row r="49010" spans="7:7">
      <c r="G49010" s="406"/>
    </row>
    <row r="49011" spans="7:7">
      <c r="G49011" s="406"/>
    </row>
    <row r="49012" spans="7:7">
      <c r="G49012" s="406"/>
    </row>
    <row r="49013" spans="7:7">
      <c r="G49013" s="406"/>
    </row>
    <row r="49014" spans="7:7">
      <c r="G49014" s="406"/>
    </row>
    <row r="49015" spans="7:7">
      <c r="G49015" s="406"/>
    </row>
    <row r="49016" spans="7:7">
      <c r="G49016" s="406"/>
    </row>
    <row r="49017" spans="7:7">
      <c r="G49017" s="406"/>
    </row>
    <row r="49018" spans="7:7">
      <c r="G49018" s="406"/>
    </row>
    <row r="49019" spans="7:7">
      <c r="G49019" s="406"/>
    </row>
    <row r="49020" spans="7:7">
      <c r="G49020" s="406"/>
    </row>
    <row r="49021" spans="7:7">
      <c r="G49021" s="406"/>
    </row>
    <row r="49022" spans="7:7">
      <c r="G49022" s="406"/>
    </row>
    <row r="49023" spans="7:7">
      <c r="G49023" s="406"/>
    </row>
    <row r="49024" spans="7:7">
      <c r="G49024" s="406"/>
    </row>
    <row r="49025" spans="7:7">
      <c r="G49025" s="406"/>
    </row>
    <row r="49026" spans="7:7">
      <c r="G49026" s="406"/>
    </row>
    <row r="49027" spans="7:7">
      <c r="G49027" s="406"/>
    </row>
    <row r="49028" spans="7:7">
      <c r="G49028" s="406"/>
    </row>
    <row r="49029" spans="7:7">
      <c r="G49029" s="406"/>
    </row>
    <row r="49030" spans="7:7">
      <c r="G49030" s="406"/>
    </row>
    <row r="49031" spans="7:7">
      <c r="G49031" s="406"/>
    </row>
    <row r="49032" spans="7:7">
      <c r="G49032" s="406"/>
    </row>
    <row r="49033" spans="7:7">
      <c r="G49033" s="406"/>
    </row>
    <row r="49034" spans="7:7">
      <c r="G49034" s="406"/>
    </row>
    <row r="49035" spans="7:7">
      <c r="G49035" s="406"/>
    </row>
    <row r="49036" spans="7:7">
      <c r="G49036" s="406"/>
    </row>
    <row r="49037" spans="7:7">
      <c r="G49037" s="406"/>
    </row>
    <row r="49038" spans="7:7">
      <c r="G49038" s="406"/>
    </row>
    <row r="49039" spans="7:7">
      <c r="G49039" s="406"/>
    </row>
    <row r="49040" spans="7:7">
      <c r="G49040" s="406"/>
    </row>
    <row r="49041" spans="7:7">
      <c r="G49041" s="406"/>
    </row>
    <row r="49042" spans="7:7">
      <c r="G49042" s="406"/>
    </row>
    <row r="49043" spans="7:7">
      <c r="G49043" s="406"/>
    </row>
    <row r="49044" spans="7:7">
      <c r="G49044" s="406"/>
    </row>
    <row r="49045" spans="7:7">
      <c r="G49045" s="406"/>
    </row>
    <row r="49046" spans="7:7">
      <c r="G49046" s="406"/>
    </row>
    <row r="49047" spans="7:7">
      <c r="G49047" s="406"/>
    </row>
    <row r="49048" spans="7:7">
      <c r="G49048" s="406"/>
    </row>
    <row r="49049" spans="7:7">
      <c r="G49049" s="406"/>
    </row>
    <row r="49050" spans="7:7">
      <c r="G49050" s="406"/>
    </row>
    <row r="49051" spans="7:7">
      <c r="G49051" s="406"/>
    </row>
    <row r="49052" spans="7:7">
      <c r="G49052" s="406"/>
    </row>
    <row r="49053" spans="7:7">
      <c r="G49053" s="406"/>
    </row>
    <row r="49054" spans="7:7">
      <c r="G49054" s="406"/>
    </row>
    <row r="49055" spans="7:7">
      <c r="G49055" s="406"/>
    </row>
    <row r="49056" spans="7:7">
      <c r="G49056" s="406"/>
    </row>
    <row r="49057" spans="7:7">
      <c r="G49057" s="406"/>
    </row>
    <row r="49058" spans="7:7">
      <c r="G49058" s="406"/>
    </row>
    <row r="49059" spans="7:7">
      <c r="G49059" s="406"/>
    </row>
    <row r="49060" spans="7:7">
      <c r="G49060" s="406"/>
    </row>
    <row r="49061" spans="7:7">
      <c r="G49061" s="406"/>
    </row>
    <row r="49062" spans="7:7">
      <c r="G49062" s="406"/>
    </row>
    <row r="49063" spans="7:7">
      <c r="G49063" s="406"/>
    </row>
    <row r="49064" spans="7:7">
      <c r="G49064" s="406"/>
    </row>
    <row r="49065" spans="7:7">
      <c r="G49065" s="406"/>
    </row>
    <row r="49066" spans="7:7">
      <c r="G49066" s="406"/>
    </row>
    <row r="49067" spans="7:7">
      <c r="G49067" s="406"/>
    </row>
    <row r="49068" spans="7:7">
      <c r="G49068" s="406"/>
    </row>
    <row r="49069" spans="7:7">
      <c r="G49069" s="406"/>
    </row>
    <row r="49070" spans="7:7">
      <c r="G49070" s="406"/>
    </row>
    <row r="49071" spans="7:7">
      <c r="G49071" s="406"/>
    </row>
    <row r="49072" spans="7:7">
      <c r="G49072" s="406"/>
    </row>
  </sheetData>
  <sheetProtection algorithmName="SHA-512" hashValue="tYdpRUeuXDob8JermjztaA2ecDNtGxhX8SO67px7PLAYlxKj9gT6v80dRmlJpPzerLsb4YdEQO/+YDbAU5/uUA==" saltValue="JdRLnWfybjE9+GxWcxfBFw==" spinCount="100000" sheet="1" objects="1" scenarios="1"/>
  <mergeCells count="1038">
    <mergeCell ref="A4:V4"/>
    <mergeCell ref="A6:A11"/>
    <mergeCell ref="B6:B11"/>
    <mergeCell ref="C6:C11"/>
    <mergeCell ref="D6:D11"/>
    <mergeCell ref="E6:E11"/>
    <mergeCell ref="F6:F11"/>
    <mergeCell ref="G6:G7"/>
    <mergeCell ref="H6:H7"/>
    <mergeCell ref="I6:V7"/>
    <mergeCell ref="M16:M20"/>
    <mergeCell ref="N16:N20"/>
    <mergeCell ref="A16:A20"/>
    <mergeCell ref="B16:B20"/>
    <mergeCell ref="C16:C20"/>
    <mergeCell ref="D16:D20"/>
    <mergeCell ref="E16:E20"/>
    <mergeCell ref="F16:F20"/>
    <mergeCell ref="T10:T11"/>
    <mergeCell ref="U10:U11"/>
    <mergeCell ref="V10:V11"/>
    <mergeCell ref="A13:V13"/>
    <mergeCell ref="A14:V14"/>
    <mergeCell ref="A15:V15"/>
    <mergeCell ref="N10:N11"/>
    <mergeCell ref="O10:O11"/>
    <mergeCell ref="P10:P11"/>
    <mergeCell ref="Q10:Q11"/>
    <mergeCell ref="R10:R11"/>
    <mergeCell ref="S10:S11"/>
    <mergeCell ref="I8:I11"/>
    <mergeCell ref="J8:L9"/>
    <mergeCell ref="M8:M11"/>
    <mergeCell ref="N8:V8"/>
    <mergeCell ref="N9:P9"/>
    <mergeCell ref="Q9:S9"/>
    <mergeCell ref="T9:V9"/>
    <mergeCell ref="J10:J11"/>
    <mergeCell ref="K10:K11"/>
    <mergeCell ref="L10:L11"/>
    <mergeCell ref="Q21:Q25"/>
    <mergeCell ref="R21:R25"/>
    <mergeCell ref="S21:S25"/>
    <mergeCell ref="T21:T25"/>
    <mergeCell ref="U21:U25"/>
    <mergeCell ref="V21:V25"/>
    <mergeCell ref="K21:K25"/>
    <mergeCell ref="L21:L25"/>
    <mergeCell ref="M21:M25"/>
    <mergeCell ref="N21:N25"/>
    <mergeCell ref="O21:O25"/>
    <mergeCell ref="P21:P25"/>
    <mergeCell ref="U16:U20"/>
    <mergeCell ref="V16:V20"/>
    <mergeCell ref="A21:A25"/>
    <mergeCell ref="B21:B25"/>
    <mergeCell ref="C21:C25"/>
    <mergeCell ref="D21:D25"/>
    <mergeCell ref="E21:E25"/>
    <mergeCell ref="F21:F25"/>
    <mergeCell ref="I21:I25"/>
    <mergeCell ref="J21:J25"/>
    <mergeCell ref="O16:O20"/>
    <mergeCell ref="P16:P20"/>
    <mergeCell ref="Q16:Q20"/>
    <mergeCell ref="R16:R20"/>
    <mergeCell ref="S16:S20"/>
    <mergeCell ref="T16:T20"/>
    <mergeCell ref="I16:I20"/>
    <mergeCell ref="J16:J20"/>
    <mergeCell ref="K16:K20"/>
    <mergeCell ref="L16:L20"/>
    <mergeCell ref="U26:U30"/>
    <mergeCell ref="V26:V30"/>
    <mergeCell ref="A31:A35"/>
    <mergeCell ref="B31:B35"/>
    <mergeCell ref="C31:C35"/>
    <mergeCell ref="D31:D35"/>
    <mergeCell ref="E31:E35"/>
    <mergeCell ref="F31:F35"/>
    <mergeCell ref="I31:I35"/>
    <mergeCell ref="J31:J35"/>
    <mergeCell ref="O26:O30"/>
    <mergeCell ref="P26:P30"/>
    <mergeCell ref="Q26:Q30"/>
    <mergeCell ref="R26:R30"/>
    <mergeCell ref="S26:S30"/>
    <mergeCell ref="T26:T30"/>
    <mergeCell ref="I26:I30"/>
    <mergeCell ref="J26:J30"/>
    <mergeCell ref="K26:K30"/>
    <mergeCell ref="L26:L30"/>
    <mergeCell ref="M26:M30"/>
    <mergeCell ref="N26:N30"/>
    <mergeCell ref="A26:A30"/>
    <mergeCell ref="B26:B30"/>
    <mergeCell ref="C26:C30"/>
    <mergeCell ref="D26:D30"/>
    <mergeCell ref="E26:E30"/>
    <mergeCell ref="F26:F30"/>
    <mergeCell ref="M36:M40"/>
    <mergeCell ref="N36:N40"/>
    <mergeCell ref="A36:A40"/>
    <mergeCell ref="B36:B40"/>
    <mergeCell ref="C36:C40"/>
    <mergeCell ref="D36:D40"/>
    <mergeCell ref="E36:E40"/>
    <mergeCell ref="F36:F40"/>
    <mergeCell ref="Q31:Q35"/>
    <mergeCell ref="R31:R35"/>
    <mergeCell ref="S31:S35"/>
    <mergeCell ref="T31:T35"/>
    <mergeCell ref="U31:U35"/>
    <mergeCell ref="V31:V35"/>
    <mergeCell ref="K31:K35"/>
    <mergeCell ref="L31:L35"/>
    <mergeCell ref="M31:M35"/>
    <mergeCell ref="N31:N35"/>
    <mergeCell ref="O31:O35"/>
    <mergeCell ref="P31:P35"/>
    <mergeCell ref="Q41:Q45"/>
    <mergeCell ref="R41:R45"/>
    <mergeCell ref="S41:S45"/>
    <mergeCell ref="T41:T45"/>
    <mergeCell ref="U41:U45"/>
    <mergeCell ref="V41:V45"/>
    <mergeCell ref="K41:K45"/>
    <mergeCell ref="L41:L45"/>
    <mergeCell ref="M41:M45"/>
    <mergeCell ref="N41:N45"/>
    <mergeCell ref="O41:O45"/>
    <mergeCell ref="P41:P45"/>
    <mergeCell ref="U36:U40"/>
    <mergeCell ref="V36:V40"/>
    <mergeCell ref="A41:A45"/>
    <mergeCell ref="B41:B45"/>
    <mergeCell ref="C41:C45"/>
    <mergeCell ref="D41:D45"/>
    <mergeCell ref="E41:E45"/>
    <mergeCell ref="F41:F45"/>
    <mergeCell ref="I41:I45"/>
    <mergeCell ref="J41:J45"/>
    <mergeCell ref="O36:O40"/>
    <mergeCell ref="P36:P40"/>
    <mergeCell ref="Q36:Q40"/>
    <mergeCell ref="R36:R40"/>
    <mergeCell ref="S36:S40"/>
    <mergeCell ref="T36:T40"/>
    <mergeCell ref="I36:I40"/>
    <mergeCell ref="J36:J40"/>
    <mergeCell ref="K36:K40"/>
    <mergeCell ref="L36:L40"/>
    <mergeCell ref="U46:U50"/>
    <mergeCell ref="V46:V50"/>
    <mergeCell ref="A51:A55"/>
    <mergeCell ref="B51:B55"/>
    <mergeCell ref="C51:C55"/>
    <mergeCell ref="D51:D55"/>
    <mergeCell ref="E51:E55"/>
    <mergeCell ref="F51:F55"/>
    <mergeCell ref="I51:I55"/>
    <mergeCell ref="J51:J55"/>
    <mergeCell ref="O46:O50"/>
    <mergeCell ref="P46:P50"/>
    <mergeCell ref="Q46:Q50"/>
    <mergeCell ref="R46:R50"/>
    <mergeCell ref="S46:S50"/>
    <mergeCell ref="T46:T50"/>
    <mergeCell ref="I46:I50"/>
    <mergeCell ref="J46:J50"/>
    <mergeCell ref="K46:K50"/>
    <mergeCell ref="L46:L50"/>
    <mergeCell ref="M46:M50"/>
    <mergeCell ref="N46:N50"/>
    <mergeCell ref="A46:A50"/>
    <mergeCell ref="B46:B50"/>
    <mergeCell ref="C46:C50"/>
    <mergeCell ref="D46:D50"/>
    <mergeCell ref="E46:E50"/>
    <mergeCell ref="F46:F50"/>
    <mergeCell ref="M56:M60"/>
    <mergeCell ref="N56:N60"/>
    <mergeCell ref="A56:A60"/>
    <mergeCell ref="B56:B60"/>
    <mergeCell ref="C56:C60"/>
    <mergeCell ref="D56:D60"/>
    <mergeCell ref="E56:E60"/>
    <mergeCell ref="F56:F60"/>
    <mergeCell ref="Q51:Q55"/>
    <mergeCell ref="R51:R55"/>
    <mergeCell ref="S51:S55"/>
    <mergeCell ref="T51:T55"/>
    <mergeCell ref="U51:U55"/>
    <mergeCell ref="V51:V55"/>
    <mergeCell ref="K51:K55"/>
    <mergeCell ref="L51:L55"/>
    <mergeCell ref="M51:M55"/>
    <mergeCell ref="N51:N55"/>
    <mergeCell ref="O51:O55"/>
    <mergeCell ref="P51:P55"/>
    <mergeCell ref="Q61:Q65"/>
    <mergeCell ref="R61:R65"/>
    <mergeCell ref="S61:S65"/>
    <mergeCell ref="T61:T65"/>
    <mergeCell ref="U61:U65"/>
    <mergeCell ref="V61:V65"/>
    <mergeCell ref="K61:K65"/>
    <mergeCell ref="L61:L65"/>
    <mergeCell ref="M61:M65"/>
    <mergeCell ref="N61:N65"/>
    <mergeCell ref="O61:O65"/>
    <mergeCell ref="P61:P65"/>
    <mergeCell ref="U56:U60"/>
    <mergeCell ref="V56:V60"/>
    <mergeCell ref="A61:A65"/>
    <mergeCell ref="B61:B65"/>
    <mergeCell ref="C61:C65"/>
    <mergeCell ref="D61:D65"/>
    <mergeCell ref="E61:E65"/>
    <mergeCell ref="F61:F65"/>
    <mergeCell ref="I61:I65"/>
    <mergeCell ref="J61:J65"/>
    <mergeCell ref="O56:O60"/>
    <mergeCell ref="P56:P60"/>
    <mergeCell ref="Q56:Q60"/>
    <mergeCell ref="R56:R60"/>
    <mergeCell ref="S56:S60"/>
    <mergeCell ref="T56:T60"/>
    <mergeCell ref="I56:I60"/>
    <mergeCell ref="J56:J60"/>
    <mergeCell ref="K56:K60"/>
    <mergeCell ref="L56:L60"/>
    <mergeCell ref="U66:U70"/>
    <mergeCell ref="V66:V70"/>
    <mergeCell ref="A71:A75"/>
    <mergeCell ref="B71:B75"/>
    <mergeCell ref="C71:C75"/>
    <mergeCell ref="D71:D75"/>
    <mergeCell ref="E71:E75"/>
    <mergeCell ref="F71:F75"/>
    <mergeCell ref="I71:I75"/>
    <mergeCell ref="J71:J75"/>
    <mergeCell ref="O66:O70"/>
    <mergeCell ref="P66:P70"/>
    <mergeCell ref="Q66:Q70"/>
    <mergeCell ref="R66:R70"/>
    <mergeCell ref="S66:S70"/>
    <mergeCell ref="T66:T70"/>
    <mergeCell ref="I66:I70"/>
    <mergeCell ref="J66:J70"/>
    <mergeCell ref="K66:K70"/>
    <mergeCell ref="L66:L70"/>
    <mergeCell ref="M66:M70"/>
    <mergeCell ref="N66:N70"/>
    <mergeCell ref="A66:A70"/>
    <mergeCell ref="B66:B70"/>
    <mergeCell ref="C66:C70"/>
    <mergeCell ref="D66:D70"/>
    <mergeCell ref="E66:E70"/>
    <mergeCell ref="F66:F70"/>
    <mergeCell ref="M76:M80"/>
    <mergeCell ref="N76:N80"/>
    <mergeCell ref="A76:A80"/>
    <mergeCell ref="B76:B80"/>
    <mergeCell ref="C76:C80"/>
    <mergeCell ref="D76:D80"/>
    <mergeCell ref="E76:E80"/>
    <mergeCell ref="F76:F80"/>
    <mergeCell ref="Q71:Q75"/>
    <mergeCell ref="R71:R75"/>
    <mergeCell ref="S71:S75"/>
    <mergeCell ref="T71:T75"/>
    <mergeCell ref="U71:U75"/>
    <mergeCell ref="V71:V75"/>
    <mergeCell ref="K71:K75"/>
    <mergeCell ref="L71:L75"/>
    <mergeCell ref="M71:M75"/>
    <mergeCell ref="N71:N75"/>
    <mergeCell ref="O71:O75"/>
    <mergeCell ref="P71:P75"/>
    <mergeCell ref="Q81:Q85"/>
    <mergeCell ref="R81:R85"/>
    <mergeCell ref="S81:S85"/>
    <mergeCell ref="T81:T85"/>
    <mergeCell ref="U81:U85"/>
    <mergeCell ref="V81:V85"/>
    <mergeCell ref="K81:K85"/>
    <mergeCell ref="L81:L85"/>
    <mergeCell ref="M81:M85"/>
    <mergeCell ref="N81:N85"/>
    <mergeCell ref="O81:O85"/>
    <mergeCell ref="P81:P85"/>
    <mergeCell ref="U76:U80"/>
    <mergeCell ref="V76:V80"/>
    <mergeCell ref="A81:A85"/>
    <mergeCell ref="B81:B85"/>
    <mergeCell ref="C81:C85"/>
    <mergeCell ref="D81:D85"/>
    <mergeCell ref="E81:E85"/>
    <mergeCell ref="F81:F85"/>
    <mergeCell ref="I81:I85"/>
    <mergeCell ref="J81:J85"/>
    <mergeCell ref="O76:O80"/>
    <mergeCell ref="P76:P80"/>
    <mergeCell ref="Q76:Q80"/>
    <mergeCell ref="R76:R80"/>
    <mergeCell ref="S76:S80"/>
    <mergeCell ref="T76:T80"/>
    <mergeCell ref="I76:I80"/>
    <mergeCell ref="J76:J80"/>
    <mergeCell ref="K76:K80"/>
    <mergeCell ref="L76:L80"/>
    <mergeCell ref="U86:U90"/>
    <mergeCell ref="V86:V90"/>
    <mergeCell ref="A91:A95"/>
    <mergeCell ref="B91:B95"/>
    <mergeCell ref="C91:C95"/>
    <mergeCell ref="D91:D95"/>
    <mergeCell ref="E91:E95"/>
    <mergeCell ref="F91:F95"/>
    <mergeCell ref="I91:I95"/>
    <mergeCell ref="J91:J95"/>
    <mergeCell ref="O86:O90"/>
    <mergeCell ref="P86:P90"/>
    <mergeCell ref="Q86:Q90"/>
    <mergeCell ref="R86:R90"/>
    <mergeCell ref="S86:S90"/>
    <mergeCell ref="T86:T90"/>
    <mergeCell ref="I86:I90"/>
    <mergeCell ref="J86:J90"/>
    <mergeCell ref="K86:K90"/>
    <mergeCell ref="L86:L90"/>
    <mergeCell ref="M86:M90"/>
    <mergeCell ref="N86:N90"/>
    <mergeCell ref="A86:A90"/>
    <mergeCell ref="B86:B90"/>
    <mergeCell ref="C86:C90"/>
    <mergeCell ref="D86:D90"/>
    <mergeCell ref="E86:E90"/>
    <mergeCell ref="F86:F90"/>
    <mergeCell ref="M96:M100"/>
    <mergeCell ref="N96:N100"/>
    <mergeCell ref="A96:A100"/>
    <mergeCell ref="B96:B100"/>
    <mergeCell ref="C96:C100"/>
    <mergeCell ref="D96:D100"/>
    <mergeCell ref="E96:E100"/>
    <mergeCell ref="F96:F100"/>
    <mergeCell ref="Q91:Q95"/>
    <mergeCell ref="R91:R95"/>
    <mergeCell ref="S91:S95"/>
    <mergeCell ref="T91:T95"/>
    <mergeCell ref="U91:U95"/>
    <mergeCell ref="V91:V95"/>
    <mergeCell ref="K91:K95"/>
    <mergeCell ref="L91:L95"/>
    <mergeCell ref="M91:M95"/>
    <mergeCell ref="N91:N95"/>
    <mergeCell ref="O91:O95"/>
    <mergeCell ref="P91:P95"/>
    <mergeCell ref="Q101:Q105"/>
    <mergeCell ref="R101:R105"/>
    <mergeCell ref="S101:S105"/>
    <mergeCell ref="T101:T105"/>
    <mergeCell ref="U101:U105"/>
    <mergeCell ref="V101:V105"/>
    <mergeCell ref="K101:K105"/>
    <mergeCell ref="L101:L105"/>
    <mergeCell ref="M101:M105"/>
    <mergeCell ref="N101:N105"/>
    <mergeCell ref="O101:O105"/>
    <mergeCell ref="P101:P105"/>
    <mergeCell ref="U96:U100"/>
    <mergeCell ref="V96:V100"/>
    <mergeCell ref="A101:A105"/>
    <mergeCell ref="B101:B105"/>
    <mergeCell ref="C101:C105"/>
    <mergeCell ref="D101:D105"/>
    <mergeCell ref="E101:E105"/>
    <mergeCell ref="F101:F105"/>
    <mergeCell ref="I101:I105"/>
    <mergeCell ref="J101:J105"/>
    <mergeCell ref="O96:O100"/>
    <mergeCell ref="P96:P100"/>
    <mergeCell ref="Q96:Q100"/>
    <mergeCell ref="R96:R100"/>
    <mergeCell ref="S96:S100"/>
    <mergeCell ref="T96:T100"/>
    <mergeCell ref="I96:I100"/>
    <mergeCell ref="J96:J100"/>
    <mergeCell ref="K96:K100"/>
    <mergeCell ref="L96:L100"/>
    <mergeCell ref="U106:U110"/>
    <mergeCell ref="V106:V110"/>
    <mergeCell ref="A111:A115"/>
    <mergeCell ref="B111:B115"/>
    <mergeCell ref="C111:C115"/>
    <mergeCell ref="D111:D115"/>
    <mergeCell ref="E111:E115"/>
    <mergeCell ref="F111:F115"/>
    <mergeCell ref="I111:I115"/>
    <mergeCell ref="J111:J115"/>
    <mergeCell ref="O106:O110"/>
    <mergeCell ref="P106:P110"/>
    <mergeCell ref="Q106:Q110"/>
    <mergeCell ref="R106:R110"/>
    <mergeCell ref="S106:S110"/>
    <mergeCell ref="T106:T110"/>
    <mergeCell ref="I106:I110"/>
    <mergeCell ref="J106:J110"/>
    <mergeCell ref="K106:K110"/>
    <mergeCell ref="L106:L110"/>
    <mergeCell ref="M106:M110"/>
    <mergeCell ref="N106:N110"/>
    <mergeCell ref="A106:A110"/>
    <mergeCell ref="B106:B110"/>
    <mergeCell ref="C106:C110"/>
    <mergeCell ref="D106:D110"/>
    <mergeCell ref="E106:E110"/>
    <mergeCell ref="F106:F110"/>
    <mergeCell ref="M116:M120"/>
    <mergeCell ref="N116:N120"/>
    <mergeCell ref="A116:A120"/>
    <mergeCell ref="B116:B120"/>
    <mergeCell ref="C116:C120"/>
    <mergeCell ref="D116:D120"/>
    <mergeCell ref="E116:E120"/>
    <mergeCell ref="F116:F120"/>
    <mergeCell ref="Q111:Q115"/>
    <mergeCell ref="R111:R115"/>
    <mergeCell ref="S111:S115"/>
    <mergeCell ref="T111:T115"/>
    <mergeCell ref="U111:U115"/>
    <mergeCell ref="V111:V115"/>
    <mergeCell ref="K111:K115"/>
    <mergeCell ref="L111:L115"/>
    <mergeCell ref="M111:M115"/>
    <mergeCell ref="N111:N115"/>
    <mergeCell ref="O111:O115"/>
    <mergeCell ref="P111:P115"/>
    <mergeCell ref="Q121:Q125"/>
    <mergeCell ref="R121:R125"/>
    <mergeCell ref="S121:S125"/>
    <mergeCell ref="T121:T125"/>
    <mergeCell ref="U121:U125"/>
    <mergeCell ref="V121:V125"/>
    <mergeCell ref="K121:K125"/>
    <mergeCell ref="L121:L125"/>
    <mergeCell ref="M121:M125"/>
    <mergeCell ref="N121:N125"/>
    <mergeCell ref="O121:O125"/>
    <mergeCell ref="P121:P125"/>
    <mergeCell ref="U116:U120"/>
    <mergeCell ref="V116:V120"/>
    <mergeCell ref="A121:A125"/>
    <mergeCell ref="B121:B125"/>
    <mergeCell ref="C121:C125"/>
    <mergeCell ref="D121:D125"/>
    <mergeCell ref="E121:E125"/>
    <mergeCell ref="F121:F125"/>
    <mergeCell ref="I121:I125"/>
    <mergeCell ref="J121:J125"/>
    <mergeCell ref="O116:O120"/>
    <mergeCell ref="P116:P120"/>
    <mergeCell ref="Q116:Q120"/>
    <mergeCell ref="R116:R120"/>
    <mergeCell ref="S116:S120"/>
    <mergeCell ref="T116:T120"/>
    <mergeCell ref="I116:I120"/>
    <mergeCell ref="J116:J120"/>
    <mergeCell ref="K116:K120"/>
    <mergeCell ref="L116:L120"/>
    <mergeCell ref="U126:U130"/>
    <mergeCell ref="V126:V130"/>
    <mergeCell ref="A131:A135"/>
    <mergeCell ref="B131:B135"/>
    <mergeCell ref="C131:C135"/>
    <mergeCell ref="D131:D135"/>
    <mergeCell ref="E131:E135"/>
    <mergeCell ref="F131:F135"/>
    <mergeCell ref="I131:I135"/>
    <mergeCell ref="J131:J135"/>
    <mergeCell ref="O126:O130"/>
    <mergeCell ref="P126:P130"/>
    <mergeCell ref="Q126:Q130"/>
    <mergeCell ref="R126:R130"/>
    <mergeCell ref="S126:S130"/>
    <mergeCell ref="T126:T130"/>
    <mergeCell ref="I126:I130"/>
    <mergeCell ref="J126:J130"/>
    <mergeCell ref="K126:K130"/>
    <mergeCell ref="L126:L130"/>
    <mergeCell ref="M126:M130"/>
    <mergeCell ref="N126:N130"/>
    <mergeCell ref="A126:A130"/>
    <mergeCell ref="B126:B130"/>
    <mergeCell ref="C126:C130"/>
    <mergeCell ref="D126:D130"/>
    <mergeCell ref="E126:E130"/>
    <mergeCell ref="F126:F130"/>
    <mergeCell ref="M136:M140"/>
    <mergeCell ref="N136:N140"/>
    <mergeCell ref="A136:A140"/>
    <mergeCell ref="B136:B140"/>
    <mergeCell ref="C136:C140"/>
    <mergeCell ref="D136:D140"/>
    <mergeCell ref="E136:E140"/>
    <mergeCell ref="F136:F140"/>
    <mergeCell ref="Q131:Q135"/>
    <mergeCell ref="R131:R135"/>
    <mergeCell ref="S131:S135"/>
    <mergeCell ref="T131:T135"/>
    <mergeCell ref="U131:U135"/>
    <mergeCell ref="V131:V135"/>
    <mergeCell ref="K131:K135"/>
    <mergeCell ref="L131:L135"/>
    <mergeCell ref="M131:M135"/>
    <mergeCell ref="N131:N135"/>
    <mergeCell ref="O131:O135"/>
    <mergeCell ref="P131:P135"/>
    <mergeCell ref="Q141:Q145"/>
    <mergeCell ref="R141:R145"/>
    <mergeCell ref="S141:S145"/>
    <mergeCell ref="T141:T145"/>
    <mergeCell ref="U141:U145"/>
    <mergeCell ref="V141:V145"/>
    <mergeCell ref="K141:K145"/>
    <mergeCell ref="L141:L145"/>
    <mergeCell ref="M141:M145"/>
    <mergeCell ref="N141:N145"/>
    <mergeCell ref="O141:O145"/>
    <mergeCell ref="P141:P145"/>
    <mergeCell ref="U136:U140"/>
    <mergeCell ref="V136:V140"/>
    <mergeCell ref="A141:A145"/>
    <mergeCell ref="B141:B145"/>
    <mergeCell ref="C141:C145"/>
    <mergeCell ref="D141:D145"/>
    <mergeCell ref="E141:E145"/>
    <mergeCell ref="F141:F145"/>
    <mergeCell ref="I141:I145"/>
    <mergeCell ref="J141:J145"/>
    <mergeCell ref="O136:O140"/>
    <mergeCell ref="P136:P140"/>
    <mergeCell ref="Q136:Q140"/>
    <mergeCell ref="R136:R140"/>
    <mergeCell ref="S136:S140"/>
    <mergeCell ref="T136:T140"/>
    <mergeCell ref="I136:I140"/>
    <mergeCell ref="J136:J140"/>
    <mergeCell ref="K136:K140"/>
    <mergeCell ref="L136:L140"/>
    <mergeCell ref="U146:U150"/>
    <mergeCell ref="V146:V150"/>
    <mergeCell ref="A151:A155"/>
    <mergeCell ref="B151:B155"/>
    <mergeCell ref="C151:C155"/>
    <mergeCell ref="D151:D155"/>
    <mergeCell ref="E151:E155"/>
    <mergeCell ref="F151:F155"/>
    <mergeCell ref="I151:I155"/>
    <mergeCell ref="J151:J155"/>
    <mergeCell ref="O146:O150"/>
    <mergeCell ref="P146:P150"/>
    <mergeCell ref="Q146:Q150"/>
    <mergeCell ref="R146:R150"/>
    <mergeCell ref="S146:S150"/>
    <mergeCell ref="T146:T150"/>
    <mergeCell ref="I146:I150"/>
    <mergeCell ref="J146:J150"/>
    <mergeCell ref="K146:K150"/>
    <mergeCell ref="L146:L150"/>
    <mergeCell ref="M146:M150"/>
    <mergeCell ref="N146:N150"/>
    <mergeCell ref="A146:A150"/>
    <mergeCell ref="B146:B150"/>
    <mergeCell ref="C146:C150"/>
    <mergeCell ref="D146:D150"/>
    <mergeCell ref="E146:E150"/>
    <mergeCell ref="F146:F150"/>
    <mergeCell ref="M156:M160"/>
    <mergeCell ref="N156:N160"/>
    <mergeCell ref="A156:A160"/>
    <mergeCell ref="B156:B160"/>
    <mergeCell ref="C156:C160"/>
    <mergeCell ref="D156:D160"/>
    <mergeCell ref="E156:E160"/>
    <mergeCell ref="F156:F160"/>
    <mergeCell ref="Q151:Q155"/>
    <mergeCell ref="R151:R155"/>
    <mergeCell ref="S151:S155"/>
    <mergeCell ref="T151:T155"/>
    <mergeCell ref="U151:U155"/>
    <mergeCell ref="V151:V155"/>
    <mergeCell ref="K151:K155"/>
    <mergeCell ref="L151:L155"/>
    <mergeCell ref="M151:M155"/>
    <mergeCell ref="N151:N155"/>
    <mergeCell ref="O151:O155"/>
    <mergeCell ref="P151:P155"/>
    <mergeCell ref="Q161:Q165"/>
    <mergeCell ref="R161:R165"/>
    <mergeCell ref="S161:S165"/>
    <mergeCell ref="T161:T165"/>
    <mergeCell ref="U161:U165"/>
    <mergeCell ref="V161:V165"/>
    <mergeCell ref="K161:K165"/>
    <mergeCell ref="L161:L165"/>
    <mergeCell ref="M161:M165"/>
    <mergeCell ref="N161:N165"/>
    <mergeCell ref="O161:O165"/>
    <mergeCell ref="P161:P165"/>
    <mergeCell ref="U156:U160"/>
    <mergeCell ref="V156:V160"/>
    <mergeCell ref="A161:A165"/>
    <mergeCell ref="B161:B165"/>
    <mergeCell ref="C161:C165"/>
    <mergeCell ref="D161:D165"/>
    <mergeCell ref="E161:E165"/>
    <mergeCell ref="F161:F165"/>
    <mergeCell ref="I161:I165"/>
    <mergeCell ref="J161:J165"/>
    <mergeCell ref="O156:O160"/>
    <mergeCell ref="P156:P160"/>
    <mergeCell ref="Q156:Q160"/>
    <mergeCell ref="R156:R160"/>
    <mergeCell ref="S156:S160"/>
    <mergeCell ref="T156:T160"/>
    <mergeCell ref="I156:I160"/>
    <mergeCell ref="J156:J160"/>
    <mergeCell ref="K156:K160"/>
    <mergeCell ref="L156:L160"/>
    <mergeCell ref="U166:U170"/>
    <mergeCell ref="V166:V170"/>
    <mergeCell ref="A171:A175"/>
    <mergeCell ref="B171:B175"/>
    <mergeCell ref="C171:C175"/>
    <mergeCell ref="D171:D175"/>
    <mergeCell ref="E171:E175"/>
    <mergeCell ref="F171:F175"/>
    <mergeCell ref="I171:I175"/>
    <mergeCell ref="J171:J175"/>
    <mergeCell ref="O166:O170"/>
    <mergeCell ref="P166:P170"/>
    <mergeCell ref="Q166:Q170"/>
    <mergeCell ref="R166:R170"/>
    <mergeCell ref="S166:S170"/>
    <mergeCell ref="T166:T170"/>
    <mergeCell ref="I166:I170"/>
    <mergeCell ref="J166:J170"/>
    <mergeCell ref="K166:K170"/>
    <mergeCell ref="L166:L170"/>
    <mergeCell ref="M166:M170"/>
    <mergeCell ref="N166:N170"/>
    <mergeCell ref="A166:A170"/>
    <mergeCell ref="B166:B170"/>
    <mergeCell ref="C166:C170"/>
    <mergeCell ref="D166:D170"/>
    <mergeCell ref="E166:E170"/>
    <mergeCell ref="F166:F170"/>
    <mergeCell ref="M176:M180"/>
    <mergeCell ref="N176:N180"/>
    <mergeCell ref="A176:A180"/>
    <mergeCell ref="B176:B180"/>
    <mergeCell ref="C176:C180"/>
    <mergeCell ref="D176:D180"/>
    <mergeCell ref="E176:E180"/>
    <mergeCell ref="F176:F180"/>
    <mergeCell ref="Q171:Q175"/>
    <mergeCell ref="R171:R175"/>
    <mergeCell ref="S171:S175"/>
    <mergeCell ref="T171:T175"/>
    <mergeCell ref="U171:U175"/>
    <mergeCell ref="V171:V175"/>
    <mergeCell ref="K171:K175"/>
    <mergeCell ref="L171:L175"/>
    <mergeCell ref="M171:M175"/>
    <mergeCell ref="N171:N175"/>
    <mergeCell ref="O171:O175"/>
    <mergeCell ref="P171:P175"/>
    <mergeCell ref="Q181:Q185"/>
    <mergeCell ref="R181:R185"/>
    <mergeCell ref="S181:S185"/>
    <mergeCell ref="T181:T185"/>
    <mergeCell ref="U181:U185"/>
    <mergeCell ref="V181:V185"/>
    <mergeCell ref="K181:K185"/>
    <mergeCell ref="L181:L185"/>
    <mergeCell ref="M181:M185"/>
    <mergeCell ref="N181:N185"/>
    <mergeCell ref="O181:O185"/>
    <mergeCell ref="P181:P185"/>
    <mergeCell ref="U176:U180"/>
    <mergeCell ref="V176:V180"/>
    <mergeCell ref="A181:A185"/>
    <mergeCell ref="B181:B185"/>
    <mergeCell ref="C181:C185"/>
    <mergeCell ref="D181:D185"/>
    <mergeCell ref="E181:E185"/>
    <mergeCell ref="F181:F185"/>
    <mergeCell ref="I181:I185"/>
    <mergeCell ref="J181:J185"/>
    <mergeCell ref="O176:O180"/>
    <mergeCell ref="P176:P180"/>
    <mergeCell ref="Q176:Q180"/>
    <mergeCell ref="R176:R180"/>
    <mergeCell ref="S176:S180"/>
    <mergeCell ref="T176:T180"/>
    <mergeCell ref="I176:I180"/>
    <mergeCell ref="J176:J180"/>
    <mergeCell ref="K176:K180"/>
    <mergeCell ref="L176:L180"/>
    <mergeCell ref="T186:T190"/>
    <mergeCell ref="U186:U190"/>
    <mergeCell ref="V186:V190"/>
    <mergeCell ref="A191:V191"/>
    <mergeCell ref="A192:V192"/>
    <mergeCell ref="A193:V193"/>
    <mergeCell ref="N186:N190"/>
    <mergeCell ref="O186:O190"/>
    <mergeCell ref="P186:P190"/>
    <mergeCell ref="Q186:Q190"/>
    <mergeCell ref="R186:R190"/>
    <mergeCell ref="S186:S190"/>
    <mergeCell ref="A186:F190"/>
    <mergeCell ref="I186:I190"/>
    <mergeCell ref="J186:J190"/>
    <mergeCell ref="K186:K190"/>
    <mergeCell ref="L186:L190"/>
    <mergeCell ref="M186:M190"/>
    <mergeCell ref="A199:A203"/>
    <mergeCell ref="B199:B203"/>
    <mergeCell ref="C199:C203"/>
    <mergeCell ref="D199:D203"/>
    <mergeCell ref="E199:E203"/>
    <mergeCell ref="F199:F203"/>
    <mergeCell ref="I199:I203"/>
    <mergeCell ref="J199:J203"/>
    <mergeCell ref="O194:O198"/>
    <mergeCell ref="P194:P198"/>
    <mergeCell ref="Q194:Q198"/>
    <mergeCell ref="R194:R198"/>
    <mergeCell ref="S194:S198"/>
    <mergeCell ref="T194:T198"/>
    <mergeCell ref="I194:I198"/>
    <mergeCell ref="J194:J198"/>
    <mergeCell ref="K194:K198"/>
    <mergeCell ref="L194:L198"/>
    <mergeCell ref="M194:M198"/>
    <mergeCell ref="N194:N198"/>
    <mergeCell ref="A194:A198"/>
    <mergeCell ref="B194:B198"/>
    <mergeCell ref="C194:C198"/>
    <mergeCell ref="D194:D198"/>
    <mergeCell ref="E194:E198"/>
    <mergeCell ref="F194:F198"/>
    <mergeCell ref="D204:D208"/>
    <mergeCell ref="E204:E208"/>
    <mergeCell ref="F204:F208"/>
    <mergeCell ref="Q199:Q203"/>
    <mergeCell ref="R199:R203"/>
    <mergeCell ref="S199:S203"/>
    <mergeCell ref="T199:T203"/>
    <mergeCell ref="U199:U203"/>
    <mergeCell ref="V199:V203"/>
    <mergeCell ref="K199:K203"/>
    <mergeCell ref="L199:L203"/>
    <mergeCell ref="M199:M203"/>
    <mergeCell ref="N199:N203"/>
    <mergeCell ref="O199:O203"/>
    <mergeCell ref="P199:P203"/>
    <mergeCell ref="U194:U198"/>
    <mergeCell ref="V194:V198"/>
    <mergeCell ref="V209:V213"/>
    <mergeCell ref="K209:K213"/>
    <mergeCell ref="L209:L213"/>
    <mergeCell ref="M209:M213"/>
    <mergeCell ref="N209:N213"/>
    <mergeCell ref="O209:O213"/>
    <mergeCell ref="P209:P213"/>
    <mergeCell ref="U204:U208"/>
    <mergeCell ref="V204:V208"/>
    <mergeCell ref="A209:A213"/>
    <mergeCell ref="B209:B213"/>
    <mergeCell ref="C209:C213"/>
    <mergeCell ref="D209:D213"/>
    <mergeCell ref="E209:E213"/>
    <mergeCell ref="F209:F213"/>
    <mergeCell ref="I209:I213"/>
    <mergeCell ref="J209:J213"/>
    <mergeCell ref="O204:O208"/>
    <mergeCell ref="P204:P208"/>
    <mergeCell ref="Q204:Q208"/>
    <mergeCell ref="R204:R208"/>
    <mergeCell ref="S204:S208"/>
    <mergeCell ref="T204:T208"/>
    <mergeCell ref="I204:I208"/>
    <mergeCell ref="J204:J208"/>
    <mergeCell ref="K204:K208"/>
    <mergeCell ref="L204:L208"/>
    <mergeCell ref="M204:M208"/>
    <mergeCell ref="N204:N208"/>
    <mergeCell ref="A204:A208"/>
    <mergeCell ref="B204:B208"/>
    <mergeCell ref="C204:C208"/>
    <mergeCell ref="I214:I218"/>
    <mergeCell ref="J214:J218"/>
    <mergeCell ref="K214:K218"/>
    <mergeCell ref="L214:L218"/>
    <mergeCell ref="M214:M218"/>
    <mergeCell ref="N214:N218"/>
    <mergeCell ref="A214:A218"/>
    <mergeCell ref="B214:B218"/>
    <mergeCell ref="C214:C218"/>
    <mergeCell ref="D214:D218"/>
    <mergeCell ref="E214:E218"/>
    <mergeCell ref="F214:F218"/>
    <mergeCell ref="Q209:Q213"/>
    <mergeCell ref="R209:R213"/>
    <mergeCell ref="S209:S213"/>
    <mergeCell ref="T209:T213"/>
    <mergeCell ref="U209:U213"/>
    <mergeCell ref="V219:V223"/>
    <mergeCell ref="A224:V224"/>
    <mergeCell ref="A225:V225"/>
    <mergeCell ref="A226:V226"/>
    <mergeCell ref="A227:A231"/>
    <mergeCell ref="B227:B231"/>
    <mergeCell ref="C227:C231"/>
    <mergeCell ref="D227:D231"/>
    <mergeCell ref="E227:E231"/>
    <mergeCell ref="F227:F231"/>
    <mergeCell ref="P219:P223"/>
    <mergeCell ref="Q219:Q223"/>
    <mergeCell ref="R219:R223"/>
    <mergeCell ref="S219:S223"/>
    <mergeCell ref="T219:T223"/>
    <mergeCell ref="U219:U223"/>
    <mergeCell ref="U214:U218"/>
    <mergeCell ref="V214:V218"/>
    <mergeCell ref="A219:F223"/>
    <mergeCell ref="I219:I223"/>
    <mergeCell ref="J219:J223"/>
    <mergeCell ref="K219:K223"/>
    <mergeCell ref="L219:L223"/>
    <mergeCell ref="M219:M223"/>
    <mergeCell ref="N219:N223"/>
    <mergeCell ref="O219:O223"/>
    <mergeCell ref="O214:O218"/>
    <mergeCell ref="P214:P218"/>
    <mergeCell ref="Q214:Q218"/>
    <mergeCell ref="R214:R218"/>
    <mergeCell ref="S214:S218"/>
    <mergeCell ref="T214:T218"/>
    <mergeCell ref="U227:U231"/>
    <mergeCell ref="V227:V231"/>
    <mergeCell ref="A232:A236"/>
    <mergeCell ref="B232:B236"/>
    <mergeCell ref="C232:C236"/>
    <mergeCell ref="D232:D236"/>
    <mergeCell ref="E232:E236"/>
    <mergeCell ref="F232:F236"/>
    <mergeCell ref="I232:I236"/>
    <mergeCell ref="J232:J236"/>
    <mergeCell ref="O227:O231"/>
    <mergeCell ref="P227:P231"/>
    <mergeCell ref="Q227:Q231"/>
    <mergeCell ref="R227:R231"/>
    <mergeCell ref="S227:S231"/>
    <mergeCell ref="T227:T231"/>
    <mergeCell ref="I227:I231"/>
    <mergeCell ref="J227:J231"/>
    <mergeCell ref="K227:K231"/>
    <mergeCell ref="L227:L231"/>
    <mergeCell ref="M227:M231"/>
    <mergeCell ref="N227:N231"/>
    <mergeCell ref="M237:M241"/>
    <mergeCell ref="N237:N241"/>
    <mergeCell ref="A237:A241"/>
    <mergeCell ref="B237:B241"/>
    <mergeCell ref="C237:C241"/>
    <mergeCell ref="D237:D241"/>
    <mergeCell ref="E237:E241"/>
    <mergeCell ref="F237:F241"/>
    <mergeCell ref="Q232:Q236"/>
    <mergeCell ref="R232:R236"/>
    <mergeCell ref="S232:S236"/>
    <mergeCell ref="T232:T236"/>
    <mergeCell ref="U232:U236"/>
    <mergeCell ref="V232:V236"/>
    <mergeCell ref="K232:K236"/>
    <mergeCell ref="L232:L236"/>
    <mergeCell ref="M232:M236"/>
    <mergeCell ref="N232:N236"/>
    <mergeCell ref="O232:O236"/>
    <mergeCell ref="P232:P236"/>
    <mergeCell ref="Q242:Q246"/>
    <mergeCell ref="R242:R246"/>
    <mergeCell ref="S242:S246"/>
    <mergeCell ref="T242:T246"/>
    <mergeCell ref="U242:U246"/>
    <mergeCell ref="V242:V246"/>
    <mergeCell ref="K242:K246"/>
    <mergeCell ref="L242:L246"/>
    <mergeCell ref="M242:M246"/>
    <mergeCell ref="N242:N246"/>
    <mergeCell ref="O242:O246"/>
    <mergeCell ref="P242:P246"/>
    <mergeCell ref="U237:U241"/>
    <mergeCell ref="V237:V241"/>
    <mergeCell ref="A242:A246"/>
    <mergeCell ref="B242:B246"/>
    <mergeCell ref="C242:C246"/>
    <mergeCell ref="D242:D246"/>
    <mergeCell ref="E242:E246"/>
    <mergeCell ref="F242:F246"/>
    <mergeCell ref="I242:I246"/>
    <mergeCell ref="J242:J246"/>
    <mergeCell ref="O237:O241"/>
    <mergeCell ref="P237:P241"/>
    <mergeCell ref="Q237:Q241"/>
    <mergeCell ref="R237:R241"/>
    <mergeCell ref="S237:S241"/>
    <mergeCell ref="T237:T241"/>
    <mergeCell ref="I237:I241"/>
    <mergeCell ref="J237:J241"/>
    <mergeCell ref="K237:K241"/>
    <mergeCell ref="L237:L241"/>
    <mergeCell ref="U247:U251"/>
    <mergeCell ref="V247:V251"/>
    <mergeCell ref="A252:A256"/>
    <mergeCell ref="B252:B256"/>
    <mergeCell ref="C252:C256"/>
    <mergeCell ref="D252:D256"/>
    <mergeCell ref="E252:E256"/>
    <mergeCell ref="F252:F256"/>
    <mergeCell ref="I252:I256"/>
    <mergeCell ref="J252:J256"/>
    <mergeCell ref="O247:O251"/>
    <mergeCell ref="P247:P251"/>
    <mergeCell ref="Q247:Q251"/>
    <mergeCell ref="R247:R251"/>
    <mergeCell ref="S247:S251"/>
    <mergeCell ref="T247:T251"/>
    <mergeCell ref="I247:I251"/>
    <mergeCell ref="J247:J251"/>
    <mergeCell ref="K247:K251"/>
    <mergeCell ref="L247:L251"/>
    <mergeCell ref="M247:M251"/>
    <mergeCell ref="N247:N251"/>
    <mergeCell ref="A247:A251"/>
    <mergeCell ref="B247:B251"/>
    <mergeCell ref="C247:C251"/>
    <mergeCell ref="D247:D251"/>
    <mergeCell ref="E247:E251"/>
    <mergeCell ref="F247:F251"/>
    <mergeCell ref="M257:M261"/>
    <mergeCell ref="N257:N261"/>
    <mergeCell ref="A257:A261"/>
    <mergeCell ref="B257:B261"/>
    <mergeCell ref="C257:C261"/>
    <mergeCell ref="D257:D261"/>
    <mergeCell ref="E257:E261"/>
    <mergeCell ref="F257:F261"/>
    <mergeCell ref="Q252:Q256"/>
    <mergeCell ref="R252:R256"/>
    <mergeCell ref="S252:S256"/>
    <mergeCell ref="T252:T256"/>
    <mergeCell ref="U252:U256"/>
    <mergeCell ref="V252:V256"/>
    <mergeCell ref="K252:K256"/>
    <mergeCell ref="L252:L256"/>
    <mergeCell ref="M252:M256"/>
    <mergeCell ref="N252:N256"/>
    <mergeCell ref="O252:O256"/>
    <mergeCell ref="P252:P256"/>
    <mergeCell ref="Q262:Q266"/>
    <mergeCell ref="R262:R266"/>
    <mergeCell ref="S262:S266"/>
    <mergeCell ref="T262:T266"/>
    <mergeCell ref="U262:U266"/>
    <mergeCell ref="V262:V266"/>
    <mergeCell ref="K262:K266"/>
    <mergeCell ref="L262:L266"/>
    <mergeCell ref="M262:M266"/>
    <mergeCell ref="N262:N266"/>
    <mergeCell ref="O262:O266"/>
    <mergeCell ref="P262:P266"/>
    <mergeCell ref="U257:U261"/>
    <mergeCell ref="V257:V261"/>
    <mergeCell ref="A262:A266"/>
    <mergeCell ref="B262:B266"/>
    <mergeCell ref="C262:C266"/>
    <mergeCell ref="D262:D266"/>
    <mergeCell ref="E262:E266"/>
    <mergeCell ref="F262:F266"/>
    <mergeCell ref="I262:I266"/>
    <mergeCell ref="J262:J266"/>
    <mergeCell ref="O257:O261"/>
    <mergeCell ref="P257:P261"/>
    <mergeCell ref="Q257:Q261"/>
    <mergeCell ref="R257:R261"/>
    <mergeCell ref="S257:S261"/>
    <mergeCell ref="T257:T261"/>
    <mergeCell ref="I257:I261"/>
    <mergeCell ref="J257:J261"/>
    <mergeCell ref="K257:K261"/>
    <mergeCell ref="L257:L261"/>
    <mergeCell ref="U272:U276"/>
    <mergeCell ref="V272:V276"/>
    <mergeCell ref="O272:O276"/>
    <mergeCell ref="P272:P276"/>
    <mergeCell ref="Q272:Q276"/>
    <mergeCell ref="R272:R276"/>
    <mergeCell ref="S272:S276"/>
    <mergeCell ref="T272:T276"/>
    <mergeCell ref="T267:T271"/>
    <mergeCell ref="U267:U271"/>
    <mergeCell ref="V267:V271"/>
    <mergeCell ref="A272:F276"/>
    <mergeCell ref="I272:I276"/>
    <mergeCell ref="J272:J276"/>
    <mergeCell ref="K272:K276"/>
    <mergeCell ref="L272:L276"/>
    <mergeCell ref="M272:M276"/>
    <mergeCell ref="N272:N276"/>
    <mergeCell ref="N267:N271"/>
    <mergeCell ref="O267:O271"/>
    <mergeCell ref="P267:P271"/>
    <mergeCell ref="Q267:Q271"/>
    <mergeCell ref="R267:R271"/>
    <mergeCell ref="S267:S271"/>
    <mergeCell ref="A267:F271"/>
    <mergeCell ref="I267:I271"/>
    <mergeCell ref="J267:J271"/>
    <mergeCell ref="K267:K271"/>
    <mergeCell ref="L267:L271"/>
    <mergeCell ref="M267:M271"/>
  </mergeCells>
  <printOptions horizontalCentered="1"/>
  <pageMargins left="0.39370078740157483" right="0.39370078740157483" top="0.98425196850393704" bottom="0.74803149606299213" header="0.31496062992125984" footer="0.31496062992125984"/>
  <pageSetup paperSize="9" scale="45" fitToHeight="4" orientation="landscape" copies="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8A82E-04F2-4C3A-827A-95FFA93A1A9D}">
  <dimension ref="A1:W135"/>
  <sheetViews>
    <sheetView view="pageBreakPreview" topLeftCell="D1" zoomScaleNormal="100" zoomScaleSheetLayoutView="100" workbookViewId="0">
      <selection activeCell="T16" sqref="T16:T130"/>
    </sheetView>
  </sheetViews>
  <sheetFormatPr defaultRowHeight="15"/>
  <cols>
    <col min="1" max="1" width="5.375" style="405" customWidth="1"/>
    <col min="2" max="2" width="13.125" style="405" customWidth="1"/>
    <col min="3" max="3" width="43.875" style="405" customWidth="1"/>
    <col min="4" max="4" width="13.25" style="405" customWidth="1"/>
    <col min="5" max="5" width="10.375" style="405" customWidth="1"/>
    <col min="6" max="6" width="11" style="405" customWidth="1"/>
    <col min="7" max="8" width="12.125" style="405" customWidth="1"/>
    <col min="9" max="9" width="11.625" style="405" customWidth="1"/>
    <col min="10" max="11" width="12.125" style="405" customWidth="1"/>
    <col min="12" max="12" width="11.375" style="405" customWidth="1"/>
    <col min="13" max="13" width="11.625" style="405" customWidth="1"/>
    <col min="14" max="14" width="11.875" style="405" customWidth="1"/>
    <col min="15" max="15" width="11.75" style="405" customWidth="1"/>
    <col min="16" max="16" width="11.375" style="405" customWidth="1"/>
    <col min="17" max="17" width="11.875" style="405" customWidth="1"/>
    <col min="18" max="18" width="11.375" style="405" customWidth="1"/>
    <col min="19" max="19" width="10.375" style="405" customWidth="1"/>
    <col min="20" max="20" width="12.875" style="405" customWidth="1"/>
    <col min="21" max="21" width="11.75" style="405" customWidth="1"/>
    <col min="22" max="22" width="11" style="405" customWidth="1"/>
    <col min="23" max="16384" width="9" style="405"/>
  </cols>
  <sheetData>
    <row r="1" spans="1:23" s="396" customFormat="1" ht="15" customHeight="1">
      <c r="A1" s="395" t="s">
        <v>121</v>
      </c>
      <c r="T1" s="396" t="s">
        <v>1256</v>
      </c>
    </row>
    <row r="2" spans="1:23" s="396" customFormat="1" ht="15" customHeight="1">
      <c r="A2" s="395"/>
      <c r="T2" s="396" t="s">
        <v>981</v>
      </c>
    </row>
    <row r="3" spans="1:23" s="396" customFormat="1" ht="15" customHeight="1">
      <c r="A3" s="395"/>
      <c r="T3" s="396" t="s">
        <v>794</v>
      </c>
    </row>
    <row r="4" spans="1:23" s="396" customFormat="1" ht="39" customHeight="1">
      <c r="A4" s="819" t="s">
        <v>980</v>
      </c>
      <c r="B4" s="819"/>
      <c r="C4" s="819"/>
      <c r="D4" s="819"/>
      <c r="E4" s="819"/>
      <c r="F4" s="819"/>
      <c r="G4" s="819"/>
      <c r="H4" s="819"/>
      <c r="I4" s="819"/>
      <c r="J4" s="819"/>
      <c r="K4" s="819"/>
      <c r="L4" s="819"/>
      <c r="M4" s="819"/>
      <c r="N4" s="819"/>
      <c r="O4" s="819"/>
      <c r="P4" s="819"/>
      <c r="Q4" s="819"/>
      <c r="R4" s="819"/>
      <c r="S4" s="819"/>
      <c r="T4" s="819"/>
      <c r="U4" s="819"/>
      <c r="V4" s="819"/>
    </row>
    <row r="5" spans="1:23" s="408" customFormat="1" ht="15" customHeight="1">
      <c r="A5" s="411"/>
      <c r="B5" s="411"/>
      <c r="C5" s="411"/>
      <c r="D5" s="411"/>
      <c r="E5" s="411"/>
      <c r="F5" s="411"/>
      <c r="G5" s="411"/>
      <c r="H5" s="411"/>
      <c r="I5" s="411"/>
      <c r="J5" s="411"/>
      <c r="K5" s="411"/>
      <c r="L5" s="411"/>
      <c r="M5" s="411"/>
      <c r="N5" s="411"/>
      <c r="O5" s="411"/>
      <c r="P5" s="411"/>
      <c r="Q5" s="411"/>
      <c r="R5" s="411"/>
      <c r="S5" s="411"/>
      <c r="T5" s="411"/>
      <c r="V5" s="407" t="s">
        <v>15</v>
      </c>
    </row>
    <row r="6" spans="1:23" s="396" customFormat="1" ht="28.5" customHeight="1">
      <c r="A6" s="820" t="s">
        <v>192</v>
      </c>
      <c r="B6" s="823" t="s">
        <v>979</v>
      </c>
      <c r="C6" s="826" t="s">
        <v>797</v>
      </c>
      <c r="D6" s="826" t="s">
        <v>798</v>
      </c>
      <c r="E6" s="823" t="s">
        <v>799</v>
      </c>
      <c r="F6" s="826" t="s">
        <v>481</v>
      </c>
      <c r="G6" s="829" t="s">
        <v>800</v>
      </c>
      <c r="H6" s="829" t="s">
        <v>801</v>
      </c>
      <c r="I6" s="830" t="s">
        <v>802</v>
      </c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</row>
    <row r="7" spans="1:23" s="396" customFormat="1" ht="21.75" customHeight="1">
      <c r="A7" s="821"/>
      <c r="B7" s="824"/>
      <c r="C7" s="827"/>
      <c r="D7" s="827"/>
      <c r="E7" s="824"/>
      <c r="F7" s="827"/>
      <c r="G7" s="829"/>
      <c r="H7" s="829"/>
      <c r="I7" s="830"/>
      <c r="J7" s="830"/>
      <c r="K7" s="830"/>
      <c r="L7" s="830"/>
      <c r="M7" s="830"/>
      <c r="N7" s="830"/>
      <c r="O7" s="830"/>
      <c r="P7" s="830"/>
      <c r="Q7" s="830"/>
      <c r="R7" s="830"/>
      <c r="S7" s="830"/>
      <c r="T7" s="830"/>
      <c r="U7" s="830"/>
      <c r="V7" s="830"/>
    </row>
    <row r="8" spans="1:23" s="396" customFormat="1" ht="15.75" customHeight="1">
      <c r="A8" s="821"/>
      <c r="B8" s="824"/>
      <c r="C8" s="827"/>
      <c r="D8" s="827"/>
      <c r="E8" s="824"/>
      <c r="F8" s="827"/>
      <c r="G8" s="398" t="s">
        <v>803</v>
      </c>
      <c r="H8" s="398" t="s">
        <v>803</v>
      </c>
      <c r="I8" s="830" t="s">
        <v>804</v>
      </c>
      <c r="J8" s="817" t="s">
        <v>805</v>
      </c>
      <c r="K8" s="817"/>
      <c r="L8" s="817"/>
      <c r="M8" s="816" t="s">
        <v>806</v>
      </c>
      <c r="N8" s="817" t="s">
        <v>807</v>
      </c>
      <c r="O8" s="817"/>
      <c r="P8" s="817"/>
      <c r="Q8" s="817"/>
      <c r="R8" s="817"/>
      <c r="S8" s="817"/>
      <c r="T8" s="817"/>
      <c r="U8" s="817"/>
      <c r="V8" s="817"/>
    </row>
    <row r="9" spans="1:23" s="396" customFormat="1" ht="12.75" customHeight="1">
      <c r="A9" s="821"/>
      <c r="B9" s="824"/>
      <c r="C9" s="827"/>
      <c r="D9" s="827"/>
      <c r="E9" s="824"/>
      <c r="F9" s="827"/>
      <c r="G9" s="398" t="s">
        <v>808</v>
      </c>
      <c r="H9" s="398" t="s">
        <v>808</v>
      </c>
      <c r="I9" s="830"/>
      <c r="J9" s="817"/>
      <c r="K9" s="817"/>
      <c r="L9" s="817"/>
      <c r="M9" s="816"/>
      <c r="N9" s="818" t="s">
        <v>809</v>
      </c>
      <c r="O9" s="818"/>
      <c r="P9" s="818"/>
      <c r="Q9" s="818" t="s">
        <v>810</v>
      </c>
      <c r="R9" s="818"/>
      <c r="S9" s="818"/>
      <c r="T9" s="816" t="s">
        <v>811</v>
      </c>
      <c r="U9" s="816"/>
      <c r="V9" s="816"/>
    </row>
    <row r="10" spans="1:23" s="396" customFormat="1" ht="14.25" customHeight="1">
      <c r="A10" s="821"/>
      <c r="B10" s="824"/>
      <c r="C10" s="827"/>
      <c r="D10" s="827"/>
      <c r="E10" s="824"/>
      <c r="F10" s="827"/>
      <c r="G10" s="398" t="s">
        <v>812</v>
      </c>
      <c r="H10" s="398" t="s">
        <v>812</v>
      </c>
      <c r="I10" s="830"/>
      <c r="J10" s="818" t="s">
        <v>17</v>
      </c>
      <c r="K10" s="818" t="s">
        <v>813</v>
      </c>
      <c r="L10" s="818" t="s">
        <v>814</v>
      </c>
      <c r="M10" s="816"/>
      <c r="N10" s="818" t="s">
        <v>17</v>
      </c>
      <c r="O10" s="818" t="s">
        <v>815</v>
      </c>
      <c r="P10" s="831" t="s">
        <v>814</v>
      </c>
      <c r="Q10" s="818" t="s">
        <v>17</v>
      </c>
      <c r="R10" s="818" t="s">
        <v>815</v>
      </c>
      <c r="S10" s="831" t="s">
        <v>814</v>
      </c>
      <c r="T10" s="816" t="s">
        <v>17</v>
      </c>
      <c r="U10" s="818" t="s">
        <v>815</v>
      </c>
      <c r="V10" s="831" t="s">
        <v>814</v>
      </c>
    </row>
    <row r="11" spans="1:23" s="396" customFormat="1" ht="16.5" customHeight="1">
      <c r="A11" s="822"/>
      <c r="B11" s="825"/>
      <c r="C11" s="828"/>
      <c r="D11" s="828"/>
      <c r="E11" s="825"/>
      <c r="F11" s="828"/>
      <c r="G11" s="398" t="s">
        <v>811</v>
      </c>
      <c r="H11" s="398" t="s">
        <v>811</v>
      </c>
      <c r="I11" s="830"/>
      <c r="J11" s="818"/>
      <c r="K11" s="818"/>
      <c r="L11" s="818"/>
      <c r="M11" s="816"/>
      <c r="N11" s="818"/>
      <c r="O11" s="818"/>
      <c r="P11" s="831"/>
      <c r="Q11" s="818"/>
      <c r="R11" s="818"/>
      <c r="S11" s="831"/>
      <c r="T11" s="816"/>
      <c r="U11" s="818"/>
      <c r="V11" s="831"/>
    </row>
    <row r="12" spans="1:23" s="400" customFormat="1" ht="12.75" customHeight="1">
      <c r="A12" s="399">
        <v>1</v>
      </c>
      <c r="B12" s="399">
        <v>2</v>
      </c>
      <c r="C12" s="399">
        <v>3</v>
      </c>
      <c r="D12" s="399">
        <v>4</v>
      </c>
      <c r="E12" s="399">
        <v>5</v>
      </c>
      <c r="F12" s="399">
        <v>6</v>
      </c>
      <c r="G12" s="399">
        <v>7</v>
      </c>
      <c r="H12" s="399">
        <v>8</v>
      </c>
      <c r="I12" s="399" t="s">
        <v>816</v>
      </c>
      <c r="J12" s="399" t="s">
        <v>817</v>
      </c>
      <c r="K12" s="399">
        <v>11</v>
      </c>
      <c r="L12" s="399">
        <v>12</v>
      </c>
      <c r="M12" s="399" t="s">
        <v>818</v>
      </c>
      <c r="N12" s="399" t="s">
        <v>819</v>
      </c>
      <c r="O12" s="399">
        <v>15</v>
      </c>
      <c r="P12" s="399">
        <v>16</v>
      </c>
      <c r="Q12" s="399" t="s">
        <v>820</v>
      </c>
      <c r="R12" s="399">
        <v>18</v>
      </c>
      <c r="S12" s="399">
        <v>19</v>
      </c>
      <c r="T12" s="399" t="s">
        <v>821</v>
      </c>
      <c r="U12" s="399">
        <v>21</v>
      </c>
      <c r="V12" s="399">
        <v>22</v>
      </c>
    </row>
    <row r="13" spans="1:23" s="400" customFormat="1" ht="6" customHeight="1">
      <c r="A13" s="841"/>
      <c r="B13" s="841"/>
      <c r="C13" s="841"/>
      <c r="D13" s="841"/>
      <c r="E13" s="841"/>
      <c r="F13" s="841"/>
      <c r="G13" s="841"/>
      <c r="H13" s="841"/>
      <c r="I13" s="841"/>
      <c r="J13" s="841"/>
      <c r="K13" s="841"/>
      <c r="L13" s="841"/>
      <c r="M13" s="841"/>
      <c r="N13" s="841"/>
      <c r="O13" s="841"/>
      <c r="P13" s="841"/>
      <c r="Q13" s="841"/>
      <c r="R13" s="841"/>
      <c r="S13" s="841"/>
      <c r="T13" s="841"/>
      <c r="U13" s="841"/>
      <c r="V13" s="841"/>
    </row>
    <row r="14" spans="1:23" s="409" customFormat="1" ht="27.75" customHeight="1">
      <c r="A14" s="840" t="s">
        <v>978</v>
      </c>
      <c r="B14" s="840"/>
      <c r="C14" s="840"/>
      <c r="D14" s="840"/>
      <c r="E14" s="840"/>
      <c r="F14" s="840"/>
      <c r="G14" s="840"/>
      <c r="H14" s="840"/>
      <c r="I14" s="840"/>
      <c r="J14" s="840"/>
      <c r="K14" s="840"/>
      <c r="L14" s="840"/>
      <c r="M14" s="840"/>
      <c r="N14" s="840"/>
      <c r="O14" s="840"/>
      <c r="P14" s="840"/>
      <c r="Q14" s="840"/>
      <c r="R14" s="840"/>
      <c r="S14" s="840"/>
      <c r="T14" s="840"/>
      <c r="U14" s="840"/>
      <c r="V14" s="840"/>
      <c r="W14" s="410"/>
    </row>
    <row r="15" spans="1:23" s="400" customFormat="1" ht="6.75" customHeight="1">
      <c r="A15" s="842"/>
      <c r="B15" s="842"/>
      <c r="C15" s="842"/>
      <c r="D15" s="842"/>
      <c r="E15" s="842"/>
      <c r="F15" s="842"/>
      <c r="G15" s="842"/>
      <c r="H15" s="842"/>
      <c r="I15" s="842"/>
      <c r="J15" s="842"/>
      <c r="K15" s="842"/>
      <c r="L15" s="842"/>
      <c r="M15" s="842"/>
      <c r="N15" s="842"/>
      <c r="O15" s="842"/>
      <c r="P15" s="842"/>
      <c r="Q15" s="842"/>
      <c r="R15" s="842"/>
      <c r="S15" s="842"/>
      <c r="T15" s="842"/>
      <c r="U15" s="842"/>
      <c r="V15" s="842"/>
      <c r="W15" s="397"/>
    </row>
    <row r="16" spans="1:23" s="402" customFormat="1" ht="14.25" customHeight="1">
      <c r="A16" s="803">
        <v>1</v>
      </c>
      <c r="B16" s="806" t="s">
        <v>976</v>
      </c>
      <c r="C16" s="813" t="s">
        <v>977</v>
      </c>
      <c r="D16" s="806" t="s">
        <v>495</v>
      </c>
      <c r="E16" s="804" t="s">
        <v>910</v>
      </c>
      <c r="F16" s="803" t="s">
        <v>953</v>
      </c>
      <c r="G16" s="401">
        <f>G17+G18+G19+G20</f>
        <v>6870000</v>
      </c>
      <c r="H16" s="401">
        <f>H17+H18+H19+H20</f>
        <v>4220000</v>
      </c>
      <c r="I16" s="801">
        <f>J16+M16</f>
        <v>1325000</v>
      </c>
      <c r="J16" s="801">
        <f>K16+L16</f>
        <v>1056158</v>
      </c>
      <c r="K16" s="802">
        <v>1056158</v>
      </c>
      <c r="L16" s="802">
        <v>0</v>
      </c>
      <c r="M16" s="801">
        <f>N16+Q16+T16</f>
        <v>268842</v>
      </c>
      <c r="N16" s="801">
        <f>O16+P16</f>
        <v>268842</v>
      </c>
      <c r="O16" s="802">
        <v>268842</v>
      </c>
      <c r="P16" s="802">
        <v>0</v>
      </c>
      <c r="Q16" s="801">
        <f>R16+S16</f>
        <v>0</v>
      </c>
      <c r="R16" s="802">
        <v>0</v>
      </c>
      <c r="S16" s="802">
        <v>0</v>
      </c>
      <c r="T16" s="801">
        <f>U16+V16</f>
        <v>0</v>
      </c>
      <c r="U16" s="802">
        <v>0</v>
      </c>
      <c r="V16" s="802">
        <v>0</v>
      </c>
    </row>
    <row r="17" spans="1:22" s="402" customFormat="1" ht="14.25" customHeight="1">
      <c r="A17" s="803"/>
      <c r="B17" s="806"/>
      <c r="C17" s="814"/>
      <c r="D17" s="806"/>
      <c r="E17" s="804"/>
      <c r="F17" s="803"/>
      <c r="G17" s="401">
        <v>5476078</v>
      </c>
      <c r="H17" s="401">
        <v>3363762</v>
      </c>
      <c r="I17" s="801"/>
      <c r="J17" s="801"/>
      <c r="K17" s="802"/>
      <c r="L17" s="802"/>
      <c r="M17" s="801"/>
      <c r="N17" s="801"/>
      <c r="O17" s="802"/>
      <c r="P17" s="802"/>
      <c r="Q17" s="801"/>
      <c r="R17" s="802"/>
      <c r="S17" s="802"/>
      <c r="T17" s="801"/>
      <c r="U17" s="802"/>
      <c r="V17" s="802"/>
    </row>
    <row r="18" spans="1:22" s="402" customFormat="1" ht="14.25" customHeight="1">
      <c r="A18" s="803"/>
      <c r="B18" s="806"/>
      <c r="C18" s="814"/>
      <c r="D18" s="806"/>
      <c r="E18" s="804"/>
      <c r="F18" s="803"/>
      <c r="G18" s="401">
        <v>1393922</v>
      </c>
      <c r="H18" s="401">
        <v>856238</v>
      </c>
      <c r="I18" s="801"/>
      <c r="J18" s="801"/>
      <c r="K18" s="802"/>
      <c r="L18" s="802"/>
      <c r="M18" s="801"/>
      <c r="N18" s="801"/>
      <c r="O18" s="802"/>
      <c r="P18" s="802"/>
      <c r="Q18" s="801"/>
      <c r="R18" s="802"/>
      <c r="S18" s="802"/>
      <c r="T18" s="801"/>
      <c r="U18" s="802"/>
      <c r="V18" s="802"/>
    </row>
    <row r="19" spans="1:22" s="402" customFormat="1" ht="14.25" customHeight="1">
      <c r="A19" s="803"/>
      <c r="B19" s="806"/>
      <c r="C19" s="814"/>
      <c r="D19" s="806"/>
      <c r="E19" s="804"/>
      <c r="F19" s="803"/>
      <c r="G19" s="401">
        <v>0</v>
      </c>
      <c r="H19" s="401">
        <v>0</v>
      </c>
      <c r="I19" s="801"/>
      <c r="J19" s="801"/>
      <c r="K19" s="802"/>
      <c r="L19" s="802"/>
      <c r="M19" s="801"/>
      <c r="N19" s="801"/>
      <c r="O19" s="802"/>
      <c r="P19" s="802"/>
      <c r="Q19" s="801"/>
      <c r="R19" s="802"/>
      <c r="S19" s="802"/>
      <c r="T19" s="801"/>
      <c r="U19" s="802"/>
      <c r="V19" s="802"/>
    </row>
    <row r="20" spans="1:22" s="402" customFormat="1" ht="14.25" customHeight="1">
      <c r="A20" s="803"/>
      <c r="B20" s="806"/>
      <c r="C20" s="815"/>
      <c r="D20" s="806"/>
      <c r="E20" s="804"/>
      <c r="F20" s="803"/>
      <c r="G20" s="401">
        <v>0</v>
      </c>
      <c r="H20" s="401">
        <v>0</v>
      </c>
      <c r="I20" s="801"/>
      <c r="J20" s="801"/>
      <c r="K20" s="802"/>
      <c r="L20" s="802"/>
      <c r="M20" s="801"/>
      <c r="N20" s="801"/>
      <c r="O20" s="802"/>
      <c r="P20" s="802"/>
      <c r="Q20" s="801"/>
      <c r="R20" s="802"/>
      <c r="S20" s="802"/>
      <c r="T20" s="801"/>
      <c r="U20" s="802"/>
      <c r="V20" s="802"/>
    </row>
    <row r="21" spans="1:22" s="402" customFormat="1" ht="14.25" customHeight="1">
      <c r="A21" s="803">
        <v>2</v>
      </c>
      <c r="B21" s="806" t="s">
        <v>976</v>
      </c>
      <c r="C21" s="813" t="s">
        <v>975</v>
      </c>
      <c r="D21" s="806" t="s">
        <v>495</v>
      </c>
      <c r="E21" s="804" t="s">
        <v>910</v>
      </c>
      <c r="F21" s="803" t="s">
        <v>835</v>
      </c>
      <c r="G21" s="401">
        <f>G22+G23+G24+G25</f>
        <v>5130000</v>
      </c>
      <c r="H21" s="401">
        <f>H22+H23+H24+H25</f>
        <v>767124</v>
      </c>
      <c r="I21" s="801">
        <f>J21+M21</f>
        <v>290000</v>
      </c>
      <c r="J21" s="801">
        <f>K21+L21</f>
        <v>231159</v>
      </c>
      <c r="K21" s="802">
        <v>231159</v>
      </c>
      <c r="L21" s="802">
        <v>0</v>
      </c>
      <c r="M21" s="801">
        <f>N21+Q21+T21</f>
        <v>58841</v>
      </c>
      <c r="N21" s="801">
        <f>O21+P21</f>
        <v>58841</v>
      </c>
      <c r="O21" s="802">
        <v>58841</v>
      </c>
      <c r="P21" s="802">
        <v>0</v>
      </c>
      <c r="Q21" s="801">
        <f>R21+S21</f>
        <v>0</v>
      </c>
      <c r="R21" s="802">
        <v>0</v>
      </c>
      <c r="S21" s="802">
        <v>0</v>
      </c>
      <c r="T21" s="801">
        <f>U21+V21</f>
        <v>0</v>
      </c>
      <c r="U21" s="802">
        <v>0</v>
      </c>
      <c r="V21" s="802">
        <v>0</v>
      </c>
    </row>
    <row r="22" spans="1:22" s="402" customFormat="1" ht="14.25" customHeight="1">
      <c r="A22" s="803"/>
      <c r="B22" s="806"/>
      <c r="C22" s="814"/>
      <c r="D22" s="806"/>
      <c r="E22" s="804"/>
      <c r="F22" s="803"/>
      <c r="G22" s="401">
        <v>4089123</v>
      </c>
      <c r="H22" s="401">
        <v>611474</v>
      </c>
      <c r="I22" s="801"/>
      <c r="J22" s="801"/>
      <c r="K22" s="802"/>
      <c r="L22" s="802"/>
      <c r="M22" s="801"/>
      <c r="N22" s="801"/>
      <c r="O22" s="802"/>
      <c r="P22" s="802"/>
      <c r="Q22" s="801"/>
      <c r="R22" s="802"/>
      <c r="S22" s="802"/>
      <c r="T22" s="801"/>
      <c r="U22" s="802"/>
      <c r="V22" s="802"/>
    </row>
    <row r="23" spans="1:22" s="402" customFormat="1" ht="14.25" customHeight="1">
      <c r="A23" s="803"/>
      <c r="B23" s="806"/>
      <c r="C23" s="814"/>
      <c r="D23" s="806"/>
      <c r="E23" s="804"/>
      <c r="F23" s="803"/>
      <c r="G23" s="401">
        <v>1040877</v>
      </c>
      <c r="H23" s="401">
        <v>155650</v>
      </c>
      <c r="I23" s="801"/>
      <c r="J23" s="801"/>
      <c r="K23" s="802"/>
      <c r="L23" s="802"/>
      <c r="M23" s="801"/>
      <c r="N23" s="801"/>
      <c r="O23" s="802"/>
      <c r="P23" s="802"/>
      <c r="Q23" s="801"/>
      <c r="R23" s="802"/>
      <c r="S23" s="802"/>
      <c r="T23" s="801"/>
      <c r="U23" s="802"/>
      <c r="V23" s="802"/>
    </row>
    <row r="24" spans="1:22" s="402" customFormat="1" ht="14.25" customHeight="1">
      <c r="A24" s="803"/>
      <c r="B24" s="806"/>
      <c r="C24" s="814"/>
      <c r="D24" s="806"/>
      <c r="E24" s="804"/>
      <c r="F24" s="803"/>
      <c r="G24" s="401">
        <v>0</v>
      </c>
      <c r="H24" s="401">
        <v>0</v>
      </c>
      <c r="I24" s="801"/>
      <c r="J24" s="801"/>
      <c r="K24" s="802"/>
      <c r="L24" s="802"/>
      <c r="M24" s="801"/>
      <c r="N24" s="801"/>
      <c r="O24" s="802"/>
      <c r="P24" s="802"/>
      <c r="Q24" s="801"/>
      <c r="R24" s="802"/>
      <c r="S24" s="802"/>
      <c r="T24" s="801"/>
      <c r="U24" s="802"/>
      <c r="V24" s="802"/>
    </row>
    <row r="25" spans="1:22" s="402" customFormat="1" ht="14.25" customHeight="1">
      <c r="A25" s="803"/>
      <c r="B25" s="806"/>
      <c r="C25" s="815"/>
      <c r="D25" s="806"/>
      <c r="E25" s="804"/>
      <c r="F25" s="803"/>
      <c r="G25" s="401">
        <v>0</v>
      </c>
      <c r="H25" s="401">
        <v>0</v>
      </c>
      <c r="I25" s="801"/>
      <c r="J25" s="801"/>
      <c r="K25" s="802"/>
      <c r="L25" s="802"/>
      <c r="M25" s="801"/>
      <c r="N25" s="801"/>
      <c r="O25" s="802"/>
      <c r="P25" s="802"/>
      <c r="Q25" s="801"/>
      <c r="R25" s="802"/>
      <c r="S25" s="802"/>
      <c r="T25" s="801"/>
      <c r="U25" s="802"/>
      <c r="V25" s="802"/>
    </row>
    <row r="26" spans="1:22" s="402" customFormat="1" ht="14.25" customHeight="1">
      <c r="A26" s="803">
        <v>3</v>
      </c>
      <c r="B26" s="832" t="s">
        <v>974</v>
      </c>
      <c r="C26" s="813" t="s">
        <v>973</v>
      </c>
      <c r="D26" s="806" t="s">
        <v>972</v>
      </c>
      <c r="E26" s="804" t="s">
        <v>889</v>
      </c>
      <c r="F26" s="803" t="s">
        <v>826</v>
      </c>
      <c r="G26" s="401">
        <f>G27+G28+G29+G30</f>
        <v>22009656</v>
      </c>
      <c r="H26" s="401">
        <f>H27+H28+H29+H30</f>
        <v>8288051</v>
      </c>
      <c r="I26" s="801">
        <f>J26+M26</f>
        <v>4811891</v>
      </c>
      <c r="J26" s="801">
        <f>K26+L26</f>
        <v>3970772</v>
      </c>
      <c r="K26" s="802">
        <v>3970772</v>
      </c>
      <c r="L26" s="802">
        <v>0</v>
      </c>
      <c r="M26" s="801">
        <f>N26+Q26+T26</f>
        <v>841119</v>
      </c>
      <c r="N26" s="801">
        <f>O26+P26</f>
        <v>841119</v>
      </c>
      <c r="O26" s="802">
        <v>841119</v>
      </c>
      <c r="P26" s="802">
        <v>0</v>
      </c>
      <c r="Q26" s="801">
        <f>R26+S26</f>
        <v>0</v>
      </c>
      <c r="R26" s="802">
        <v>0</v>
      </c>
      <c r="S26" s="802">
        <v>0</v>
      </c>
      <c r="T26" s="801">
        <f>U26+V26</f>
        <v>0</v>
      </c>
      <c r="U26" s="802">
        <v>0</v>
      </c>
      <c r="V26" s="802">
        <v>0</v>
      </c>
    </row>
    <row r="27" spans="1:22" s="402" customFormat="1" ht="14.25" customHeight="1">
      <c r="A27" s="803"/>
      <c r="B27" s="833"/>
      <c r="C27" s="814"/>
      <c r="D27" s="806"/>
      <c r="E27" s="804"/>
      <c r="F27" s="803"/>
      <c r="G27" s="401">
        <v>18162369</v>
      </c>
      <c r="H27" s="401">
        <v>6839300</v>
      </c>
      <c r="I27" s="801"/>
      <c r="J27" s="801"/>
      <c r="K27" s="802"/>
      <c r="L27" s="802"/>
      <c r="M27" s="801"/>
      <c r="N27" s="801"/>
      <c r="O27" s="802"/>
      <c r="P27" s="802"/>
      <c r="Q27" s="801"/>
      <c r="R27" s="802"/>
      <c r="S27" s="802"/>
      <c r="T27" s="801"/>
      <c r="U27" s="802"/>
      <c r="V27" s="802"/>
    </row>
    <row r="28" spans="1:22" s="402" customFormat="1" ht="14.25" customHeight="1">
      <c r="A28" s="803"/>
      <c r="B28" s="833"/>
      <c r="C28" s="814"/>
      <c r="D28" s="806"/>
      <c r="E28" s="804"/>
      <c r="F28" s="803"/>
      <c r="G28" s="401">
        <v>3847287</v>
      </c>
      <c r="H28" s="401">
        <v>1448751</v>
      </c>
      <c r="I28" s="801"/>
      <c r="J28" s="801"/>
      <c r="K28" s="802"/>
      <c r="L28" s="802"/>
      <c r="M28" s="801"/>
      <c r="N28" s="801"/>
      <c r="O28" s="802"/>
      <c r="P28" s="802"/>
      <c r="Q28" s="801"/>
      <c r="R28" s="802"/>
      <c r="S28" s="802"/>
      <c r="T28" s="801"/>
      <c r="U28" s="802"/>
      <c r="V28" s="802"/>
    </row>
    <row r="29" spans="1:22" s="402" customFormat="1" ht="14.25" customHeight="1">
      <c r="A29" s="803"/>
      <c r="B29" s="833"/>
      <c r="C29" s="814"/>
      <c r="D29" s="806"/>
      <c r="E29" s="804"/>
      <c r="F29" s="803"/>
      <c r="G29" s="401">
        <v>0</v>
      </c>
      <c r="H29" s="401">
        <v>0</v>
      </c>
      <c r="I29" s="801"/>
      <c r="J29" s="801"/>
      <c r="K29" s="802"/>
      <c r="L29" s="802"/>
      <c r="M29" s="801"/>
      <c r="N29" s="801"/>
      <c r="O29" s="802"/>
      <c r="P29" s="802"/>
      <c r="Q29" s="801"/>
      <c r="R29" s="802"/>
      <c r="S29" s="802"/>
      <c r="T29" s="801"/>
      <c r="U29" s="802"/>
      <c r="V29" s="802"/>
    </row>
    <row r="30" spans="1:22" s="402" customFormat="1" ht="14.25" customHeight="1">
      <c r="A30" s="803"/>
      <c r="B30" s="834"/>
      <c r="C30" s="815"/>
      <c r="D30" s="806"/>
      <c r="E30" s="804"/>
      <c r="F30" s="803"/>
      <c r="G30" s="401">
        <v>0</v>
      </c>
      <c r="H30" s="401">
        <v>0</v>
      </c>
      <c r="I30" s="801"/>
      <c r="J30" s="801"/>
      <c r="K30" s="802"/>
      <c r="L30" s="802"/>
      <c r="M30" s="801"/>
      <c r="N30" s="801"/>
      <c r="O30" s="802"/>
      <c r="P30" s="802"/>
      <c r="Q30" s="801"/>
      <c r="R30" s="802"/>
      <c r="S30" s="802"/>
      <c r="T30" s="801"/>
      <c r="U30" s="802"/>
      <c r="V30" s="802"/>
    </row>
    <row r="31" spans="1:22" s="402" customFormat="1" ht="14.25" customHeight="1">
      <c r="A31" s="803">
        <v>4</v>
      </c>
      <c r="B31" s="832" t="s">
        <v>971</v>
      </c>
      <c r="C31" s="813" t="s">
        <v>970</v>
      </c>
      <c r="D31" s="806" t="s">
        <v>933</v>
      </c>
      <c r="E31" s="804" t="s">
        <v>877</v>
      </c>
      <c r="F31" s="803" t="s">
        <v>832</v>
      </c>
      <c r="G31" s="401">
        <f>G32+G33+G34+G35</f>
        <v>25295216</v>
      </c>
      <c r="H31" s="401">
        <f>H32+H33+H34+H35</f>
        <v>15904866</v>
      </c>
      <c r="I31" s="801">
        <f>J31+M31</f>
        <v>9390350</v>
      </c>
      <c r="J31" s="801">
        <f>K31+L31</f>
        <v>8066087</v>
      </c>
      <c r="K31" s="802">
        <v>8066087</v>
      </c>
      <c r="L31" s="802">
        <v>0</v>
      </c>
      <c r="M31" s="801">
        <f>N31+Q31+T31</f>
        <v>1324263</v>
      </c>
      <c r="N31" s="801">
        <f>O31+P31</f>
        <v>0</v>
      </c>
      <c r="O31" s="802">
        <v>0</v>
      </c>
      <c r="P31" s="802">
        <v>0</v>
      </c>
      <c r="Q31" s="801">
        <f>R31+S31</f>
        <v>1324263</v>
      </c>
      <c r="R31" s="802">
        <v>1324263</v>
      </c>
      <c r="S31" s="802">
        <v>0</v>
      </c>
      <c r="T31" s="801">
        <f>U31+V31</f>
        <v>0</v>
      </c>
      <c r="U31" s="802">
        <v>0</v>
      </c>
      <c r="V31" s="802">
        <v>0</v>
      </c>
    </row>
    <row r="32" spans="1:22" s="402" customFormat="1" ht="14.25" customHeight="1">
      <c r="A32" s="803"/>
      <c r="B32" s="833"/>
      <c r="C32" s="814"/>
      <c r="D32" s="806"/>
      <c r="E32" s="804"/>
      <c r="F32" s="803"/>
      <c r="G32" s="401">
        <v>21240408</v>
      </c>
      <c r="H32" s="401">
        <v>13174321</v>
      </c>
      <c r="I32" s="801"/>
      <c r="J32" s="801"/>
      <c r="K32" s="802"/>
      <c r="L32" s="802"/>
      <c r="M32" s="801"/>
      <c r="N32" s="801"/>
      <c r="O32" s="802"/>
      <c r="P32" s="802"/>
      <c r="Q32" s="801"/>
      <c r="R32" s="802"/>
      <c r="S32" s="802"/>
      <c r="T32" s="801"/>
      <c r="U32" s="802"/>
      <c r="V32" s="802"/>
    </row>
    <row r="33" spans="1:22" s="402" customFormat="1" ht="14.25" customHeight="1">
      <c r="A33" s="803"/>
      <c r="B33" s="833"/>
      <c r="C33" s="814"/>
      <c r="D33" s="806"/>
      <c r="E33" s="804"/>
      <c r="F33" s="803"/>
      <c r="G33" s="401">
        <v>0</v>
      </c>
      <c r="H33" s="401">
        <v>0</v>
      </c>
      <c r="I33" s="801"/>
      <c r="J33" s="801"/>
      <c r="K33" s="802"/>
      <c r="L33" s="802"/>
      <c r="M33" s="801"/>
      <c r="N33" s="801"/>
      <c r="O33" s="802"/>
      <c r="P33" s="802"/>
      <c r="Q33" s="801"/>
      <c r="R33" s="802"/>
      <c r="S33" s="802"/>
      <c r="T33" s="801"/>
      <c r="U33" s="802"/>
      <c r="V33" s="802"/>
    </row>
    <row r="34" spans="1:22" s="402" customFormat="1" ht="14.25" customHeight="1">
      <c r="A34" s="803"/>
      <c r="B34" s="833"/>
      <c r="C34" s="814"/>
      <c r="D34" s="806"/>
      <c r="E34" s="804"/>
      <c r="F34" s="803"/>
      <c r="G34" s="401">
        <v>4054808</v>
      </c>
      <c r="H34" s="401">
        <v>2730545</v>
      </c>
      <c r="I34" s="801"/>
      <c r="J34" s="801"/>
      <c r="K34" s="802"/>
      <c r="L34" s="802"/>
      <c r="M34" s="801"/>
      <c r="N34" s="801"/>
      <c r="O34" s="802"/>
      <c r="P34" s="802"/>
      <c r="Q34" s="801"/>
      <c r="R34" s="802"/>
      <c r="S34" s="802"/>
      <c r="T34" s="801"/>
      <c r="U34" s="802"/>
      <c r="V34" s="802"/>
    </row>
    <row r="35" spans="1:22" s="402" customFormat="1" ht="14.25" customHeight="1">
      <c r="A35" s="803"/>
      <c r="B35" s="834"/>
      <c r="C35" s="815"/>
      <c r="D35" s="806"/>
      <c r="E35" s="804"/>
      <c r="F35" s="803"/>
      <c r="G35" s="401">
        <v>0</v>
      </c>
      <c r="H35" s="401">
        <v>0</v>
      </c>
      <c r="I35" s="801"/>
      <c r="J35" s="801"/>
      <c r="K35" s="802"/>
      <c r="L35" s="802"/>
      <c r="M35" s="801"/>
      <c r="N35" s="801"/>
      <c r="O35" s="802"/>
      <c r="P35" s="802"/>
      <c r="Q35" s="801"/>
      <c r="R35" s="802"/>
      <c r="S35" s="802"/>
      <c r="T35" s="801"/>
      <c r="U35" s="802"/>
      <c r="V35" s="802"/>
    </row>
    <row r="36" spans="1:22" s="402" customFormat="1" ht="14.25" customHeight="1">
      <c r="A36" s="803">
        <v>5</v>
      </c>
      <c r="B36" s="832" t="s">
        <v>968</v>
      </c>
      <c r="C36" s="813" t="s">
        <v>969</v>
      </c>
      <c r="D36" s="806" t="s">
        <v>933</v>
      </c>
      <c r="E36" s="804" t="s">
        <v>966</v>
      </c>
      <c r="F36" s="803" t="s">
        <v>869</v>
      </c>
      <c r="G36" s="401">
        <f>G37+G38+G39+G40</f>
        <v>76825800</v>
      </c>
      <c r="H36" s="401">
        <f>H37+H38+H39+H40</f>
        <v>21511224</v>
      </c>
      <c r="I36" s="801">
        <f>J36+M36</f>
        <v>55314576</v>
      </c>
      <c r="J36" s="801">
        <f>K36+L36</f>
        <v>40474080</v>
      </c>
      <c r="K36" s="802">
        <v>0</v>
      </c>
      <c r="L36" s="802">
        <v>40474080</v>
      </c>
      <c r="M36" s="801">
        <f>N36+Q36+T36</f>
        <v>14840496</v>
      </c>
      <c r="N36" s="801">
        <f>O36+P36</f>
        <v>0</v>
      </c>
      <c r="O36" s="802">
        <v>0</v>
      </c>
      <c r="P36" s="802">
        <v>0</v>
      </c>
      <c r="Q36" s="801">
        <f>R36+S36</f>
        <v>14840496</v>
      </c>
      <c r="R36" s="802">
        <v>0</v>
      </c>
      <c r="S36" s="802">
        <v>14840496</v>
      </c>
      <c r="T36" s="801">
        <f>U36+V36</f>
        <v>0</v>
      </c>
      <c r="U36" s="802">
        <v>0</v>
      </c>
      <c r="V36" s="802">
        <v>0</v>
      </c>
    </row>
    <row r="37" spans="1:22" s="402" customFormat="1" ht="14.25" customHeight="1">
      <c r="A37" s="803"/>
      <c r="B37" s="833"/>
      <c r="C37" s="814"/>
      <c r="D37" s="806"/>
      <c r="E37" s="804"/>
      <c r="F37" s="803"/>
      <c r="G37" s="401">
        <v>56214000</v>
      </c>
      <c r="H37" s="401">
        <v>15739920</v>
      </c>
      <c r="I37" s="801"/>
      <c r="J37" s="801"/>
      <c r="K37" s="802"/>
      <c r="L37" s="802"/>
      <c r="M37" s="801"/>
      <c r="N37" s="801"/>
      <c r="O37" s="802"/>
      <c r="P37" s="802"/>
      <c r="Q37" s="801"/>
      <c r="R37" s="802"/>
      <c r="S37" s="802"/>
      <c r="T37" s="801"/>
      <c r="U37" s="802"/>
      <c r="V37" s="802"/>
    </row>
    <row r="38" spans="1:22" s="402" customFormat="1" ht="14.25" customHeight="1">
      <c r="A38" s="803"/>
      <c r="B38" s="833"/>
      <c r="C38" s="814"/>
      <c r="D38" s="806"/>
      <c r="E38" s="804"/>
      <c r="F38" s="803"/>
      <c r="G38" s="401">
        <v>0</v>
      </c>
      <c r="H38" s="401">
        <v>0</v>
      </c>
      <c r="I38" s="801"/>
      <c r="J38" s="801"/>
      <c r="K38" s="802"/>
      <c r="L38" s="802"/>
      <c r="M38" s="801"/>
      <c r="N38" s="801"/>
      <c r="O38" s="802"/>
      <c r="P38" s="802"/>
      <c r="Q38" s="801"/>
      <c r="R38" s="802"/>
      <c r="S38" s="802"/>
      <c r="T38" s="801"/>
      <c r="U38" s="802"/>
      <c r="V38" s="802"/>
    </row>
    <row r="39" spans="1:22" s="402" customFormat="1" ht="14.25" customHeight="1">
      <c r="A39" s="803"/>
      <c r="B39" s="833"/>
      <c r="C39" s="814"/>
      <c r="D39" s="806"/>
      <c r="E39" s="804"/>
      <c r="F39" s="803"/>
      <c r="G39" s="401">
        <v>20611800</v>
      </c>
      <c r="H39" s="401">
        <v>5771304</v>
      </c>
      <c r="I39" s="801"/>
      <c r="J39" s="801"/>
      <c r="K39" s="802"/>
      <c r="L39" s="802"/>
      <c r="M39" s="801"/>
      <c r="N39" s="801"/>
      <c r="O39" s="802"/>
      <c r="P39" s="802"/>
      <c r="Q39" s="801"/>
      <c r="R39" s="802"/>
      <c r="S39" s="802"/>
      <c r="T39" s="801"/>
      <c r="U39" s="802"/>
      <c r="V39" s="802"/>
    </row>
    <row r="40" spans="1:22" s="402" customFormat="1" ht="14.25" customHeight="1">
      <c r="A40" s="803"/>
      <c r="B40" s="834"/>
      <c r="C40" s="815"/>
      <c r="D40" s="806"/>
      <c r="E40" s="804"/>
      <c r="F40" s="803"/>
      <c r="G40" s="401">
        <v>0</v>
      </c>
      <c r="H40" s="401">
        <v>0</v>
      </c>
      <c r="I40" s="801"/>
      <c r="J40" s="801"/>
      <c r="K40" s="802"/>
      <c r="L40" s="802"/>
      <c r="M40" s="801"/>
      <c r="N40" s="801"/>
      <c r="O40" s="802"/>
      <c r="P40" s="802"/>
      <c r="Q40" s="801"/>
      <c r="R40" s="802"/>
      <c r="S40" s="802"/>
      <c r="T40" s="801"/>
      <c r="U40" s="802"/>
      <c r="V40" s="802"/>
    </row>
    <row r="41" spans="1:22" s="402" customFormat="1" ht="14.25" customHeight="1">
      <c r="A41" s="803">
        <v>6</v>
      </c>
      <c r="B41" s="832" t="s">
        <v>968</v>
      </c>
      <c r="C41" s="813" t="s">
        <v>967</v>
      </c>
      <c r="D41" s="806" t="s">
        <v>933</v>
      </c>
      <c r="E41" s="804" t="s">
        <v>966</v>
      </c>
      <c r="F41" s="803" t="s">
        <v>869</v>
      </c>
      <c r="G41" s="401">
        <f>G42+G43+G44+G45</f>
        <v>29224800</v>
      </c>
      <c r="H41" s="401">
        <f>H42+H43+H44+H45</f>
        <v>9741600</v>
      </c>
      <c r="I41" s="801">
        <f>J41+M41</f>
        <v>19483200</v>
      </c>
      <c r="J41" s="801">
        <f>K41+L41</f>
        <v>14256000</v>
      </c>
      <c r="K41" s="802">
        <v>0</v>
      </c>
      <c r="L41" s="802">
        <v>14256000</v>
      </c>
      <c r="M41" s="801">
        <f>N41+Q41+T41</f>
        <v>5227200</v>
      </c>
      <c r="N41" s="801">
        <f>O41+P41</f>
        <v>0</v>
      </c>
      <c r="O41" s="802">
        <v>0</v>
      </c>
      <c r="P41" s="802">
        <v>0</v>
      </c>
      <c r="Q41" s="801">
        <f>R41+S41</f>
        <v>5227200</v>
      </c>
      <c r="R41" s="802">
        <v>0</v>
      </c>
      <c r="S41" s="802">
        <v>5227200</v>
      </c>
      <c r="T41" s="801">
        <f>U41+V41</f>
        <v>0</v>
      </c>
      <c r="U41" s="802">
        <v>0</v>
      </c>
      <c r="V41" s="802">
        <v>0</v>
      </c>
    </row>
    <row r="42" spans="1:22" s="402" customFormat="1" ht="14.25" customHeight="1">
      <c r="A42" s="803"/>
      <c r="B42" s="833"/>
      <c r="C42" s="814"/>
      <c r="D42" s="806"/>
      <c r="E42" s="804"/>
      <c r="F42" s="803"/>
      <c r="G42" s="401">
        <v>21384000</v>
      </c>
      <c r="H42" s="401">
        <v>7128000</v>
      </c>
      <c r="I42" s="801"/>
      <c r="J42" s="801"/>
      <c r="K42" s="802"/>
      <c r="L42" s="802"/>
      <c r="M42" s="801"/>
      <c r="N42" s="801"/>
      <c r="O42" s="802"/>
      <c r="P42" s="802"/>
      <c r="Q42" s="801"/>
      <c r="R42" s="802"/>
      <c r="S42" s="802"/>
      <c r="T42" s="801"/>
      <c r="U42" s="802"/>
      <c r="V42" s="802"/>
    </row>
    <row r="43" spans="1:22" s="402" customFormat="1" ht="14.25" customHeight="1">
      <c r="A43" s="803"/>
      <c r="B43" s="833"/>
      <c r="C43" s="814"/>
      <c r="D43" s="806"/>
      <c r="E43" s="804"/>
      <c r="F43" s="803"/>
      <c r="G43" s="401">
        <v>0</v>
      </c>
      <c r="H43" s="401">
        <v>0</v>
      </c>
      <c r="I43" s="801"/>
      <c r="J43" s="801"/>
      <c r="K43" s="802"/>
      <c r="L43" s="802"/>
      <c r="M43" s="801"/>
      <c r="N43" s="801"/>
      <c r="O43" s="802"/>
      <c r="P43" s="802"/>
      <c r="Q43" s="801"/>
      <c r="R43" s="802"/>
      <c r="S43" s="802"/>
      <c r="T43" s="801"/>
      <c r="U43" s="802"/>
      <c r="V43" s="802"/>
    </row>
    <row r="44" spans="1:22" s="402" customFormat="1" ht="14.25" customHeight="1">
      <c r="A44" s="803"/>
      <c r="B44" s="833"/>
      <c r="C44" s="814"/>
      <c r="D44" s="806"/>
      <c r="E44" s="804"/>
      <c r="F44" s="803"/>
      <c r="G44" s="401">
        <v>7840800</v>
      </c>
      <c r="H44" s="401">
        <v>2613600</v>
      </c>
      <c r="I44" s="801"/>
      <c r="J44" s="801"/>
      <c r="K44" s="802"/>
      <c r="L44" s="802"/>
      <c r="M44" s="801"/>
      <c r="N44" s="801"/>
      <c r="O44" s="802"/>
      <c r="P44" s="802"/>
      <c r="Q44" s="801"/>
      <c r="R44" s="802"/>
      <c r="S44" s="802"/>
      <c r="T44" s="801"/>
      <c r="U44" s="802"/>
      <c r="V44" s="802"/>
    </row>
    <row r="45" spans="1:22" s="402" customFormat="1" ht="14.25" customHeight="1">
      <c r="A45" s="803"/>
      <c r="B45" s="834"/>
      <c r="C45" s="815"/>
      <c r="D45" s="806"/>
      <c r="E45" s="804"/>
      <c r="F45" s="803"/>
      <c r="G45" s="401">
        <v>0</v>
      </c>
      <c r="H45" s="401">
        <v>0</v>
      </c>
      <c r="I45" s="801"/>
      <c r="J45" s="801"/>
      <c r="K45" s="802"/>
      <c r="L45" s="802"/>
      <c r="M45" s="801"/>
      <c r="N45" s="801"/>
      <c r="O45" s="802"/>
      <c r="P45" s="802"/>
      <c r="Q45" s="801"/>
      <c r="R45" s="802"/>
      <c r="S45" s="802"/>
      <c r="T45" s="801"/>
      <c r="U45" s="802"/>
      <c r="V45" s="802"/>
    </row>
    <row r="46" spans="1:22" s="402" customFormat="1" ht="14.25" customHeight="1">
      <c r="A46" s="803">
        <v>7</v>
      </c>
      <c r="B46" s="835" t="s">
        <v>961</v>
      </c>
      <c r="C46" s="838" t="s">
        <v>965</v>
      </c>
      <c r="D46" s="839" t="s">
        <v>959</v>
      </c>
      <c r="E46" s="804" t="s">
        <v>958</v>
      </c>
      <c r="F46" s="803" t="s">
        <v>855</v>
      </c>
      <c r="G46" s="401">
        <f>G47+G48+G49+G50</f>
        <v>32921500</v>
      </c>
      <c r="H46" s="401">
        <f>H47+H48+H49+H50</f>
        <v>5721500</v>
      </c>
      <c r="I46" s="801">
        <f>J46+M46</f>
        <v>7700000</v>
      </c>
      <c r="J46" s="801">
        <f>K46+L46</f>
        <v>4235000</v>
      </c>
      <c r="K46" s="802">
        <v>4155000</v>
      </c>
      <c r="L46" s="802">
        <v>80000</v>
      </c>
      <c r="M46" s="801">
        <f>N46+Q46+T46</f>
        <v>3465000</v>
      </c>
      <c r="N46" s="801">
        <f>O46+P46</f>
        <v>3465000</v>
      </c>
      <c r="O46" s="802">
        <v>3400000</v>
      </c>
      <c r="P46" s="802">
        <v>65000</v>
      </c>
      <c r="Q46" s="801">
        <f>R46+S46</f>
        <v>0</v>
      </c>
      <c r="R46" s="802">
        <v>0</v>
      </c>
      <c r="S46" s="802">
        <v>0</v>
      </c>
      <c r="T46" s="801">
        <f>U46+V46</f>
        <v>0</v>
      </c>
      <c r="U46" s="802">
        <v>0</v>
      </c>
      <c r="V46" s="802">
        <v>0</v>
      </c>
    </row>
    <row r="47" spans="1:22" s="402" customFormat="1" ht="14.25" customHeight="1">
      <c r="A47" s="803"/>
      <c r="B47" s="836"/>
      <c r="C47" s="838"/>
      <c r="D47" s="839"/>
      <c r="E47" s="804"/>
      <c r="F47" s="803"/>
      <c r="G47" s="401">
        <v>18106825</v>
      </c>
      <c r="H47" s="401">
        <v>3146825</v>
      </c>
      <c r="I47" s="801"/>
      <c r="J47" s="801"/>
      <c r="K47" s="802"/>
      <c r="L47" s="802"/>
      <c r="M47" s="801"/>
      <c r="N47" s="801"/>
      <c r="O47" s="802"/>
      <c r="P47" s="802"/>
      <c r="Q47" s="801"/>
      <c r="R47" s="802"/>
      <c r="S47" s="802"/>
      <c r="T47" s="801"/>
      <c r="U47" s="802"/>
      <c r="V47" s="802"/>
    </row>
    <row r="48" spans="1:22" s="402" customFormat="1" ht="14.25" customHeight="1">
      <c r="A48" s="803"/>
      <c r="B48" s="836"/>
      <c r="C48" s="838"/>
      <c r="D48" s="839"/>
      <c r="E48" s="804"/>
      <c r="F48" s="803"/>
      <c r="G48" s="401">
        <v>14814675</v>
      </c>
      <c r="H48" s="401">
        <v>2574675</v>
      </c>
      <c r="I48" s="801"/>
      <c r="J48" s="801"/>
      <c r="K48" s="802"/>
      <c r="L48" s="802"/>
      <c r="M48" s="801"/>
      <c r="N48" s="801"/>
      <c r="O48" s="802"/>
      <c r="P48" s="802"/>
      <c r="Q48" s="801"/>
      <c r="R48" s="802"/>
      <c r="S48" s="802"/>
      <c r="T48" s="801"/>
      <c r="U48" s="802"/>
      <c r="V48" s="802"/>
    </row>
    <row r="49" spans="1:22" s="402" customFormat="1" ht="14.25" customHeight="1">
      <c r="A49" s="803"/>
      <c r="B49" s="836"/>
      <c r="C49" s="838"/>
      <c r="D49" s="839"/>
      <c r="E49" s="804"/>
      <c r="F49" s="803"/>
      <c r="G49" s="401">
        <v>0</v>
      </c>
      <c r="H49" s="401">
        <v>0</v>
      </c>
      <c r="I49" s="801"/>
      <c r="J49" s="801"/>
      <c r="K49" s="802"/>
      <c r="L49" s="802"/>
      <c r="M49" s="801"/>
      <c r="N49" s="801"/>
      <c r="O49" s="802"/>
      <c r="P49" s="802"/>
      <c r="Q49" s="801"/>
      <c r="R49" s="802"/>
      <c r="S49" s="802"/>
      <c r="T49" s="801"/>
      <c r="U49" s="802"/>
      <c r="V49" s="802"/>
    </row>
    <row r="50" spans="1:22" s="402" customFormat="1" ht="14.25" customHeight="1">
      <c r="A50" s="803"/>
      <c r="B50" s="837"/>
      <c r="C50" s="838"/>
      <c r="D50" s="839"/>
      <c r="E50" s="804"/>
      <c r="F50" s="803"/>
      <c r="G50" s="401">
        <v>0</v>
      </c>
      <c r="H50" s="401">
        <v>0</v>
      </c>
      <c r="I50" s="801"/>
      <c r="J50" s="801"/>
      <c r="K50" s="802"/>
      <c r="L50" s="802"/>
      <c r="M50" s="801"/>
      <c r="N50" s="801"/>
      <c r="O50" s="802"/>
      <c r="P50" s="802"/>
      <c r="Q50" s="801"/>
      <c r="R50" s="802"/>
      <c r="S50" s="802"/>
      <c r="T50" s="801"/>
      <c r="U50" s="802"/>
      <c r="V50" s="802"/>
    </row>
    <row r="51" spans="1:22" s="402" customFormat="1" ht="14.25" customHeight="1">
      <c r="A51" s="803">
        <v>8</v>
      </c>
      <c r="B51" s="835" t="s">
        <v>961</v>
      </c>
      <c r="C51" s="838" t="s">
        <v>964</v>
      </c>
      <c r="D51" s="839" t="s">
        <v>959</v>
      </c>
      <c r="E51" s="804" t="s">
        <v>958</v>
      </c>
      <c r="F51" s="803" t="s">
        <v>826</v>
      </c>
      <c r="G51" s="401">
        <f>G52+G53+G54+G55</f>
        <v>1600000</v>
      </c>
      <c r="H51" s="401">
        <f>H52+H53+H54+H55</f>
        <v>475000</v>
      </c>
      <c r="I51" s="801">
        <f>J51+M51</f>
        <v>400000</v>
      </c>
      <c r="J51" s="801">
        <f>K51+L51</f>
        <v>220000</v>
      </c>
      <c r="K51" s="802">
        <v>220000</v>
      </c>
      <c r="L51" s="802">
        <v>0</v>
      </c>
      <c r="M51" s="801">
        <f>N51+Q51+T51</f>
        <v>180000</v>
      </c>
      <c r="N51" s="801">
        <f>O51+P51</f>
        <v>180000</v>
      </c>
      <c r="O51" s="802">
        <v>180000</v>
      </c>
      <c r="P51" s="802">
        <v>0</v>
      </c>
      <c r="Q51" s="801">
        <f>R51+S51</f>
        <v>0</v>
      </c>
      <c r="R51" s="802">
        <v>0</v>
      </c>
      <c r="S51" s="802">
        <v>0</v>
      </c>
      <c r="T51" s="801">
        <f>U51+V51</f>
        <v>0</v>
      </c>
      <c r="U51" s="802">
        <v>0</v>
      </c>
      <c r="V51" s="802">
        <v>0</v>
      </c>
    </row>
    <row r="52" spans="1:22" s="402" customFormat="1" ht="14.25" customHeight="1">
      <c r="A52" s="803"/>
      <c r="B52" s="836"/>
      <c r="C52" s="838"/>
      <c r="D52" s="839"/>
      <c r="E52" s="804"/>
      <c r="F52" s="803"/>
      <c r="G52" s="401">
        <v>880000</v>
      </c>
      <c r="H52" s="401">
        <v>261000</v>
      </c>
      <c r="I52" s="801"/>
      <c r="J52" s="801"/>
      <c r="K52" s="802"/>
      <c r="L52" s="802"/>
      <c r="M52" s="801"/>
      <c r="N52" s="801"/>
      <c r="O52" s="802"/>
      <c r="P52" s="802"/>
      <c r="Q52" s="801"/>
      <c r="R52" s="802"/>
      <c r="S52" s="802"/>
      <c r="T52" s="801"/>
      <c r="U52" s="802"/>
      <c r="V52" s="802"/>
    </row>
    <row r="53" spans="1:22" s="402" customFormat="1" ht="14.25" customHeight="1">
      <c r="A53" s="803"/>
      <c r="B53" s="836"/>
      <c r="C53" s="838"/>
      <c r="D53" s="839"/>
      <c r="E53" s="804"/>
      <c r="F53" s="803"/>
      <c r="G53" s="401">
        <v>720000</v>
      </c>
      <c r="H53" s="401">
        <v>214000</v>
      </c>
      <c r="I53" s="801"/>
      <c r="J53" s="801"/>
      <c r="K53" s="802"/>
      <c r="L53" s="802"/>
      <c r="M53" s="801"/>
      <c r="N53" s="801"/>
      <c r="O53" s="802"/>
      <c r="P53" s="802"/>
      <c r="Q53" s="801"/>
      <c r="R53" s="802"/>
      <c r="S53" s="802"/>
      <c r="T53" s="801"/>
      <c r="U53" s="802"/>
      <c r="V53" s="802"/>
    </row>
    <row r="54" spans="1:22" s="402" customFormat="1" ht="14.25" customHeight="1">
      <c r="A54" s="803"/>
      <c r="B54" s="836"/>
      <c r="C54" s="838"/>
      <c r="D54" s="839"/>
      <c r="E54" s="804"/>
      <c r="F54" s="803"/>
      <c r="G54" s="401">
        <v>0</v>
      </c>
      <c r="H54" s="401">
        <v>0</v>
      </c>
      <c r="I54" s="801"/>
      <c r="J54" s="801"/>
      <c r="K54" s="802"/>
      <c r="L54" s="802"/>
      <c r="M54" s="801"/>
      <c r="N54" s="801"/>
      <c r="O54" s="802"/>
      <c r="P54" s="802"/>
      <c r="Q54" s="801"/>
      <c r="R54" s="802"/>
      <c r="S54" s="802"/>
      <c r="T54" s="801"/>
      <c r="U54" s="802"/>
      <c r="V54" s="802"/>
    </row>
    <row r="55" spans="1:22" s="402" customFormat="1" ht="14.25" customHeight="1">
      <c r="A55" s="803"/>
      <c r="B55" s="837"/>
      <c r="C55" s="838"/>
      <c r="D55" s="839"/>
      <c r="E55" s="804"/>
      <c r="F55" s="803"/>
      <c r="G55" s="401">
        <v>0</v>
      </c>
      <c r="H55" s="401">
        <v>0</v>
      </c>
      <c r="I55" s="801"/>
      <c r="J55" s="801"/>
      <c r="K55" s="802"/>
      <c r="L55" s="802"/>
      <c r="M55" s="801"/>
      <c r="N55" s="801"/>
      <c r="O55" s="802"/>
      <c r="P55" s="802"/>
      <c r="Q55" s="801"/>
      <c r="R55" s="802"/>
      <c r="S55" s="802"/>
      <c r="T55" s="801"/>
      <c r="U55" s="802"/>
      <c r="V55" s="802"/>
    </row>
    <row r="56" spans="1:22" s="402" customFormat="1" ht="14.25" customHeight="1">
      <c r="A56" s="803">
        <v>9</v>
      </c>
      <c r="B56" s="835" t="s">
        <v>961</v>
      </c>
      <c r="C56" s="838" t="s">
        <v>963</v>
      </c>
      <c r="D56" s="839" t="s">
        <v>959</v>
      </c>
      <c r="E56" s="804" t="s">
        <v>958</v>
      </c>
      <c r="F56" s="803" t="s">
        <v>962</v>
      </c>
      <c r="G56" s="401">
        <f>G57+G58+G59+G60</f>
        <v>380000</v>
      </c>
      <c r="H56" s="401">
        <f>H57+H58+H59+H60</f>
        <v>80000</v>
      </c>
      <c r="I56" s="801">
        <f>J56+M56</f>
        <v>100000</v>
      </c>
      <c r="J56" s="801">
        <f>K56+L56</f>
        <v>55000</v>
      </c>
      <c r="K56" s="802">
        <v>55000</v>
      </c>
      <c r="L56" s="802">
        <v>0</v>
      </c>
      <c r="M56" s="801">
        <f>N56+Q56+T56</f>
        <v>45000</v>
      </c>
      <c r="N56" s="801">
        <f>O56+P56</f>
        <v>45000</v>
      </c>
      <c r="O56" s="802">
        <v>45000</v>
      </c>
      <c r="P56" s="802">
        <v>0</v>
      </c>
      <c r="Q56" s="801">
        <f>R56+S56</f>
        <v>0</v>
      </c>
      <c r="R56" s="802">
        <v>0</v>
      </c>
      <c r="S56" s="802">
        <v>0</v>
      </c>
      <c r="T56" s="801">
        <f>U56+V56</f>
        <v>0</v>
      </c>
      <c r="U56" s="802">
        <v>0</v>
      </c>
      <c r="V56" s="802">
        <v>0</v>
      </c>
    </row>
    <row r="57" spans="1:22" s="402" customFormat="1" ht="14.25" customHeight="1">
      <c r="A57" s="803"/>
      <c r="B57" s="836"/>
      <c r="C57" s="838"/>
      <c r="D57" s="839"/>
      <c r="E57" s="804"/>
      <c r="F57" s="803"/>
      <c r="G57" s="401">
        <v>209000</v>
      </c>
      <c r="H57" s="401">
        <v>44000</v>
      </c>
      <c r="I57" s="801"/>
      <c r="J57" s="801"/>
      <c r="K57" s="802"/>
      <c r="L57" s="802"/>
      <c r="M57" s="801"/>
      <c r="N57" s="801"/>
      <c r="O57" s="802"/>
      <c r="P57" s="802"/>
      <c r="Q57" s="801"/>
      <c r="R57" s="802"/>
      <c r="S57" s="802"/>
      <c r="T57" s="801"/>
      <c r="U57" s="802"/>
      <c r="V57" s="802"/>
    </row>
    <row r="58" spans="1:22" s="402" customFormat="1" ht="14.25" customHeight="1">
      <c r="A58" s="803"/>
      <c r="B58" s="836"/>
      <c r="C58" s="838"/>
      <c r="D58" s="839"/>
      <c r="E58" s="804"/>
      <c r="F58" s="803"/>
      <c r="G58" s="401">
        <v>171000</v>
      </c>
      <c r="H58" s="401">
        <v>36000</v>
      </c>
      <c r="I58" s="801"/>
      <c r="J58" s="801"/>
      <c r="K58" s="802"/>
      <c r="L58" s="802"/>
      <c r="M58" s="801"/>
      <c r="N58" s="801"/>
      <c r="O58" s="802"/>
      <c r="P58" s="802"/>
      <c r="Q58" s="801"/>
      <c r="R58" s="802"/>
      <c r="S58" s="802"/>
      <c r="T58" s="801"/>
      <c r="U58" s="802"/>
      <c r="V58" s="802"/>
    </row>
    <row r="59" spans="1:22" s="402" customFormat="1" ht="14.25" customHeight="1">
      <c r="A59" s="803"/>
      <c r="B59" s="836"/>
      <c r="C59" s="838"/>
      <c r="D59" s="839"/>
      <c r="E59" s="804"/>
      <c r="F59" s="803"/>
      <c r="G59" s="401">
        <v>0</v>
      </c>
      <c r="H59" s="401">
        <v>0</v>
      </c>
      <c r="I59" s="801"/>
      <c r="J59" s="801"/>
      <c r="K59" s="802"/>
      <c r="L59" s="802"/>
      <c r="M59" s="801"/>
      <c r="N59" s="801"/>
      <c r="O59" s="802"/>
      <c r="P59" s="802"/>
      <c r="Q59" s="801"/>
      <c r="R59" s="802"/>
      <c r="S59" s="802"/>
      <c r="T59" s="801"/>
      <c r="U59" s="802"/>
      <c r="V59" s="802"/>
    </row>
    <row r="60" spans="1:22" s="402" customFormat="1" ht="14.25" customHeight="1">
      <c r="A60" s="803"/>
      <c r="B60" s="837"/>
      <c r="C60" s="838"/>
      <c r="D60" s="839"/>
      <c r="E60" s="804"/>
      <c r="F60" s="803"/>
      <c r="G60" s="401">
        <v>0</v>
      </c>
      <c r="H60" s="401">
        <v>0</v>
      </c>
      <c r="I60" s="801"/>
      <c r="J60" s="801"/>
      <c r="K60" s="802"/>
      <c r="L60" s="802"/>
      <c r="M60" s="801"/>
      <c r="N60" s="801"/>
      <c r="O60" s="802"/>
      <c r="P60" s="802"/>
      <c r="Q60" s="801"/>
      <c r="R60" s="802"/>
      <c r="S60" s="802"/>
      <c r="T60" s="801"/>
      <c r="U60" s="802"/>
      <c r="V60" s="802"/>
    </row>
    <row r="61" spans="1:22" s="402" customFormat="1" ht="14.1" customHeight="1">
      <c r="A61" s="803">
        <v>10</v>
      </c>
      <c r="B61" s="835" t="s">
        <v>961</v>
      </c>
      <c r="C61" s="838" t="s">
        <v>960</v>
      </c>
      <c r="D61" s="839" t="s">
        <v>959</v>
      </c>
      <c r="E61" s="804" t="s">
        <v>958</v>
      </c>
      <c r="F61" s="803" t="s">
        <v>826</v>
      </c>
      <c r="G61" s="401">
        <f>G62+G63+G64+G65</f>
        <v>3305000</v>
      </c>
      <c r="H61" s="401">
        <f>H62+H63+H64+H65</f>
        <v>745000</v>
      </c>
      <c r="I61" s="801">
        <f>J61+M61</f>
        <v>1000000</v>
      </c>
      <c r="J61" s="801">
        <f>K61+L61</f>
        <v>550000</v>
      </c>
      <c r="K61" s="802">
        <v>550000</v>
      </c>
      <c r="L61" s="802">
        <v>0</v>
      </c>
      <c r="M61" s="801">
        <f>N61+Q61+T61</f>
        <v>450000</v>
      </c>
      <c r="N61" s="801">
        <f>O61+P61</f>
        <v>450000</v>
      </c>
      <c r="O61" s="802">
        <v>450000</v>
      </c>
      <c r="P61" s="802">
        <v>0</v>
      </c>
      <c r="Q61" s="801">
        <f>R61+S61</f>
        <v>0</v>
      </c>
      <c r="R61" s="802">
        <v>0</v>
      </c>
      <c r="S61" s="802">
        <v>0</v>
      </c>
      <c r="T61" s="801">
        <f>U61+V61</f>
        <v>0</v>
      </c>
      <c r="U61" s="802">
        <v>0</v>
      </c>
      <c r="V61" s="802">
        <v>0</v>
      </c>
    </row>
    <row r="62" spans="1:22" s="402" customFormat="1" ht="14.1" customHeight="1">
      <c r="A62" s="803"/>
      <c r="B62" s="836"/>
      <c r="C62" s="838"/>
      <c r="D62" s="839"/>
      <c r="E62" s="804"/>
      <c r="F62" s="803"/>
      <c r="G62" s="401">
        <v>1818000</v>
      </c>
      <c r="H62" s="401">
        <v>410000</v>
      </c>
      <c r="I62" s="801"/>
      <c r="J62" s="801"/>
      <c r="K62" s="802"/>
      <c r="L62" s="802"/>
      <c r="M62" s="801"/>
      <c r="N62" s="801"/>
      <c r="O62" s="802"/>
      <c r="P62" s="802"/>
      <c r="Q62" s="801"/>
      <c r="R62" s="802"/>
      <c r="S62" s="802"/>
      <c r="T62" s="801"/>
      <c r="U62" s="802"/>
      <c r="V62" s="802"/>
    </row>
    <row r="63" spans="1:22" s="402" customFormat="1" ht="14.1" customHeight="1">
      <c r="A63" s="803"/>
      <c r="B63" s="836"/>
      <c r="C63" s="838"/>
      <c r="D63" s="839"/>
      <c r="E63" s="804"/>
      <c r="F63" s="803"/>
      <c r="G63" s="401">
        <v>1487000</v>
      </c>
      <c r="H63" s="401">
        <v>335000</v>
      </c>
      <c r="I63" s="801"/>
      <c r="J63" s="801"/>
      <c r="K63" s="802"/>
      <c r="L63" s="802"/>
      <c r="M63" s="801"/>
      <c r="N63" s="801"/>
      <c r="O63" s="802"/>
      <c r="P63" s="802"/>
      <c r="Q63" s="801"/>
      <c r="R63" s="802"/>
      <c r="S63" s="802"/>
      <c r="T63" s="801"/>
      <c r="U63" s="802"/>
      <c r="V63" s="802"/>
    </row>
    <row r="64" spans="1:22" s="402" customFormat="1" ht="14.1" customHeight="1">
      <c r="A64" s="803"/>
      <c r="B64" s="836"/>
      <c r="C64" s="838"/>
      <c r="D64" s="839"/>
      <c r="E64" s="804"/>
      <c r="F64" s="803"/>
      <c r="G64" s="401">
        <v>0</v>
      </c>
      <c r="H64" s="401">
        <v>0</v>
      </c>
      <c r="I64" s="801"/>
      <c r="J64" s="801"/>
      <c r="K64" s="802"/>
      <c r="L64" s="802"/>
      <c r="M64" s="801"/>
      <c r="N64" s="801"/>
      <c r="O64" s="802"/>
      <c r="P64" s="802"/>
      <c r="Q64" s="801"/>
      <c r="R64" s="802"/>
      <c r="S64" s="802"/>
      <c r="T64" s="801"/>
      <c r="U64" s="802"/>
      <c r="V64" s="802"/>
    </row>
    <row r="65" spans="1:22" s="402" customFormat="1" ht="14.1" customHeight="1">
      <c r="A65" s="803"/>
      <c r="B65" s="837"/>
      <c r="C65" s="838"/>
      <c r="D65" s="839"/>
      <c r="E65" s="804"/>
      <c r="F65" s="803"/>
      <c r="G65" s="401">
        <v>0</v>
      </c>
      <c r="H65" s="401">
        <v>0</v>
      </c>
      <c r="I65" s="801"/>
      <c r="J65" s="801"/>
      <c r="K65" s="802"/>
      <c r="L65" s="802"/>
      <c r="M65" s="801"/>
      <c r="N65" s="801"/>
      <c r="O65" s="802"/>
      <c r="P65" s="802"/>
      <c r="Q65" s="801"/>
      <c r="R65" s="802"/>
      <c r="S65" s="802"/>
      <c r="T65" s="801"/>
      <c r="U65" s="802"/>
      <c r="V65" s="802"/>
    </row>
    <row r="66" spans="1:22" s="402" customFormat="1" ht="14.1" customHeight="1">
      <c r="A66" s="803">
        <v>11</v>
      </c>
      <c r="B66" s="806" t="s">
        <v>957</v>
      </c>
      <c r="C66" s="813" t="s">
        <v>956</v>
      </c>
      <c r="D66" s="806" t="s">
        <v>933</v>
      </c>
      <c r="E66" s="804" t="s">
        <v>955</v>
      </c>
      <c r="F66" s="803" t="s">
        <v>835</v>
      </c>
      <c r="G66" s="401">
        <f>G68+G67+G69+G70</f>
        <v>520943</v>
      </c>
      <c r="H66" s="401">
        <f>H68+H67+H69+H70</f>
        <v>199943</v>
      </c>
      <c r="I66" s="801">
        <f>J66+M66</f>
        <v>140000</v>
      </c>
      <c r="J66" s="801">
        <f>K66+L66</f>
        <v>98000</v>
      </c>
      <c r="K66" s="802">
        <v>98000</v>
      </c>
      <c r="L66" s="802">
        <v>0</v>
      </c>
      <c r="M66" s="801">
        <f>N66+Q66+T66</f>
        <v>42000</v>
      </c>
      <c r="N66" s="801">
        <f>O66+P66</f>
        <v>42000</v>
      </c>
      <c r="O66" s="802">
        <v>42000</v>
      </c>
      <c r="P66" s="802">
        <v>0</v>
      </c>
      <c r="Q66" s="801">
        <f>R66+S66</f>
        <v>0</v>
      </c>
      <c r="R66" s="802">
        <v>0</v>
      </c>
      <c r="S66" s="802">
        <v>0</v>
      </c>
      <c r="T66" s="801">
        <f>U66+V66</f>
        <v>0</v>
      </c>
      <c r="U66" s="802">
        <v>0</v>
      </c>
      <c r="V66" s="802">
        <v>0</v>
      </c>
    </row>
    <row r="67" spans="1:22" s="402" customFormat="1" ht="14.1" customHeight="1">
      <c r="A67" s="803"/>
      <c r="B67" s="806"/>
      <c r="C67" s="814"/>
      <c r="D67" s="806"/>
      <c r="E67" s="804"/>
      <c r="F67" s="803"/>
      <c r="G67" s="401">
        <v>364960</v>
      </c>
      <c r="H67" s="401">
        <v>139960</v>
      </c>
      <c r="I67" s="801"/>
      <c r="J67" s="801"/>
      <c r="K67" s="802"/>
      <c r="L67" s="802"/>
      <c r="M67" s="801"/>
      <c r="N67" s="801"/>
      <c r="O67" s="802"/>
      <c r="P67" s="802"/>
      <c r="Q67" s="801"/>
      <c r="R67" s="802"/>
      <c r="S67" s="802"/>
      <c r="T67" s="801"/>
      <c r="U67" s="802"/>
      <c r="V67" s="802"/>
    </row>
    <row r="68" spans="1:22" s="402" customFormat="1" ht="14.1" customHeight="1">
      <c r="A68" s="803"/>
      <c r="B68" s="806"/>
      <c r="C68" s="814"/>
      <c r="D68" s="806"/>
      <c r="E68" s="804"/>
      <c r="F68" s="803"/>
      <c r="G68" s="401">
        <v>155983</v>
      </c>
      <c r="H68" s="401">
        <v>59983</v>
      </c>
      <c r="I68" s="801"/>
      <c r="J68" s="801"/>
      <c r="K68" s="802"/>
      <c r="L68" s="802"/>
      <c r="M68" s="801"/>
      <c r="N68" s="801"/>
      <c r="O68" s="802"/>
      <c r="P68" s="802"/>
      <c r="Q68" s="801"/>
      <c r="R68" s="802"/>
      <c r="S68" s="802"/>
      <c r="T68" s="801"/>
      <c r="U68" s="802"/>
      <c r="V68" s="802"/>
    </row>
    <row r="69" spans="1:22" s="402" customFormat="1" ht="14.1" customHeight="1">
      <c r="A69" s="803"/>
      <c r="B69" s="806"/>
      <c r="C69" s="814"/>
      <c r="D69" s="806"/>
      <c r="E69" s="804"/>
      <c r="F69" s="803"/>
      <c r="G69" s="401">
        <v>0</v>
      </c>
      <c r="H69" s="401">
        <v>0</v>
      </c>
      <c r="I69" s="801"/>
      <c r="J69" s="801"/>
      <c r="K69" s="802"/>
      <c r="L69" s="802"/>
      <c r="M69" s="801"/>
      <c r="N69" s="801"/>
      <c r="O69" s="802"/>
      <c r="P69" s="802"/>
      <c r="Q69" s="801"/>
      <c r="R69" s="802"/>
      <c r="S69" s="802"/>
      <c r="T69" s="801"/>
      <c r="U69" s="802"/>
      <c r="V69" s="802"/>
    </row>
    <row r="70" spans="1:22" s="402" customFormat="1" ht="14.1" customHeight="1">
      <c r="A70" s="803"/>
      <c r="B70" s="806"/>
      <c r="C70" s="815"/>
      <c r="D70" s="806"/>
      <c r="E70" s="804"/>
      <c r="F70" s="803"/>
      <c r="G70" s="401">
        <v>0</v>
      </c>
      <c r="H70" s="401">
        <v>0</v>
      </c>
      <c r="I70" s="801"/>
      <c r="J70" s="801"/>
      <c r="K70" s="802"/>
      <c r="L70" s="802"/>
      <c r="M70" s="801"/>
      <c r="N70" s="801"/>
      <c r="O70" s="802"/>
      <c r="P70" s="802"/>
      <c r="Q70" s="801"/>
      <c r="R70" s="802"/>
      <c r="S70" s="802"/>
      <c r="T70" s="801"/>
      <c r="U70" s="802"/>
      <c r="V70" s="802"/>
    </row>
    <row r="71" spans="1:22" s="402" customFormat="1" ht="14.1" customHeight="1">
      <c r="A71" s="803">
        <v>12</v>
      </c>
      <c r="B71" s="832" t="s">
        <v>947</v>
      </c>
      <c r="C71" s="813" t="s">
        <v>954</v>
      </c>
      <c r="D71" s="806" t="s">
        <v>933</v>
      </c>
      <c r="E71" s="804" t="s">
        <v>868</v>
      </c>
      <c r="F71" s="803" t="s">
        <v>953</v>
      </c>
      <c r="G71" s="401">
        <f>G72+G73+G74+G75</f>
        <v>6885154</v>
      </c>
      <c r="H71" s="401">
        <f>H72+H73+H74+H75</f>
        <v>3404360</v>
      </c>
      <c r="I71" s="801">
        <f>J71+M71</f>
        <v>2775857</v>
      </c>
      <c r="J71" s="801">
        <f>K71+L71</f>
        <v>2712539</v>
      </c>
      <c r="K71" s="802">
        <v>2712539</v>
      </c>
      <c r="L71" s="802">
        <v>0</v>
      </c>
      <c r="M71" s="801">
        <f>N71+Q71+T71</f>
        <v>63318</v>
      </c>
      <c r="N71" s="801">
        <f>O71+P71</f>
        <v>0</v>
      </c>
      <c r="O71" s="802">
        <v>0</v>
      </c>
      <c r="P71" s="802">
        <v>0</v>
      </c>
      <c r="Q71" s="801">
        <f>R71+S71</f>
        <v>63318</v>
      </c>
      <c r="R71" s="802">
        <v>63318</v>
      </c>
      <c r="S71" s="802">
        <v>0</v>
      </c>
      <c r="T71" s="801">
        <f>U71+V71</f>
        <v>0</v>
      </c>
      <c r="U71" s="802">
        <v>0</v>
      </c>
      <c r="V71" s="802">
        <v>0</v>
      </c>
    </row>
    <row r="72" spans="1:22" s="402" customFormat="1" ht="14.1" customHeight="1">
      <c r="A72" s="803"/>
      <c r="B72" s="833"/>
      <c r="C72" s="814"/>
      <c r="D72" s="806"/>
      <c r="E72" s="804"/>
      <c r="F72" s="803"/>
      <c r="G72" s="401">
        <v>6582686</v>
      </c>
      <c r="H72" s="401">
        <v>3174275</v>
      </c>
      <c r="I72" s="801"/>
      <c r="J72" s="801"/>
      <c r="K72" s="802"/>
      <c r="L72" s="802"/>
      <c r="M72" s="801"/>
      <c r="N72" s="801"/>
      <c r="O72" s="802"/>
      <c r="P72" s="802"/>
      <c r="Q72" s="801"/>
      <c r="R72" s="802"/>
      <c r="S72" s="802"/>
      <c r="T72" s="801"/>
      <c r="U72" s="802"/>
      <c r="V72" s="802"/>
    </row>
    <row r="73" spans="1:22" s="402" customFormat="1" ht="14.1" customHeight="1">
      <c r="A73" s="803"/>
      <c r="B73" s="833"/>
      <c r="C73" s="814"/>
      <c r="D73" s="806"/>
      <c r="E73" s="804"/>
      <c r="F73" s="803"/>
      <c r="G73" s="401">
        <v>0</v>
      </c>
      <c r="H73" s="401">
        <v>0</v>
      </c>
      <c r="I73" s="801"/>
      <c r="J73" s="801"/>
      <c r="K73" s="802"/>
      <c r="L73" s="802"/>
      <c r="M73" s="801"/>
      <c r="N73" s="801"/>
      <c r="O73" s="802"/>
      <c r="P73" s="802"/>
      <c r="Q73" s="801"/>
      <c r="R73" s="802"/>
      <c r="S73" s="802"/>
      <c r="T73" s="801"/>
      <c r="U73" s="802"/>
      <c r="V73" s="802"/>
    </row>
    <row r="74" spans="1:22" s="402" customFormat="1" ht="14.1" customHeight="1">
      <c r="A74" s="803"/>
      <c r="B74" s="833"/>
      <c r="C74" s="814"/>
      <c r="D74" s="806"/>
      <c r="E74" s="804"/>
      <c r="F74" s="803"/>
      <c r="G74" s="401">
        <v>302468</v>
      </c>
      <c r="H74" s="401">
        <v>230085</v>
      </c>
      <c r="I74" s="801"/>
      <c r="J74" s="801"/>
      <c r="K74" s="802"/>
      <c r="L74" s="802"/>
      <c r="M74" s="801"/>
      <c r="N74" s="801"/>
      <c r="O74" s="802"/>
      <c r="P74" s="802"/>
      <c r="Q74" s="801"/>
      <c r="R74" s="802"/>
      <c r="S74" s="802"/>
      <c r="T74" s="801"/>
      <c r="U74" s="802"/>
      <c r="V74" s="802"/>
    </row>
    <row r="75" spans="1:22" s="402" customFormat="1" ht="14.1" customHeight="1">
      <c r="A75" s="803"/>
      <c r="B75" s="834"/>
      <c r="C75" s="815"/>
      <c r="D75" s="806"/>
      <c r="E75" s="804"/>
      <c r="F75" s="803"/>
      <c r="G75" s="401">
        <v>0</v>
      </c>
      <c r="H75" s="401">
        <v>0</v>
      </c>
      <c r="I75" s="801"/>
      <c r="J75" s="801"/>
      <c r="K75" s="802"/>
      <c r="L75" s="802"/>
      <c r="M75" s="801"/>
      <c r="N75" s="801"/>
      <c r="O75" s="802"/>
      <c r="P75" s="802"/>
      <c r="Q75" s="801"/>
      <c r="R75" s="802"/>
      <c r="S75" s="802"/>
      <c r="T75" s="801"/>
      <c r="U75" s="802"/>
      <c r="V75" s="802"/>
    </row>
    <row r="76" spans="1:22" s="402" customFormat="1" ht="14.25" customHeight="1">
      <c r="A76" s="803">
        <v>13</v>
      </c>
      <c r="B76" s="832" t="s">
        <v>951</v>
      </c>
      <c r="C76" s="813" t="s">
        <v>952</v>
      </c>
      <c r="D76" s="806" t="s">
        <v>933</v>
      </c>
      <c r="E76" s="804" t="s">
        <v>918</v>
      </c>
      <c r="F76" s="803" t="s">
        <v>832</v>
      </c>
      <c r="G76" s="401">
        <f>G77+G78+G79+G80</f>
        <v>875947</v>
      </c>
      <c r="H76" s="401">
        <f>H77+H78+H79+H80</f>
        <v>781675</v>
      </c>
      <c r="I76" s="801">
        <f>J76+M76</f>
        <v>94272</v>
      </c>
      <c r="J76" s="801">
        <f>K76+L76</f>
        <v>75417</v>
      </c>
      <c r="K76" s="802">
        <v>75417</v>
      </c>
      <c r="L76" s="802">
        <v>0</v>
      </c>
      <c r="M76" s="801">
        <f>N76+Q76+T76</f>
        <v>18855</v>
      </c>
      <c r="N76" s="801">
        <f>O76+P76</f>
        <v>0</v>
      </c>
      <c r="O76" s="802">
        <v>0</v>
      </c>
      <c r="P76" s="802">
        <v>0</v>
      </c>
      <c r="Q76" s="801">
        <f>R76+S76</f>
        <v>18855</v>
      </c>
      <c r="R76" s="802">
        <v>18855</v>
      </c>
      <c r="S76" s="802">
        <v>0</v>
      </c>
      <c r="T76" s="801">
        <f>U76+V76</f>
        <v>0</v>
      </c>
      <c r="U76" s="802">
        <v>0</v>
      </c>
      <c r="V76" s="802">
        <v>0</v>
      </c>
    </row>
    <row r="77" spans="1:22" s="402" customFormat="1" ht="14.25" customHeight="1">
      <c r="A77" s="803"/>
      <c r="B77" s="833"/>
      <c r="C77" s="814"/>
      <c r="D77" s="806"/>
      <c r="E77" s="804"/>
      <c r="F77" s="803"/>
      <c r="G77" s="401">
        <v>700753</v>
      </c>
      <c r="H77" s="401">
        <v>625336</v>
      </c>
      <c r="I77" s="801"/>
      <c r="J77" s="801"/>
      <c r="K77" s="802"/>
      <c r="L77" s="802"/>
      <c r="M77" s="801"/>
      <c r="N77" s="801"/>
      <c r="O77" s="802"/>
      <c r="P77" s="802"/>
      <c r="Q77" s="801"/>
      <c r="R77" s="802"/>
      <c r="S77" s="802"/>
      <c r="T77" s="801"/>
      <c r="U77" s="802"/>
      <c r="V77" s="802"/>
    </row>
    <row r="78" spans="1:22" s="402" customFormat="1" ht="14.25" customHeight="1">
      <c r="A78" s="803"/>
      <c r="B78" s="833"/>
      <c r="C78" s="814"/>
      <c r="D78" s="806"/>
      <c r="E78" s="804"/>
      <c r="F78" s="803"/>
      <c r="G78" s="401">
        <v>0</v>
      </c>
      <c r="H78" s="401">
        <v>0</v>
      </c>
      <c r="I78" s="801"/>
      <c r="J78" s="801"/>
      <c r="K78" s="802"/>
      <c r="L78" s="802"/>
      <c r="M78" s="801"/>
      <c r="N78" s="801"/>
      <c r="O78" s="802"/>
      <c r="P78" s="802"/>
      <c r="Q78" s="801"/>
      <c r="R78" s="802"/>
      <c r="S78" s="802"/>
      <c r="T78" s="801"/>
      <c r="U78" s="802"/>
      <c r="V78" s="802"/>
    </row>
    <row r="79" spans="1:22" s="402" customFormat="1" ht="14.25" customHeight="1">
      <c r="A79" s="803"/>
      <c r="B79" s="833"/>
      <c r="C79" s="814"/>
      <c r="D79" s="806"/>
      <c r="E79" s="804"/>
      <c r="F79" s="803"/>
      <c r="G79" s="401">
        <v>175194</v>
      </c>
      <c r="H79" s="401">
        <v>156339</v>
      </c>
      <c r="I79" s="801"/>
      <c r="J79" s="801"/>
      <c r="K79" s="802"/>
      <c r="L79" s="802"/>
      <c r="M79" s="801"/>
      <c r="N79" s="801"/>
      <c r="O79" s="802"/>
      <c r="P79" s="802"/>
      <c r="Q79" s="801"/>
      <c r="R79" s="802"/>
      <c r="S79" s="802"/>
      <c r="T79" s="801"/>
      <c r="U79" s="802"/>
      <c r="V79" s="802"/>
    </row>
    <row r="80" spans="1:22" s="402" customFormat="1" ht="14.25" customHeight="1">
      <c r="A80" s="803"/>
      <c r="B80" s="834"/>
      <c r="C80" s="815"/>
      <c r="D80" s="806"/>
      <c r="E80" s="804"/>
      <c r="F80" s="803"/>
      <c r="G80" s="401">
        <v>0</v>
      </c>
      <c r="H80" s="401">
        <v>0</v>
      </c>
      <c r="I80" s="801"/>
      <c r="J80" s="801"/>
      <c r="K80" s="802"/>
      <c r="L80" s="802"/>
      <c r="M80" s="801"/>
      <c r="N80" s="801"/>
      <c r="O80" s="802"/>
      <c r="P80" s="802"/>
      <c r="Q80" s="801"/>
      <c r="R80" s="802"/>
      <c r="S80" s="802"/>
      <c r="T80" s="801"/>
      <c r="U80" s="802"/>
      <c r="V80" s="802"/>
    </row>
    <row r="81" spans="1:22" s="402" customFormat="1" ht="14.25" customHeight="1">
      <c r="A81" s="803">
        <v>14</v>
      </c>
      <c r="B81" s="832" t="s">
        <v>951</v>
      </c>
      <c r="C81" s="813" t="s">
        <v>950</v>
      </c>
      <c r="D81" s="806" t="s">
        <v>933</v>
      </c>
      <c r="E81" s="804" t="s">
        <v>918</v>
      </c>
      <c r="F81" s="803" t="s">
        <v>853</v>
      </c>
      <c r="G81" s="401">
        <f>G82+G83+G84+G85</f>
        <v>1028293</v>
      </c>
      <c r="H81" s="401">
        <f>H82+H83+H84+H85</f>
        <v>406812</v>
      </c>
      <c r="I81" s="801">
        <f>J81+M81</f>
        <v>602344</v>
      </c>
      <c r="J81" s="801">
        <f>K81+L81</f>
        <v>481878</v>
      </c>
      <c r="K81" s="802">
        <v>481878</v>
      </c>
      <c r="L81" s="802">
        <v>0</v>
      </c>
      <c r="M81" s="801">
        <f>N81+Q81+T81</f>
        <v>120466</v>
      </c>
      <c r="N81" s="801">
        <f>O81+P81</f>
        <v>0</v>
      </c>
      <c r="O81" s="802">
        <v>0</v>
      </c>
      <c r="P81" s="802">
        <v>0</v>
      </c>
      <c r="Q81" s="801">
        <f>R81+S81</f>
        <v>120466</v>
      </c>
      <c r="R81" s="802">
        <v>120466</v>
      </c>
      <c r="S81" s="802">
        <v>0</v>
      </c>
      <c r="T81" s="801">
        <f>U81+V81</f>
        <v>0</v>
      </c>
      <c r="U81" s="802">
        <v>0</v>
      </c>
      <c r="V81" s="802">
        <v>0</v>
      </c>
    </row>
    <row r="82" spans="1:22" s="402" customFormat="1" ht="14.25" customHeight="1">
      <c r="A82" s="803"/>
      <c r="B82" s="833"/>
      <c r="C82" s="814"/>
      <c r="D82" s="806"/>
      <c r="E82" s="804"/>
      <c r="F82" s="803"/>
      <c r="G82" s="401">
        <v>822634</v>
      </c>
      <c r="H82" s="401">
        <v>325447</v>
      </c>
      <c r="I82" s="801"/>
      <c r="J82" s="801"/>
      <c r="K82" s="802"/>
      <c r="L82" s="802"/>
      <c r="M82" s="801"/>
      <c r="N82" s="801"/>
      <c r="O82" s="802"/>
      <c r="P82" s="802"/>
      <c r="Q82" s="801"/>
      <c r="R82" s="802"/>
      <c r="S82" s="802"/>
      <c r="T82" s="801"/>
      <c r="U82" s="802"/>
      <c r="V82" s="802"/>
    </row>
    <row r="83" spans="1:22" s="402" customFormat="1" ht="14.25" customHeight="1">
      <c r="A83" s="803"/>
      <c r="B83" s="833"/>
      <c r="C83" s="814"/>
      <c r="D83" s="806"/>
      <c r="E83" s="804"/>
      <c r="F83" s="803"/>
      <c r="G83" s="401">
        <v>0</v>
      </c>
      <c r="H83" s="401">
        <v>0</v>
      </c>
      <c r="I83" s="801"/>
      <c r="J83" s="801"/>
      <c r="K83" s="802"/>
      <c r="L83" s="802"/>
      <c r="M83" s="801"/>
      <c r="N83" s="801"/>
      <c r="O83" s="802"/>
      <c r="P83" s="802"/>
      <c r="Q83" s="801"/>
      <c r="R83" s="802"/>
      <c r="S83" s="802"/>
      <c r="T83" s="801"/>
      <c r="U83" s="802"/>
      <c r="V83" s="802"/>
    </row>
    <row r="84" spans="1:22" s="402" customFormat="1" ht="14.25" customHeight="1">
      <c r="A84" s="803"/>
      <c r="B84" s="833"/>
      <c r="C84" s="814"/>
      <c r="D84" s="806"/>
      <c r="E84" s="804"/>
      <c r="F84" s="803"/>
      <c r="G84" s="401">
        <v>205659</v>
      </c>
      <c r="H84" s="401">
        <v>81365</v>
      </c>
      <c r="I84" s="801"/>
      <c r="J84" s="801"/>
      <c r="K84" s="802"/>
      <c r="L84" s="802"/>
      <c r="M84" s="801"/>
      <c r="N84" s="801"/>
      <c r="O84" s="802"/>
      <c r="P84" s="802"/>
      <c r="Q84" s="801"/>
      <c r="R84" s="802"/>
      <c r="S84" s="802"/>
      <c r="T84" s="801"/>
      <c r="U84" s="802"/>
      <c r="V84" s="802"/>
    </row>
    <row r="85" spans="1:22" s="402" customFormat="1" ht="14.25" customHeight="1">
      <c r="A85" s="803"/>
      <c r="B85" s="834"/>
      <c r="C85" s="815"/>
      <c r="D85" s="806"/>
      <c r="E85" s="804"/>
      <c r="F85" s="803"/>
      <c r="G85" s="401">
        <v>0</v>
      </c>
      <c r="H85" s="401">
        <v>0</v>
      </c>
      <c r="I85" s="801"/>
      <c r="J85" s="801"/>
      <c r="K85" s="802"/>
      <c r="L85" s="802"/>
      <c r="M85" s="801"/>
      <c r="N85" s="801"/>
      <c r="O85" s="802"/>
      <c r="P85" s="802"/>
      <c r="Q85" s="801"/>
      <c r="R85" s="802"/>
      <c r="S85" s="802"/>
      <c r="T85" s="801"/>
      <c r="U85" s="802"/>
      <c r="V85" s="802"/>
    </row>
    <row r="86" spans="1:22" s="402" customFormat="1" ht="14.25" customHeight="1">
      <c r="A86" s="803">
        <v>15</v>
      </c>
      <c r="B86" s="832" t="s">
        <v>949</v>
      </c>
      <c r="C86" s="813" t="s">
        <v>948</v>
      </c>
      <c r="D86" s="806" t="s">
        <v>933</v>
      </c>
      <c r="E86" s="804" t="s">
        <v>918</v>
      </c>
      <c r="F86" s="803" t="s">
        <v>853</v>
      </c>
      <c r="G86" s="401">
        <f>G87+G88+G89+G90</f>
        <v>455550</v>
      </c>
      <c r="H86" s="401">
        <f>H87+H88+H89+H90</f>
        <v>216540</v>
      </c>
      <c r="I86" s="801">
        <f>J86+M86</f>
        <v>171339</v>
      </c>
      <c r="J86" s="801">
        <f>K86+L86</f>
        <v>171339</v>
      </c>
      <c r="K86" s="802">
        <v>171339</v>
      </c>
      <c r="L86" s="802">
        <v>0</v>
      </c>
      <c r="M86" s="801">
        <f>N86+Q86+T86</f>
        <v>0</v>
      </c>
      <c r="N86" s="801">
        <f>O86+P86</f>
        <v>0</v>
      </c>
      <c r="O86" s="802">
        <v>0</v>
      </c>
      <c r="P86" s="802">
        <v>0</v>
      </c>
      <c r="Q86" s="801">
        <f>R86+S86</f>
        <v>0</v>
      </c>
      <c r="R86" s="802">
        <v>0</v>
      </c>
      <c r="S86" s="802">
        <v>0</v>
      </c>
      <c r="T86" s="801">
        <f>U86+V86</f>
        <v>0</v>
      </c>
      <c r="U86" s="802">
        <v>0</v>
      </c>
      <c r="V86" s="802">
        <v>0</v>
      </c>
    </row>
    <row r="87" spans="1:22" s="402" customFormat="1" ht="14.25" customHeight="1">
      <c r="A87" s="803"/>
      <c r="B87" s="833"/>
      <c r="C87" s="814"/>
      <c r="D87" s="806"/>
      <c r="E87" s="804"/>
      <c r="F87" s="803"/>
      <c r="G87" s="401">
        <v>455550</v>
      </c>
      <c r="H87" s="401">
        <v>216540</v>
      </c>
      <c r="I87" s="801"/>
      <c r="J87" s="801"/>
      <c r="K87" s="802"/>
      <c r="L87" s="802"/>
      <c r="M87" s="801"/>
      <c r="N87" s="801"/>
      <c r="O87" s="802"/>
      <c r="P87" s="802"/>
      <c r="Q87" s="801"/>
      <c r="R87" s="802"/>
      <c r="S87" s="802"/>
      <c r="T87" s="801"/>
      <c r="U87" s="802"/>
      <c r="V87" s="802"/>
    </row>
    <row r="88" spans="1:22" s="402" customFormat="1" ht="14.25" customHeight="1">
      <c r="A88" s="803"/>
      <c r="B88" s="833"/>
      <c r="C88" s="814"/>
      <c r="D88" s="806"/>
      <c r="E88" s="804"/>
      <c r="F88" s="803"/>
      <c r="G88" s="401">
        <v>0</v>
      </c>
      <c r="H88" s="401">
        <v>0</v>
      </c>
      <c r="I88" s="801"/>
      <c r="J88" s="801"/>
      <c r="K88" s="802"/>
      <c r="L88" s="802"/>
      <c r="M88" s="801"/>
      <c r="N88" s="801"/>
      <c r="O88" s="802"/>
      <c r="P88" s="802"/>
      <c r="Q88" s="801"/>
      <c r="R88" s="802"/>
      <c r="S88" s="802"/>
      <c r="T88" s="801"/>
      <c r="U88" s="802"/>
      <c r="V88" s="802"/>
    </row>
    <row r="89" spans="1:22" s="402" customFormat="1" ht="14.25" customHeight="1">
      <c r="A89" s="803"/>
      <c r="B89" s="833"/>
      <c r="C89" s="814"/>
      <c r="D89" s="806"/>
      <c r="E89" s="804"/>
      <c r="F89" s="803"/>
      <c r="G89" s="401">
        <v>0</v>
      </c>
      <c r="H89" s="401">
        <v>0</v>
      </c>
      <c r="I89" s="801"/>
      <c r="J89" s="801"/>
      <c r="K89" s="802"/>
      <c r="L89" s="802"/>
      <c r="M89" s="801"/>
      <c r="N89" s="801"/>
      <c r="O89" s="802"/>
      <c r="P89" s="802"/>
      <c r="Q89" s="801"/>
      <c r="R89" s="802"/>
      <c r="S89" s="802"/>
      <c r="T89" s="801"/>
      <c r="U89" s="802"/>
      <c r="V89" s="802"/>
    </row>
    <row r="90" spans="1:22" s="402" customFormat="1" ht="14.25" customHeight="1">
      <c r="A90" s="803"/>
      <c r="B90" s="834"/>
      <c r="C90" s="815"/>
      <c r="D90" s="806"/>
      <c r="E90" s="804"/>
      <c r="F90" s="803"/>
      <c r="G90" s="401">
        <v>0</v>
      </c>
      <c r="H90" s="401">
        <v>0</v>
      </c>
      <c r="I90" s="801"/>
      <c r="J90" s="801"/>
      <c r="K90" s="802"/>
      <c r="L90" s="802"/>
      <c r="M90" s="801"/>
      <c r="N90" s="801"/>
      <c r="O90" s="802"/>
      <c r="P90" s="802"/>
      <c r="Q90" s="801"/>
      <c r="R90" s="802"/>
      <c r="S90" s="802"/>
      <c r="T90" s="801"/>
      <c r="U90" s="802"/>
      <c r="V90" s="802"/>
    </row>
    <row r="91" spans="1:22" s="402" customFormat="1" ht="14.25" customHeight="1">
      <c r="A91" s="803">
        <v>16</v>
      </c>
      <c r="B91" s="832" t="s">
        <v>947</v>
      </c>
      <c r="C91" s="813" t="s">
        <v>946</v>
      </c>
      <c r="D91" s="806" t="s">
        <v>933</v>
      </c>
      <c r="E91" s="804" t="s">
        <v>918</v>
      </c>
      <c r="F91" s="803" t="s">
        <v>835</v>
      </c>
      <c r="G91" s="401">
        <f>G92+G93+G94+G95</f>
        <v>961575</v>
      </c>
      <c r="H91" s="401">
        <f>H92+H93+H94+H95</f>
        <v>342491</v>
      </c>
      <c r="I91" s="801">
        <f>J91+M91</f>
        <v>367445</v>
      </c>
      <c r="J91" s="801">
        <f>K91+L91</f>
        <v>293957</v>
      </c>
      <c r="K91" s="802">
        <v>293957</v>
      </c>
      <c r="L91" s="802">
        <v>0</v>
      </c>
      <c r="M91" s="801">
        <f>N91+Q91+T91</f>
        <v>73488</v>
      </c>
      <c r="N91" s="801">
        <f>O91+P91</f>
        <v>0</v>
      </c>
      <c r="O91" s="802">
        <v>0</v>
      </c>
      <c r="P91" s="802">
        <v>0</v>
      </c>
      <c r="Q91" s="801">
        <f>R91+S91</f>
        <v>73488</v>
      </c>
      <c r="R91" s="802">
        <v>73488</v>
      </c>
      <c r="S91" s="802">
        <v>0</v>
      </c>
      <c r="T91" s="801">
        <f>U91+V91</f>
        <v>0</v>
      </c>
      <c r="U91" s="802">
        <v>0</v>
      </c>
      <c r="V91" s="802">
        <v>0</v>
      </c>
    </row>
    <row r="92" spans="1:22" s="402" customFormat="1" ht="14.25" customHeight="1">
      <c r="A92" s="803"/>
      <c r="B92" s="833"/>
      <c r="C92" s="814"/>
      <c r="D92" s="806"/>
      <c r="E92" s="804"/>
      <c r="F92" s="803"/>
      <c r="G92" s="401">
        <v>769260</v>
      </c>
      <c r="H92" s="401">
        <v>273992</v>
      </c>
      <c r="I92" s="801"/>
      <c r="J92" s="801"/>
      <c r="K92" s="802"/>
      <c r="L92" s="802"/>
      <c r="M92" s="801"/>
      <c r="N92" s="801"/>
      <c r="O92" s="802"/>
      <c r="P92" s="802"/>
      <c r="Q92" s="801"/>
      <c r="R92" s="802"/>
      <c r="S92" s="802"/>
      <c r="T92" s="801"/>
      <c r="U92" s="802"/>
      <c r="V92" s="802"/>
    </row>
    <row r="93" spans="1:22" s="402" customFormat="1" ht="14.25" customHeight="1">
      <c r="A93" s="803"/>
      <c r="B93" s="833"/>
      <c r="C93" s="814"/>
      <c r="D93" s="806"/>
      <c r="E93" s="804"/>
      <c r="F93" s="803"/>
      <c r="G93" s="401">
        <v>0</v>
      </c>
      <c r="H93" s="401">
        <v>0</v>
      </c>
      <c r="I93" s="801"/>
      <c r="J93" s="801"/>
      <c r="K93" s="802"/>
      <c r="L93" s="802"/>
      <c r="M93" s="801"/>
      <c r="N93" s="801"/>
      <c r="O93" s="802"/>
      <c r="P93" s="802"/>
      <c r="Q93" s="801"/>
      <c r="R93" s="802"/>
      <c r="S93" s="802"/>
      <c r="T93" s="801"/>
      <c r="U93" s="802"/>
      <c r="V93" s="802"/>
    </row>
    <row r="94" spans="1:22" s="402" customFormat="1" ht="14.25" customHeight="1">
      <c r="A94" s="803"/>
      <c r="B94" s="833"/>
      <c r="C94" s="814"/>
      <c r="D94" s="806"/>
      <c r="E94" s="804"/>
      <c r="F94" s="803"/>
      <c r="G94" s="401">
        <v>192315</v>
      </c>
      <c r="H94" s="401">
        <v>68499</v>
      </c>
      <c r="I94" s="801"/>
      <c r="J94" s="801"/>
      <c r="K94" s="802"/>
      <c r="L94" s="802"/>
      <c r="M94" s="801"/>
      <c r="N94" s="801"/>
      <c r="O94" s="802"/>
      <c r="P94" s="802"/>
      <c r="Q94" s="801"/>
      <c r="R94" s="802"/>
      <c r="S94" s="802"/>
      <c r="T94" s="801"/>
      <c r="U94" s="802"/>
      <c r="V94" s="802"/>
    </row>
    <row r="95" spans="1:22" s="402" customFormat="1" ht="14.25" customHeight="1">
      <c r="A95" s="803"/>
      <c r="B95" s="834"/>
      <c r="C95" s="815"/>
      <c r="D95" s="806"/>
      <c r="E95" s="804"/>
      <c r="F95" s="803"/>
      <c r="G95" s="401">
        <v>0</v>
      </c>
      <c r="H95" s="401">
        <v>0</v>
      </c>
      <c r="I95" s="801"/>
      <c r="J95" s="801"/>
      <c r="K95" s="802"/>
      <c r="L95" s="802"/>
      <c r="M95" s="801"/>
      <c r="N95" s="801"/>
      <c r="O95" s="802"/>
      <c r="P95" s="802"/>
      <c r="Q95" s="801"/>
      <c r="R95" s="802"/>
      <c r="S95" s="802"/>
      <c r="T95" s="801"/>
      <c r="U95" s="802"/>
      <c r="V95" s="802"/>
    </row>
    <row r="96" spans="1:22" s="402" customFormat="1" ht="14.25" customHeight="1">
      <c r="A96" s="803">
        <v>17</v>
      </c>
      <c r="B96" s="832" t="s">
        <v>938</v>
      </c>
      <c r="C96" s="813" t="s">
        <v>945</v>
      </c>
      <c r="D96" s="806" t="s">
        <v>933</v>
      </c>
      <c r="E96" s="804" t="s">
        <v>918</v>
      </c>
      <c r="F96" s="803" t="s">
        <v>835</v>
      </c>
      <c r="G96" s="401">
        <f>G97+G98+G99+G100</f>
        <v>961210</v>
      </c>
      <c r="H96" s="401">
        <f>H97+H98+H99+H100</f>
        <v>390242</v>
      </c>
      <c r="I96" s="801">
        <f>J96+M96</f>
        <v>341825</v>
      </c>
      <c r="J96" s="801">
        <f>K96+L96</f>
        <v>273461</v>
      </c>
      <c r="K96" s="802">
        <v>273461</v>
      </c>
      <c r="L96" s="802">
        <v>0</v>
      </c>
      <c r="M96" s="801">
        <f>N96+Q96+T96</f>
        <v>68364</v>
      </c>
      <c r="N96" s="801">
        <f>O96+P96</f>
        <v>0</v>
      </c>
      <c r="O96" s="802">
        <v>0</v>
      </c>
      <c r="P96" s="802">
        <v>0</v>
      </c>
      <c r="Q96" s="801">
        <f>R96+S96</f>
        <v>68364</v>
      </c>
      <c r="R96" s="802">
        <v>68364</v>
      </c>
      <c r="S96" s="802">
        <v>0</v>
      </c>
      <c r="T96" s="801">
        <f>U96+V96</f>
        <v>0</v>
      </c>
      <c r="U96" s="802">
        <v>0</v>
      </c>
      <c r="V96" s="802">
        <v>0</v>
      </c>
    </row>
    <row r="97" spans="1:22" s="402" customFormat="1" ht="14.25" customHeight="1">
      <c r="A97" s="803"/>
      <c r="B97" s="833"/>
      <c r="C97" s="814"/>
      <c r="D97" s="806"/>
      <c r="E97" s="804"/>
      <c r="F97" s="803"/>
      <c r="G97" s="401">
        <v>768967</v>
      </c>
      <c r="H97" s="401">
        <v>312192</v>
      </c>
      <c r="I97" s="801"/>
      <c r="J97" s="801"/>
      <c r="K97" s="802"/>
      <c r="L97" s="802"/>
      <c r="M97" s="801"/>
      <c r="N97" s="801"/>
      <c r="O97" s="802"/>
      <c r="P97" s="802"/>
      <c r="Q97" s="801"/>
      <c r="R97" s="802"/>
      <c r="S97" s="802"/>
      <c r="T97" s="801"/>
      <c r="U97" s="802"/>
      <c r="V97" s="802"/>
    </row>
    <row r="98" spans="1:22" s="402" customFormat="1" ht="14.25" customHeight="1">
      <c r="A98" s="803"/>
      <c r="B98" s="833"/>
      <c r="C98" s="814"/>
      <c r="D98" s="806"/>
      <c r="E98" s="804"/>
      <c r="F98" s="803"/>
      <c r="G98" s="401">
        <v>0</v>
      </c>
      <c r="H98" s="401">
        <v>0</v>
      </c>
      <c r="I98" s="801"/>
      <c r="J98" s="801"/>
      <c r="K98" s="802"/>
      <c r="L98" s="802"/>
      <c r="M98" s="801"/>
      <c r="N98" s="801"/>
      <c r="O98" s="802"/>
      <c r="P98" s="802"/>
      <c r="Q98" s="801"/>
      <c r="R98" s="802"/>
      <c r="S98" s="802"/>
      <c r="T98" s="801"/>
      <c r="U98" s="802"/>
      <c r="V98" s="802"/>
    </row>
    <row r="99" spans="1:22" s="402" customFormat="1" ht="14.25" customHeight="1">
      <c r="A99" s="803"/>
      <c r="B99" s="833"/>
      <c r="C99" s="814"/>
      <c r="D99" s="806"/>
      <c r="E99" s="804"/>
      <c r="F99" s="803"/>
      <c r="G99" s="401">
        <v>192243</v>
      </c>
      <c r="H99" s="401">
        <v>78050</v>
      </c>
      <c r="I99" s="801"/>
      <c r="J99" s="801"/>
      <c r="K99" s="802"/>
      <c r="L99" s="802"/>
      <c r="M99" s="801"/>
      <c r="N99" s="801"/>
      <c r="O99" s="802"/>
      <c r="P99" s="802"/>
      <c r="Q99" s="801"/>
      <c r="R99" s="802"/>
      <c r="S99" s="802"/>
      <c r="T99" s="801"/>
      <c r="U99" s="802"/>
      <c r="V99" s="802"/>
    </row>
    <row r="100" spans="1:22" s="402" customFormat="1" ht="14.25" customHeight="1">
      <c r="A100" s="803"/>
      <c r="B100" s="834"/>
      <c r="C100" s="815"/>
      <c r="D100" s="806"/>
      <c r="E100" s="804"/>
      <c r="F100" s="803"/>
      <c r="G100" s="401">
        <v>0</v>
      </c>
      <c r="H100" s="401">
        <v>0</v>
      </c>
      <c r="I100" s="801"/>
      <c r="J100" s="801"/>
      <c r="K100" s="802"/>
      <c r="L100" s="802"/>
      <c r="M100" s="801"/>
      <c r="N100" s="801"/>
      <c r="O100" s="802"/>
      <c r="P100" s="802"/>
      <c r="Q100" s="801"/>
      <c r="R100" s="802"/>
      <c r="S100" s="802"/>
      <c r="T100" s="801"/>
      <c r="U100" s="802"/>
      <c r="V100" s="802"/>
    </row>
    <row r="101" spans="1:22" s="402" customFormat="1" ht="14.25" customHeight="1">
      <c r="A101" s="803">
        <v>18</v>
      </c>
      <c r="B101" s="832" t="s">
        <v>938</v>
      </c>
      <c r="C101" s="813" t="s">
        <v>944</v>
      </c>
      <c r="D101" s="806" t="s">
        <v>933</v>
      </c>
      <c r="E101" s="804" t="s">
        <v>943</v>
      </c>
      <c r="F101" s="803" t="s">
        <v>835</v>
      </c>
      <c r="G101" s="401">
        <f>G102+G103+G104+G105</f>
        <v>862356</v>
      </c>
      <c r="H101" s="401">
        <f>H102+H103+H104+H105</f>
        <v>374071</v>
      </c>
      <c r="I101" s="801">
        <f>J101+M101</f>
        <v>274884</v>
      </c>
      <c r="J101" s="801">
        <f>K101+L101</f>
        <v>219908</v>
      </c>
      <c r="K101" s="802">
        <v>219908</v>
      </c>
      <c r="L101" s="802">
        <v>0</v>
      </c>
      <c r="M101" s="801">
        <f>N101+Q101+T101</f>
        <v>54976</v>
      </c>
      <c r="N101" s="801">
        <f>O101+P101</f>
        <v>0</v>
      </c>
      <c r="O101" s="802">
        <v>0</v>
      </c>
      <c r="P101" s="802">
        <v>0</v>
      </c>
      <c r="Q101" s="801">
        <f>R101+S101</f>
        <v>54976</v>
      </c>
      <c r="R101" s="802">
        <v>54976</v>
      </c>
      <c r="S101" s="802">
        <v>0</v>
      </c>
      <c r="T101" s="801">
        <f>U101+V101</f>
        <v>0</v>
      </c>
      <c r="U101" s="802">
        <v>0</v>
      </c>
      <c r="V101" s="802">
        <v>0</v>
      </c>
    </row>
    <row r="102" spans="1:22" s="402" customFormat="1" ht="14.25" customHeight="1">
      <c r="A102" s="803"/>
      <c r="B102" s="833"/>
      <c r="C102" s="814"/>
      <c r="D102" s="806"/>
      <c r="E102" s="804"/>
      <c r="F102" s="803"/>
      <c r="G102" s="401">
        <v>689884</v>
      </c>
      <c r="H102" s="401">
        <v>299255</v>
      </c>
      <c r="I102" s="801"/>
      <c r="J102" s="801"/>
      <c r="K102" s="802"/>
      <c r="L102" s="802"/>
      <c r="M102" s="801"/>
      <c r="N102" s="801"/>
      <c r="O102" s="802"/>
      <c r="P102" s="802"/>
      <c r="Q102" s="801"/>
      <c r="R102" s="802"/>
      <c r="S102" s="802"/>
      <c r="T102" s="801"/>
      <c r="U102" s="802"/>
      <c r="V102" s="802"/>
    </row>
    <row r="103" spans="1:22" s="402" customFormat="1" ht="14.25" customHeight="1">
      <c r="A103" s="803"/>
      <c r="B103" s="833"/>
      <c r="C103" s="814"/>
      <c r="D103" s="806"/>
      <c r="E103" s="804"/>
      <c r="F103" s="803"/>
      <c r="G103" s="401">
        <v>0</v>
      </c>
      <c r="H103" s="401">
        <v>0</v>
      </c>
      <c r="I103" s="801"/>
      <c r="J103" s="801"/>
      <c r="K103" s="802"/>
      <c r="L103" s="802"/>
      <c r="M103" s="801"/>
      <c r="N103" s="801"/>
      <c r="O103" s="802"/>
      <c r="P103" s="802"/>
      <c r="Q103" s="801"/>
      <c r="R103" s="802"/>
      <c r="S103" s="802"/>
      <c r="T103" s="801"/>
      <c r="U103" s="802"/>
      <c r="V103" s="802"/>
    </row>
    <row r="104" spans="1:22" s="402" customFormat="1" ht="14.25" customHeight="1">
      <c r="A104" s="803"/>
      <c r="B104" s="833"/>
      <c r="C104" s="814"/>
      <c r="D104" s="806"/>
      <c r="E104" s="804"/>
      <c r="F104" s="803"/>
      <c r="G104" s="401">
        <v>172472</v>
      </c>
      <c r="H104" s="401">
        <v>74816</v>
      </c>
      <c r="I104" s="801"/>
      <c r="J104" s="801"/>
      <c r="K104" s="802"/>
      <c r="L104" s="802"/>
      <c r="M104" s="801"/>
      <c r="N104" s="801"/>
      <c r="O104" s="802"/>
      <c r="P104" s="802"/>
      <c r="Q104" s="801"/>
      <c r="R104" s="802"/>
      <c r="S104" s="802"/>
      <c r="T104" s="801"/>
      <c r="U104" s="802"/>
      <c r="V104" s="802"/>
    </row>
    <row r="105" spans="1:22" s="402" customFormat="1" ht="14.25" customHeight="1">
      <c r="A105" s="803"/>
      <c r="B105" s="834"/>
      <c r="C105" s="815"/>
      <c r="D105" s="806"/>
      <c r="E105" s="804"/>
      <c r="F105" s="803"/>
      <c r="G105" s="401">
        <v>0</v>
      </c>
      <c r="H105" s="401">
        <v>0</v>
      </c>
      <c r="I105" s="801"/>
      <c r="J105" s="801"/>
      <c r="K105" s="802"/>
      <c r="L105" s="802"/>
      <c r="M105" s="801"/>
      <c r="N105" s="801"/>
      <c r="O105" s="802"/>
      <c r="P105" s="802"/>
      <c r="Q105" s="801"/>
      <c r="R105" s="802"/>
      <c r="S105" s="802"/>
      <c r="T105" s="801"/>
      <c r="U105" s="802"/>
      <c r="V105" s="802"/>
    </row>
    <row r="106" spans="1:22" s="402" customFormat="1" ht="14.25" customHeight="1">
      <c r="A106" s="803">
        <v>19</v>
      </c>
      <c r="B106" s="832" t="s">
        <v>938</v>
      </c>
      <c r="C106" s="813" t="s">
        <v>942</v>
      </c>
      <c r="D106" s="806" t="s">
        <v>933</v>
      </c>
      <c r="E106" s="804" t="s">
        <v>941</v>
      </c>
      <c r="F106" s="803" t="s">
        <v>835</v>
      </c>
      <c r="G106" s="401">
        <f>G107+G108+G109+G110</f>
        <v>835351</v>
      </c>
      <c r="H106" s="401">
        <f>H107+H108+H109+H110</f>
        <v>314139</v>
      </c>
      <c r="I106" s="801">
        <f>J106+M106</f>
        <v>308177</v>
      </c>
      <c r="J106" s="801">
        <f>K106+L106</f>
        <v>246543</v>
      </c>
      <c r="K106" s="802">
        <v>246543</v>
      </c>
      <c r="L106" s="802">
        <v>0</v>
      </c>
      <c r="M106" s="801">
        <f>N106+Q106+T106</f>
        <v>61634</v>
      </c>
      <c r="N106" s="801">
        <f>O106+P106</f>
        <v>0</v>
      </c>
      <c r="O106" s="802">
        <v>0</v>
      </c>
      <c r="P106" s="802">
        <v>0</v>
      </c>
      <c r="Q106" s="801">
        <f>R106+S106</f>
        <v>61634</v>
      </c>
      <c r="R106" s="802">
        <v>61634</v>
      </c>
      <c r="S106" s="802">
        <v>0</v>
      </c>
      <c r="T106" s="801">
        <f>U106+V106</f>
        <v>0</v>
      </c>
      <c r="U106" s="802">
        <v>0</v>
      </c>
      <c r="V106" s="802">
        <v>0</v>
      </c>
    </row>
    <row r="107" spans="1:22" s="402" customFormat="1" ht="14.25" customHeight="1">
      <c r="A107" s="803"/>
      <c r="B107" s="833"/>
      <c r="C107" s="814"/>
      <c r="D107" s="806"/>
      <c r="E107" s="804"/>
      <c r="F107" s="803"/>
      <c r="G107" s="401">
        <v>668281</v>
      </c>
      <c r="H107" s="401">
        <v>251310</v>
      </c>
      <c r="I107" s="801"/>
      <c r="J107" s="801"/>
      <c r="K107" s="802"/>
      <c r="L107" s="802"/>
      <c r="M107" s="801"/>
      <c r="N107" s="801"/>
      <c r="O107" s="802"/>
      <c r="P107" s="802"/>
      <c r="Q107" s="801"/>
      <c r="R107" s="802"/>
      <c r="S107" s="802"/>
      <c r="T107" s="801"/>
      <c r="U107" s="802"/>
      <c r="V107" s="802"/>
    </row>
    <row r="108" spans="1:22" s="402" customFormat="1" ht="14.25" customHeight="1">
      <c r="A108" s="803"/>
      <c r="B108" s="833"/>
      <c r="C108" s="814"/>
      <c r="D108" s="806"/>
      <c r="E108" s="804"/>
      <c r="F108" s="803"/>
      <c r="G108" s="401">
        <v>0</v>
      </c>
      <c r="H108" s="401">
        <v>0</v>
      </c>
      <c r="I108" s="801"/>
      <c r="J108" s="801"/>
      <c r="K108" s="802"/>
      <c r="L108" s="802"/>
      <c r="M108" s="801"/>
      <c r="N108" s="801"/>
      <c r="O108" s="802"/>
      <c r="P108" s="802"/>
      <c r="Q108" s="801"/>
      <c r="R108" s="802"/>
      <c r="S108" s="802"/>
      <c r="T108" s="801"/>
      <c r="U108" s="802"/>
      <c r="V108" s="802"/>
    </row>
    <row r="109" spans="1:22" s="402" customFormat="1" ht="14.25" customHeight="1">
      <c r="A109" s="803"/>
      <c r="B109" s="833"/>
      <c r="C109" s="814"/>
      <c r="D109" s="806"/>
      <c r="E109" s="804"/>
      <c r="F109" s="803"/>
      <c r="G109" s="401">
        <v>167070</v>
      </c>
      <c r="H109" s="401">
        <v>62829</v>
      </c>
      <c r="I109" s="801"/>
      <c r="J109" s="801"/>
      <c r="K109" s="802"/>
      <c r="L109" s="802"/>
      <c r="M109" s="801"/>
      <c r="N109" s="801"/>
      <c r="O109" s="802"/>
      <c r="P109" s="802"/>
      <c r="Q109" s="801"/>
      <c r="R109" s="802"/>
      <c r="S109" s="802"/>
      <c r="T109" s="801"/>
      <c r="U109" s="802"/>
      <c r="V109" s="802"/>
    </row>
    <row r="110" spans="1:22" s="402" customFormat="1" ht="14.25" customHeight="1">
      <c r="A110" s="803"/>
      <c r="B110" s="834"/>
      <c r="C110" s="815"/>
      <c r="D110" s="806"/>
      <c r="E110" s="804"/>
      <c r="F110" s="803"/>
      <c r="G110" s="401">
        <v>0</v>
      </c>
      <c r="H110" s="401">
        <v>0</v>
      </c>
      <c r="I110" s="801"/>
      <c r="J110" s="801"/>
      <c r="K110" s="802"/>
      <c r="L110" s="802"/>
      <c r="M110" s="801"/>
      <c r="N110" s="801"/>
      <c r="O110" s="802"/>
      <c r="P110" s="802"/>
      <c r="Q110" s="801"/>
      <c r="R110" s="802"/>
      <c r="S110" s="802"/>
      <c r="T110" s="801"/>
      <c r="U110" s="802"/>
      <c r="V110" s="802"/>
    </row>
    <row r="111" spans="1:22" s="402" customFormat="1" ht="14.25" customHeight="1">
      <c r="A111" s="803">
        <v>20</v>
      </c>
      <c r="B111" s="832" t="s">
        <v>938</v>
      </c>
      <c r="C111" s="813" t="s">
        <v>940</v>
      </c>
      <c r="D111" s="806" t="s">
        <v>933</v>
      </c>
      <c r="E111" s="804" t="s">
        <v>918</v>
      </c>
      <c r="F111" s="803" t="s">
        <v>855</v>
      </c>
      <c r="G111" s="401">
        <f>G112+G113+G114+G115</f>
        <v>865838</v>
      </c>
      <c r="H111" s="401">
        <f>H112+H113+H114+H115</f>
        <v>102488</v>
      </c>
      <c r="I111" s="801">
        <f>J111+M111</f>
        <v>295354</v>
      </c>
      <c r="J111" s="801">
        <f>K111+L111</f>
        <v>236283</v>
      </c>
      <c r="K111" s="802">
        <v>236283</v>
      </c>
      <c r="L111" s="802">
        <v>0</v>
      </c>
      <c r="M111" s="801">
        <f>N111+Q111+T111</f>
        <v>59071</v>
      </c>
      <c r="N111" s="801">
        <f>O111+P111</f>
        <v>0</v>
      </c>
      <c r="O111" s="802">
        <v>0</v>
      </c>
      <c r="P111" s="802">
        <v>0</v>
      </c>
      <c r="Q111" s="801">
        <f>R111+S111</f>
        <v>59071</v>
      </c>
      <c r="R111" s="802">
        <v>59071</v>
      </c>
      <c r="S111" s="802">
        <v>0</v>
      </c>
      <c r="T111" s="801">
        <f>U111+V111</f>
        <v>0</v>
      </c>
      <c r="U111" s="802">
        <v>0</v>
      </c>
      <c r="V111" s="802">
        <v>0</v>
      </c>
    </row>
    <row r="112" spans="1:22" s="402" customFormat="1" ht="14.25" customHeight="1">
      <c r="A112" s="803"/>
      <c r="B112" s="833"/>
      <c r="C112" s="814"/>
      <c r="D112" s="806"/>
      <c r="E112" s="804"/>
      <c r="F112" s="803"/>
      <c r="G112" s="401">
        <v>692670</v>
      </c>
      <c r="H112" s="401">
        <v>81988</v>
      </c>
      <c r="I112" s="801"/>
      <c r="J112" s="801"/>
      <c r="K112" s="802"/>
      <c r="L112" s="802"/>
      <c r="M112" s="801"/>
      <c r="N112" s="801"/>
      <c r="O112" s="802"/>
      <c r="P112" s="802"/>
      <c r="Q112" s="801"/>
      <c r="R112" s="802"/>
      <c r="S112" s="802"/>
      <c r="T112" s="801"/>
      <c r="U112" s="802"/>
      <c r="V112" s="802"/>
    </row>
    <row r="113" spans="1:22" s="402" customFormat="1" ht="14.25" customHeight="1">
      <c r="A113" s="803"/>
      <c r="B113" s="833"/>
      <c r="C113" s="814"/>
      <c r="D113" s="806"/>
      <c r="E113" s="804"/>
      <c r="F113" s="803"/>
      <c r="G113" s="401">
        <v>0</v>
      </c>
      <c r="H113" s="401">
        <v>0</v>
      </c>
      <c r="I113" s="801"/>
      <c r="J113" s="801"/>
      <c r="K113" s="802"/>
      <c r="L113" s="802"/>
      <c r="M113" s="801"/>
      <c r="N113" s="801"/>
      <c r="O113" s="802"/>
      <c r="P113" s="802"/>
      <c r="Q113" s="801"/>
      <c r="R113" s="802"/>
      <c r="S113" s="802"/>
      <c r="T113" s="801"/>
      <c r="U113" s="802"/>
      <c r="V113" s="802"/>
    </row>
    <row r="114" spans="1:22" s="402" customFormat="1" ht="14.25" customHeight="1">
      <c r="A114" s="803"/>
      <c r="B114" s="833"/>
      <c r="C114" s="814"/>
      <c r="D114" s="806"/>
      <c r="E114" s="804"/>
      <c r="F114" s="803"/>
      <c r="G114" s="401">
        <v>173168</v>
      </c>
      <c r="H114" s="401">
        <v>20500</v>
      </c>
      <c r="I114" s="801"/>
      <c r="J114" s="801"/>
      <c r="K114" s="802"/>
      <c r="L114" s="802"/>
      <c r="M114" s="801"/>
      <c r="N114" s="801"/>
      <c r="O114" s="802"/>
      <c r="P114" s="802"/>
      <c r="Q114" s="801"/>
      <c r="R114" s="802"/>
      <c r="S114" s="802"/>
      <c r="T114" s="801"/>
      <c r="U114" s="802"/>
      <c r="V114" s="802"/>
    </row>
    <row r="115" spans="1:22" s="402" customFormat="1" ht="14.25" customHeight="1">
      <c r="A115" s="803"/>
      <c r="B115" s="834"/>
      <c r="C115" s="815"/>
      <c r="D115" s="806"/>
      <c r="E115" s="804"/>
      <c r="F115" s="803"/>
      <c r="G115" s="401">
        <v>0</v>
      </c>
      <c r="H115" s="401">
        <v>0</v>
      </c>
      <c r="I115" s="801"/>
      <c r="J115" s="801"/>
      <c r="K115" s="802"/>
      <c r="L115" s="802"/>
      <c r="M115" s="801"/>
      <c r="N115" s="801"/>
      <c r="O115" s="802"/>
      <c r="P115" s="802"/>
      <c r="Q115" s="801"/>
      <c r="R115" s="802"/>
      <c r="S115" s="802"/>
      <c r="T115" s="801"/>
      <c r="U115" s="802"/>
      <c r="V115" s="802"/>
    </row>
    <row r="116" spans="1:22" s="402" customFormat="1" ht="14.25" customHeight="1">
      <c r="A116" s="803">
        <v>21</v>
      </c>
      <c r="B116" s="832" t="s">
        <v>938</v>
      </c>
      <c r="C116" s="813" t="s">
        <v>939</v>
      </c>
      <c r="D116" s="806" t="s">
        <v>933</v>
      </c>
      <c r="E116" s="804" t="s">
        <v>889</v>
      </c>
      <c r="F116" s="803" t="s">
        <v>855</v>
      </c>
      <c r="G116" s="401">
        <f>G117+G118+G119+G120</f>
        <v>762149</v>
      </c>
      <c r="H116" s="401">
        <f>H117+H118+H119+H120</f>
        <v>101393</v>
      </c>
      <c r="I116" s="801">
        <f>J116+M116</f>
        <v>180617</v>
      </c>
      <c r="J116" s="801">
        <f>K116+L116</f>
        <v>144494</v>
      </c>
      <c r="K116" s="802">
        <v>144494</v>
      </c>
      <c r="L116" s="802">
        <v>0</v>
      </c>
      <c r="M116" s="801">
        <f>N116+Q116+T116</f>
        <v>36123</v>
      </c>
      <c r="N116" s="801">
        <f>O116+P116</f>
        <v>0</v>
      </c>
      <c r="O116" s="802">
        <v>0</v>
      </c>
      <c r="P116" s="802">
        <v>0</v>
      </c>
      <c r="Q116" s="801">
        <f>R116+S116</f>
        <v>36123</v>
      </c>
      <c r="R116" s="802">
        <v>36123</v>
      </c>
      <c r="S116" s="802">
        <v>0</v>
      </c>
      <c r="T116" s="801">
        <f>U116+V116</f>
        <v>0</v>
      </c>
      <c r="U116" s="802">
        <v>0</v>
      </c>
      <c r="V116" s="802">
        <v>0</v>
      </c>
    </row>
    <row r="117" spans="1:22" s="402" customFormat="1" ht="14.25" customHeight="1">
      <c r="A117" s="803"/>
      <c r="B117" s="833"/>
      <c r="C117" s="814"/>
      <c r="D117" s="806"/>
      <c r="E117" s="804"/>
      <c r="F117" s="803"/>
      <c r="G117" s="401">
        <v>609719</v>
      </c>
      <c r="H117" s="401">
        <v>81114</v>
      </c>
      <c r="I117" s="801"/>
      <c r="J117" s="801"/>
      <c r="K117" s="802"/>
      <c r="L117" s="802"/>
      <c r="M117" s="801"/>
      <c r="N117" s="801"/>
      <c r="O117" s="802"/>
      <c r="P117" s="802"/>
      <c r="Q117" s="801"/>
      <c r="R117" s="802"/>
      <c r="S117" s="802"/>
      <c r="T117" s="801"/>
      <c r="U117" s="802"/>
      <c r="V117" s="802"/>
    </row>
    <row r="118" spans="1:22" s="402" customFormat="1" ht="14.25" customHeight="1">
      <c r="A118" s="803"/>
      <c r="B118" s="833"/>
      <c r="C118" s="814"/>
      <c r="D118" s="806"/>
      <c r="E118" s="804"/>
      <c r="F118" s="803"/>
      <c r="G118" s="401">
        <v>0</v>
      </c>
      <c r="H118" s="401">
        <v>0</v>
      </c>
      <c r="I118" s="801"/>
      <c r="J118" s="801"/>
      <c r="K118" s="802"/>
      <c r="L118" s="802"/>
      <c r="M118" s="801"/>
      <c r="N118" s="801"/>
      <c r="O118" s="802"/>
      <c r="P118" s="802"/>
      <c r="Q118" s="801"/>
      <c r="R118" s="802"/>
      <c r="S118" s="802"/>
      <c r="T118" s="801"/>
      <c r="U118" s="802"/>
      <c r="V118" s="802"/>
    </row>
    <row r="119" spans="1:22" s="402" customFormat="1" ht="14.25" customHeight="1">
      <c r="A119" s="803"/>
      <c r="B119" s="833"/>
      <c r="C119" s="814"/>
      <c r="D119" s="806"/>
      <c r="E119" s="804"/>
      <c r="F119" s="803"/>
      <c r="G119" s="401">
        <v>152430</v>
      </c>
      <c r="H119" s="401">
        <v>20279</v>
      </c>
      <c r="I119" s="801"/>
      <c r="J119" s="801"/>
      <c r="K119" s="802"/>
      <c r="L119" s="802"/>
      <c r="M119" s="801"/>
      <c r="N119" s="801"/>
      <c r="O119" s="802"/>
      <c r="P119" s="802"/>
      <c r="Q119" s="801"/>
      <c r="R119" s="802"/>
      <c r="S119" s="802"/>
      <c r="T119" s="801"/>
      <c r="U119" s="802"/>
      <c r="V119" s="802"/>
    </row>
    <row r="120" spans="1:22" s="402" customFormat="1" ht="14.25" customHeight="1">
      <c r="A120" s="803"/>
      <c r="B120" s="834"/>
      <c r="C120" s="815"/>
      <c r="D120" s="806"/>
      <c r="E120" s="804"/>
      <c r="F120" s="803"/>
      <c r="G120" s="401">
        <v>0</v>
      </c>
      <c r="H120" s="401">
        <v>0</v>
      </c>
      <c r="I120" s="801"/>
      <c r="J120" s="801"/>
      <c r="K120" s="802"/>
      <c r="L120" s="802"/>
      <c r="M120" s="801"/>
      <c r="N120" s="801"/>
      <c r="O120" s="802"/>
      <c r="P120" s="802"/>
      <c r="Q120" s="801"/>
      <c r="R120" s="802"/>
      <c r="S120" s="802"/>
      <c r="T120" s="801"/>
      <c r="U120" s="802"/>
      <c r="V120" s="802"/>
    </row>
    <row r="121" spans="1:22" s="402" customFormat="1" ht="14.25" customHeight="1">
      <c r="A121" s="803">
        <v>22</v>
      </c>
      <c r="B121" s="832" t="s">
        <v>938</v>
      </c>
      <c r="C121" s="813" t="s">
        <v>937</v>
      </c>
      <c r="D121" s="806" t="s">
        <v>933</v>
      </c>
      <c r="E121" s="804" t="s">
        <v>936</v>
      </c>
      <c r="F121" s="803" t="s">
        <v>855</v>
      </c>
      <c r="G121" s="401">
        <f>G122+G123+G124+G125</f>
        <v>990650</v>
      </c>
      <c r="H121" s="401">
        <f>H122+H123+H124+H125</f>
        <v>140041</v>
      </c>
      <c r="I121" s="801">
        <f>J121+M121</f>
        <v>357965</v>
      </c>
      <c r="J121" s="801">
        <f>K121+L121</f>
        <v>286372</v>
      </c>
      <c r="K121" s="802">
        <v>286372</v>
      </c>
      <c r="L121" s="802">
        <v>0</v>
      </c>
      <c r="M121" s="801">
        <f>N121+Q121+T121</f>
        <v>71593</v>
      </c>
      <c r="N121" s="801">
        <f>O121+P121</f>
        <v>0</v>
      </c>
      <c r="O121" s="802">
        <v>0</v>
      </c>
      <c r="P121" s="802">
        <v>0</v>
      </c>
      <c r="Q121" s="801">
        <f>R121+S121</f>
        <v>71593</v>
      </c>
      <c r="R121" s="802">
        <v>71593</v>
      </c>
      <c r="S121" s="802">
        <v>0</v>
      </c>
      <c r="T121" s="801">
        <f>U121+V121</f>
        <v>0</v>
      </c>
      <c r="U121" s="802">
        <v>0</v>
      </c>
      <c r="V121" s="802">
        <v>0</v>
      </c>
    </row>
    <row r="122" spans="1:22" s="402" customFormat="1" ht="14.25" customHeight="1">
      <c r="A122" s="803"/>
      <c r="B122" s="833"/>
      <c r="C122" s="814"/>
      <c r="D122" s="806"/>
      <c r="E122" s="804"/>
      <c r="F122" s="803"/>
      <c r="G122" s="401">
        <v>792520</v>
      </c>
      <c r="H122" s="401">
        <v>112033</v>
      </c>
      <c r="I122" s="801"/>
      <c r="J122" s="801"/>
      <c r="K122" s="802"/>
      <c r="L122" s="802"/>
      <c r="M122" s="801"/>
      <c r="N122" s="801"/>
      <c r="O122" s="802"/>
      <c r="P122" s="802"/>
      <c r="Q122" s="801"/>
      <c r="R122" s="802"/>
      <c r="S122" s="802"/>
      <c r="T122" s="801"/>
      <c r="U122" s="802"/>
      <c r="V122" s="802"/>
    </row>
    <row r="123" spans="1:22" s="402" customFormat="1" ht="14.25" customHeight="1">
      <c r="A123" s="803"/>
      <c r="B123" s="833"/>
      <c r="C123" s="814"/>
      <c r="D123" s="806"/>
      <c r="E123" s="804"/>
      <c r="F123" s="803"/>
      <c r="G123" s="401">
        <v>0</v>
      </c>
      <c r="H123" s="401">
        <v>0</v>
      </c>
      <c r="I123" s="801"/>
      <c r="J123" s="801"/>
      <c r="K123" s="802"/>
      <c r="L123" s="802"/>
      <c r="M123" s="801"/>
      <c r="N123" s="801"/>
      <c r="O123" s="802"/>
      <c r="P123" s="802"/>
      <c r="Q123" s="801"/>
      <c r="R123" s="802"/>
      <c r="S123" s="802"/>
      <c r="T123" s="801"/>
      <c r="U123" s="802"/>
      <c r="V123" s="802"/>
    </row>
    <row r="124" spans="1:22" s="402" customFormat="1" ht="14.25" customHeight="1">
      <c r="A124" s="803"/>
      <c r="B124" s="833"/>
      <c r="C124" s="814"/>
      <c r="D124" s="806"/>
      <c r="E124" s="804"/>
      <c r="F124" s="803"/>
      <c r="G124" s="401">
        <v>198130</v>
      </c>
      <c r="H124" s="401">
        <v>28008</v>
      </c>
      <c r="I124" s="801"/>
      <c r="J124" s="801"/>
      <c r="K124" s="802"/>
      <c r="L124" s="802"/>
      <c r="M124" s="801"/>
      <c r="N124" s="801"/>
      <c r="O124" s="802"/>
      <c r="P124" s="802"/>
      <c r="Q124" s="801"/>
      <c r="R124" s="802"/>
      <c r="S124" s="802"/>
      <c r="T124" s="801"/>
      <c r="U124" s="802"/>
      <c r="V124" s="802"/>
    </row>
    <row r="125" spans="1:22" s="402" customFormat="1" ht="14.25" customHeight="1">
      <c r="A125" s="803"/>
      <c r="B125" s="834"/>
      <c r="C125" s="815"/>
      <c r="D125" s="806"/>
      <c r="E125" s="804"/>
      <c r="F125" s="803"/>
      <c r="G125" s="401">
        <v>0</v>
      </c>
      <c r="H125" s="401">
        <v>0</v>
      </c>
      <c r="I125" s="801"/>
      <c r="J125" s="801"/>
      <c r="K125" s="802"/>
      <c r="L125" s="802"/>
      <c r="M125" s="801"/>
      <c r="N125" s="801"/>
      <c r="O125" s="802"/>
      <c r="P125" s="802"/>
      <c r="Q125" s="801"/>
      <c r="R125" s="802"/>
      <c r="S125" s="802"/>
      <c r="T125" s="801"/>
      <c r="U125" s="802"/>
      <c r="V125" s="802"/>
    </row>
    <row r="126" spans="1:22" s="402" customFormat="1" ht="14.25" customHeight="1">
      <c r="A126" s="803">
        <v>23</v>
      </c>
      <c r="B126" s="832" t="s">
        <v>935</v>
      </c>
      <c r="C126" s="813" t="s">
        <v>934</v>
      </c>
      <c r="D126" s="806" t="s">
        <v>933</v>
      </c>
      <c r="E126" s="804" t="s">
        <v>932</v>
      </c>
      <c r="F126" s="803" t="s">
        <v>853</v>
      </c>
      <c r="G126" s="401">
        <f>G127+G128+G129+G130</f>
        <v>139286</v>
      </c>
      <c r="H126" s="401">
        <f>H127+H128+H129+H130</f>
        <v>19126</v>
      </c>
      <c r="I126" s="801">
        <f>J126+M126</f>
        <v>111454</v>
      </c>
      <c r="J126" s="801">
        <f>K126+L126</f>
        <v>111454</v>
      </c>
      <c r="K126" s="802">
        <v>111454</v>
      </c>
      <c r="L126" s="802">
        <v>0</v>
      </c>
      <c r="M126" s="801">
        <f>N126+Q126+T126</f>
        <v>0</v>
      </c>
      <c r="N126" s="801">
        <f>O126+P126</f>
        <v>0</v>
      </c>
      <c r="O126" s="802">
        <v>0</v>
      </c>
      <c r="P126" s="802">
        <v>0</v>
      </c>
      <c r="Q126" s="801">
        <f>R126+S126</f>
        <v>0</v>
      </c>
      <c r="R126" s="802">
        <v>0</v>
      </c>
      <c r="S126" s="802">
        <v>0</v>
      </c>
      <c r="T126" s="801">
        <f>U126+V126</f>
        <v>0</v>
      </c>
      <c r="U126" s="802">
        <v>0</v>
      </c>
      <c r="V126" s="802">
        <v>0</v>
      </c>
    </row>
    <row r="127" spans="1:22" s="402" customFormat="1" ht="14.25" customHeight="1">
      <c r="A127" s="803"/>
      <c r="B127" s="833"/>
      <c r="C127" s="814"/>
      <c r="D127" s="806"/>
      <c r="E127" s="804"/>
      <c r="F127" s="803"/>
      <c r="G127" s="401">
        <v>139286</v>
      </c>
      <c r="H127" s="401">
        <v>19126</v>
      </c>
      <c r="I127" s="801"/>
      <c r="J127" s="801"/>
      <c r="K127" s="802"/>
      <c r="L127" s="802"/>
      <c r="M127" s="801"/>
      <c r="N127" s="801"/>
      <c r="O127" s="802"/>
      <c r="P127" s="802"/>
      <c r="Q127" s="801"/>
      <c r="R127" s="802"/>
      <c r="S127" s="802"/>
      <c r="T127" s="801"/>
      <c r="U127" s="802"/>
      <c r="V127" s="802"/>
    </row>
    <row r="128" spans="1:22" s="402" customFormat="1" ht="14.25" customHeight="1">
      <c r="A128" s="803"/>
      <c r="B128" s="833"/>
      <c r="C128" s="814"/>
      <c r="D128" s="806"/>
      <c r="E128" s="804"/>
      <c r="F128" s="803"/>
      <c r="G128" s="401">
        <v>0</v>
      </c>
      <c r="H128" s="401">
        <v>0</v>
      </c>
      <c r="I128" s="801"/>
      <c r="J128" s="801"/>
      <c r="K128" s="802"/>
      <c r="L128" s="802"/>
      <c r="M128" s="801"/>
      <c r="N128" s="801"/>
      <c r="O128" s="802"/>
      <c r="P128" s="802"/>
      <c r="Q128" s="801"/>
      <c r="R128" s="802"/>
      <c r="S128" s="802"/>
      <c r="T128" s="801"/>
      <c r="U128" s="802"/>
      <c r="V128" s="802"/>
    </row>
    <row r="129" spans="1:22" s="402" customFormat="1" ht="14.25" customHeight="1">
      <c r="A129" s="803"/>
      <c r="B129" s="833"/>
      <c r="C129" s="814"/>
      <c r="D129" s="806"/>
      <c r="E129" s="804"/>
      <c r="F129" s="803"/>
      <c r="G129" s="401">
        <v>0</v>
      </c>
      <c r="H129" s="401">
        <v>0</v>
      </c>
      <c r="I129" s="801"/>
      <c r="J129" s="801"/>
      <c r="K129" s="802"/>
      <c r="L129" s="802"/>
      <c r="M129" s="801"/>
      <c r="N129" s="801"/>
      <c r="O129" s="802"/>
      <c r="P129" s="802"/>
      <c r="Q129" s="801"/>
      <c r="R129" s="802"/>
      <c r="S129" s="802"/>
      <c r="T129" s="801"/>
      <c r="U129" s="802"/>
      <c r="V129" s="802"/>
    </row>
    <row r="130" spans="1:22" s="402" customFormat="1" ht="14.25" customHeight="1">
      <c r="A130" s="803"/>
      <c r="B130" s="834"/>
      <c r="C130" s="815"/>
      <c r="D130" s="806"/>
      <c r="E130" s="804"/>
      <c r="F130" s="803"/>
      <c r="G130" s="401">
        <v>0</v>
      </c>
      <c r="H130" s="401">
        <v>0</v>
      </c>
      <c r="I130" s="801"/>
      <c r="J130" s="801"/>
      <c r="K130" s="802"/>
      <c r="L130" s="802"/>
      <c r="M130" s="801"/>
      <c r="N130" s="801"/>
      <c r="O130" s="802"/>
      <c r="P130" s="802"/>
      <c r="Q130" s="801"/>
      <c r="R130" s="802"/>
      <c r="S130" s="802"/>
      <c r="T130" s="801"/>
      <c r="U130" s="802"/>
      <c r="V130" s="802"/>
    </row>
    <row r="131" spans="1:22" s="404" customFormat="1">
      <c r="A131" s="792" t="s">
        <v>806</v>
      </c>
      <c r="B131" s="793"/>
      <c r="C131" s="793"/>
      <c r="D131" s="793"/>
      <c r="E131" s="793"/>
      <c r="F131" s="794"/>
      <c r="G131" s="403">
        <f t="shared" ref="G131:H135" si="0">G16+G21+G26+G31+G36+G41+G46+G51+G56+G61+G66+G71+G76+G81+G86+G91+G96+G101+G106+G126+G121+G116+G111</f>
        <v>219706274</v>
      </c>
      <c r="H131" s="403">
        <f t="shared" si="0"/>
        <v>74247686</v>
      </c>
      <c r="I131" s="782">
        <f t="shared" ref="I131:V131" si="1">SUM(I16:I130)</f>
        <v>105836550</v>
      </c>
      <c r="J131" s="782">
        <f t="shared" si="1"/>
        <v>78465901</v>
      </c>
      <c r="K131" s="782">
        <f t="shared" si="1"/>
        <v>23655821</v>
      </c>
      <c r="L131" s="782">
        <f t="shared" si="1"/>
        <v>54810080</v>
      </c>
      <c r="M131" s="782">
        <f t="shared" si="1"/>
        <v>27370649</v>
      </c>
      <c r="N131" s="782">
        <f t="shared" si="1"/>
        <v>5350802</v>
      </c>
      <c r="O131" s="782">
        <f t="shared" si="1"/>
        <v>5285802</v>
      </c>
      <c r="P131" s="782">
        <f t="shared" si="1"/>
        <v>65000</v>
      </c>
      <c r="Q131" s="782">
        <f t="shared" si="1"/>
        <v>22019847</v>
      </c>
      <c r="R131" s="782">
        <f t="shared" si="1"/>
        <v>1952151</v>
      </c>
      <c r="S131" s="782">
        <f t="shared" si="1"/>
        <v>20067696</v>
      </c>
      <c r="T131" s="782">
        <f t="shared" si="1"/>
        <v>0</v>
      </c>
      <c r="U131" s="782">
        <f t="shared" si="1"/>
        <v>0</v>
      </c>
      <c r="V131" s="782">
        <f t="shared" si="1"/>
        <v>0</v>
      </c>
    </row>
    <row r="132" spans="1:22" s="404" customFormat="1">
      <c r="A132" s="795"/>
      <c r="B132" s="796"/>
      <c r="C132" s="796"/>
      <c r="D132" s="796"/>
      <c r="E132" s="796"/>
      <c r="F132" s="797"/>
      <c r="G132" s="403">
        <f t="shared" si="0"/>
        <v>161636973</v>
      </c>
      <c r="H132" s="403">
        <f t="shared" si="0"/>
        <v>56631170</v>
      </c>
      <c r="I132" s="782"/>
      <c r="J132" s="782"/>
      <c r="K132" s="782"/>
      <c r="L132" s="782"/>
      <c r="M132" s="782"/>
      <c r="N132" s="782"/>
      <c r="O132" s="782"/>
      <c r="P132" s="782"/>
      <c r="Q132" s="782"/>
      <c r="R132" s="782"/>
      <c r="S132" s="782"/>
      <c r="T132" s="782"/>
      <c r="U132" s="782"/>
      <c r="V132" s="782"/>
    </row>
    <row r="133" spans="1:22" s="404" customFormat="1">
      <c r="A133" s="795"/>
      <c r="B133" s="796"/>
      <c r="C133" s="796"/>
      <c r="D133" s="796"/>
      <c r="E133" s="796"/>
      <c r="F133" s="797"/>
      <c r="G133" s="403">
        <f t="shared" si="0"/>
        <v>23630744</v>
      </c>
      <c r="H133" s="403">
        <f t="shared" si="0"/>
        <v>5680297</v>
      </c>
      <c r="I133" s="782"/>
      <c r="J133" s="782"/>
      <c r="K133" s="782"/>
      <c r="L133" s="782"/>
      <c r="M133" s="782"/>
      <c r="N133" s="782"/>
      <c r="O133" s="782"/>
      <c r="P133" s="782"/>
      <c r="Q133" s="782"/>
      <c r="R133" s="782"/>
      <c r="S133" s="782"/>
      <c r="T133" s="782"/>
      <c r="U133" s="782"/>
      <c r="V133" s="782"/>
    </row>
    <row r="134" spans="1:22" s="404" customFormat="1">
      <c r="A134" s="795"/>
      <c r="B134" s="796"/>
      <c r="C134" s="796"/>
      <c r="D134" s="796"/>
      <c r="E134" s="796"/>
      <c r="F134" s="797"/>
      <c r="G134" s="403">
        <f t="shared" si="0"/>
        <v>34438557</v>
      </c>
      <c r="H134" s="403">
        <f t="shared" si="0"/>
        <v>11936219</v>
      </c>
      <c r="I134" s="782"/>
      <c r="J134" s="782"/>
      <c r="K134" s="782"/>
      <c r="L134" s="782"/>
      <c r="M134" s="782"/>
      <c r="N134" s="782"/>
      <c r="O134" s="782"/>
      <c r="P134" s="782"/>
      <c r="Q134" s="782"/>
      <c r="R134" s="782"/>
      <c r="S134" s="782"/>
      <c r="T134" s="782"/>
      <c r="U134" s="782"/>
      <c r="V134" s="782"/>
    </row>
    <row r="135" spans="1:22" s="404" customFormat="1">
      <c r="A135" s="798"/>
      <c r="B135" s="799"/>
      <c r="C135" s="799"/>
      <c r="D135" s="799"/>
      <c r="E135" s="799"/>
      <c r="F135" s="800"/>
      <c r="G135" s="403">
        <f t="shared" si="0"/>
        <v>0</v>
      </c>
      <c r="H135" s="403">
        <f t="shared" si="0"/>
        <v>0</v>
      </c>
      <c r="I135" s="782"/>
      <c r="J135" s="782"/>
      <c r="K135" s="782"/>
      <c r="L135" s="782"/>
      <c r="M135" s="782"/>
      <c r="N135" s="782"/>
      <c r="O135" s="782"/>
      <c r="P135" s="782"/>
      <c r="Q135" s="782"/>
      <c r="R135" s="782"/>
      <c r="S135" s="782"/>
      <c r="T135" s="782"/>
      <c r="U135" s="782"/>
      <c r="V135" s="782"/>
    </row>
  </sheetData>
  <sheetProtection algorithmName="SHA-512" hashValue="I6KM0SJkEQcksNK7xaIoOwXgQ//FgAscSihVH/9znYBmDOleB4+TVU00UoeuGrtkUeqpcczPZtOaaoqQcLYuWg==" saltValue="++eJLTNPoO2SE9gVQd6DCg==" spinCount="100000" sheet="1" objects="1" scenarios="1"/>
  <mergeCells count="507">
    <mergeCell ref="I121:I125"/>
    <mergeCell ref="J121:J125"/>
    <mergeCell ref="K121:K125"/>
    <mergeCell ref="L121:L125"/>
    <mergeCell ref="M121:M125"/>
    <mergeCell ref="N121:N125"/>
    <mergeCell ref="U121:U125"/>
    <mergeCell ref="V121:V125"/>
    <mergeCell ref="O121:O125"/>
    <mergeCell ref="P121:P125"/>
    <mergeCell ref="Q121:Q125"/>
    <mergeCell ref="R121:R125"/>
    <mergeCell ref="S121:S125"/>
    <mergeCell ref="T121:T125"/>
    <mergeCell ref="O111:O115"/>
    <mergeCell ref="P111:P115"/>
    <mergeCell ref="Q111:Q115"/>
    <mergeCell ref="R111:R115"/>
    <mergeCell ref="S111:S115"/>
    <mergeCell ref="T111:T115"/>
    <mergeCell ref="U111:U115"/>
    <mergeCell ref="V111:V115"/>
    <mergeCell ref="A116:A120"/>
    <mergeCell ref="B116:B120"/>
    <mergeCell ref="C116:C120"/>
    <mergeCell ref="D116:D120"/>
    <mergeCell ref="E116:E120"/>
    <mergeCell ref="F116:F120"/>
    <mergeCell ref="I116:I120"/>
    <mergeCell ref="J116:J120"/>
    <mergeCell ref="K116:K120"/>
    <mergeCell ref="L116:L120"/>
    <mergeCell ref="M116:M120"/>
    <mergeCell ref="N116:N120"/>
    <mergeCell ref="O116:O120"/>
    <mergeCell ref="P116:P120"/>
    <mergeCell ref="Q116:Q120"/>
    <mergeCell ref="R116:R120"/>
    <mergeCell ref="I131:I135"/>
    <mergeCell ref="O131:O135"/>
    <mergeCell ref="J131:J135"/>
    <mergeCell ref="K131:K135"/>
    <mergeCell ref="K66:K70"/>
    <mergeCell ref="L131:L135"/>
    <mergeCell ref="M71:M75"/>
    <mergeCell ref="K76:K80"/>
    <mergeCell ref="R76:R80"/>
    <mergeCell ref="L71:L75"/>
    <mergeCell ref="Q71:Q75"/>
    <mergeCell ref="R71:R75"/>
    <mergeCell ref="I76:I80"/>
    <mergeCell ref="J76:J80"/>
    <mergeCell ref="L76:L80"/>
    <mergeCell ref="M76:M80"/>
    <mergeCell ref="N76:N80"/>
    <mergeCell ref="O76:O80"/>
    <mergeCell ref="I111:I115"/>
    <mergeCell ref="J111:J115"/>
    <mergeCell ref="K111:K115"/>
    <mergeCell ref="L111:L115"/>
    <mergeCell ref="M111:M115"/>
    <mergeCell ref="N111:N115"/>
    <mergeCell ref="V131:V135"/>
    <mergeCell ref="T66:T70"/>
    <mergeCell ref="T41:T45"/>
    <mergeCell ref="U36:U40"/>
    <mergeCell ref="U66:U70"/>
    <mergeCell ref="T131:T135"/>
    <mergeCell ref="U131:U135"/>
    <mergeCell ref="S46:S50"/>
    <mergeCell ref="V66:V70"/>
    <mergeCell ref="V71:V75"/>
    <mergeCell ref="S71:S75"/>
    <mergeCell ref="T71:T75"/>
    <mergeCell ref="U71:U75"/>
    <mergeCell ref="S76:S80"/>
    <mergeCell ref="T76:T80"/>
    <mergeCell ref="U76:U80"/>
    <mergeCell ref="V76:V80"/>
    <mergeCell ref="S116:S120"/>
    <mergeCell ref="T116:T120"/>
    <mergeCell ref="U116:U120"/>
    <mergeCell ref="V116:V120"/>
    <mergeCell ref="V41:V45"/>
    <mergeCell ref="V46:V50"/>
    <mergeCell ref="T46:T50"/>
    <mergeCell ref="Q76:Q80"/>
    <mergeCell ref="P76:P80"/>
    <mergeCell ref="Q131:Q135"/>
    <mergeCell ref="P86:P90"/>
    <mergeCell ref="Q86:Q90"/>
    <mergeCell ref="R86:R90"/>
    <mergeCell ref="R91:R95"/>
    <mergeCell ref="Q101:Q105"/>
    <mergeCell ref="P41:P45"/>
    <mergeCell ref="R41:R45"/>
    <mergeCell ref="R126:R130"/>
    <mergeCell ref="N9:P9"/>
    <mergeCell ref="O10:O11"/>
    <mergeCell ref="I6:V7"/>
    <mergeCell ref="R10:R11"/>
    <mergeCell ref="P131:P135"/>
    <mergeCell ref="R26:R30"/>
    <mergeCell ref="P66:P70"/>
    <mergeCell ref="Q26:Q30"/>
    <mergeCell ref="R36:R40"/>
    <mergeCell ref="P71:P75"/>
    <mergeCell ref="S26:S30"/>
    <mergeCell ref="O46:O50"/>
    <mergeCell ref="S131:S135"/>
    <mergeCell ref="Q66:Q70"/>
    <mergeCell ref="M131:M135"/>
    <mergeCell ref="N131:N135"/>
    <mergeCell ref="O41:O45"/>
    <mergeCell ref="S41:S45"/>
    <mergeCell ref="N41:N45"/>
    <mergeCell ref="P46:P50"/>
    <mergeCell ref="Q46:Q50"/>
    <mergeCell ref="R46:R50"/>
    <mergeCell ref="R66:R70"/>
    <mergeCell ref="R131:R135"/>
    <mergeCell ref="V10:V11"/>
    <mergeCell ref="T10:T11"/>
    <mergeCell ref="S10:S11"/>
    <mergeCell ref="L10:L11"/>
    <mergeCell ref="P10:P11"/>
    <mergeCell ref="Q10:Q11"/>
    <mergeCell ref="Q9:S9"/>
    <mergeCell ref="R16:R20"/>
    <mergeCell ref="A15:V15"/>
    <mergeCell ref="F6:F11"/>
    <mergeCell ref="V16:V20"/>
    <mergeCell ref="Q16:Q20"/>
    <mergeCell ref="M8:M11"/>
    <mergeCell ref="D6:D11"/>
    <mergeCell ref="K10:K11"/>
    <mergeCell ref="I8:I11"/>
    <mergeCell ref="A6:A11"/>
    <mergeCell ref="C6:C11"/>
    <mergeCell ref="N8:V8"/>
    <mergeCell ref="T16:T20"/>
    <mergeCell ref="U16:U20"/>
    <mergeCell ref="M16:M20"/>
    <mergeCell ref="S16:S20"/>
    <mergeCell ref="U10:U11"/>
    <mergeCell ref="P16:P20"/>
    <mergeCell ref="J16:J20"/>
    <mergeCell ref="K16:K20"/>
    <mergeCell ref="N16:N20"/>
    <mergeCell ref="A4:V4"/>
    <mergeCell ref="A16:A20"/>
    <mergeCell ref="B16:B20"/>
    <mergeCell ref="C16:C20"/>
    <mergeCell ref="D16:D20"/>
    <mergeCell ref="E16:E20"/>
    <mergeCell ref="T9:V9"/>
    <mergeCell ref="O16:O20"/>
    <mergeCell ref="B6:B11"/>
    <mergeCell ref="I16:I20"/>
    <mergeCell ref="L16:L20"/>
    <mergeCell ref="F16:F20"/>
    <mergeCell ref="G6:G7"/>
    <mergeCell ref="E6:E11"/>
    <mergeCell ref="J8:L9"/>
    <mergeCell ref="H6:H7"/>
    <mergeCell ref="N10:N11"/>
    <mergeCell ref="A14:V14"/>
    <mergeCell ref="A13:V13"/>
    <mergeCell ref="J10:J11"/>
    <mergeCell ref="A26:A30"/>
    <mergeCell ref="B26:B30"/>
    <mergeCell ref="A36:A40"/>
    <mergeCell ref="A131:F135"/>
    <mergeCell ref="C66:C70"/>
    <mergeCell ref="F71:F75"/>
    <mergeCell ref="B66:B70"/>
    <mergeCell ref="E66:E70"/>
    <mergeCell ref="F51:F55"/>
    <mergeCell ref="A86:A90"/>
    <mergeCell ref="E76:E80"/>
    <mergeCell ref="F76:F80"/>
    <mergeCell ref="A111:A115"/>
    <mergeCell ref="B111:B115"/>
    <mergeCell ref="C111:C115"/>
    <mergeCell ref="D111:D115"/>
    <mergeCell ref="E111:E115"/>
    <mergeCell ref="F111:F115"/>
    <mergeCell ref="A121:A125"/>
    <mergeCell ref="B121:B125"/>
    <mergeCell ref="C121:C125"/>
    <mergeCell ref="D121:D125"/>
    <mergeCell ref="E121:E125"/>
    <mergeCell ref="F121:F125"/>
    <mergeCell ref="A76:A80"/>
    <mergeCell ref="B76:B80"/>
    <mergeCell ref="L41:L45"/>
    <mergeCell ref="I41:I45"/>
    <mergeCell ref="D41:D45"/>
    <mergeCell ref="E41:E45"/>
    <mergeCell ref="F41:F45"/>
    <mergeCell ref="J41:J45"/>
    <mergeCell ref="C76:C80"/>
    <mergeCell ref="D76:D80"/>
    <mergeCell ref="A41:A45"/>
    <mergeCell ref="A71:A75"/>
    <mergeCell ref="B71:B75"/>
    <mergeCell ref="F66:F70"/>
    <mergeCell ref="A66:A70"/>
    <mergeCell ref="D66:D70"/>
    <mergeCell ref="D71:D75"/>
    <mergeCell ref="E71:E75"/>
    <mergeCell ref="C71:C75"/>
    <mergeCell ref="I71:I75"/>
    <mergeCell ref="C41:C45"/>
    <mergeCell ref="K71:K75"/>
    <mergeCell ref="A46:A50"/>
    <mergeCell ref="J56:J60"/>
    <mergeCell ref="J36:J40"/>
    <mergeCell ref="J66:J70"/>
    <mergeCell ref="K41:K45"/>
    <mergeCell ref="L66:L70"/>
    <mergeCell ref="U41:U45"/>
    <mergeCell ref="S66:S70"/>
    <mergeCell ref="Q41:Q45"/>
    <mergeCell ref="L46:L50"/>
    <mergeCell ref="C26:C30"/>
    <mergeCell ref="E36:E40"/>
    <mergeCell ref="M26:M30"/>
    <mergeCell ref="L26:L30"/>
    <mergeCell ref="L36:L40"/>
    <mergeCell ref="C36:C40"/>
    <mergeCell ref="I26:I30"/>
    <mergeCell ref="J26:J30"/>
    <mergeCell ref="E26:E30"/>
    <mergeCell ref="D26:D30"/>
    <mergeCell ref="K31:K35"/>
    <mergeCell ref="K36:K40"/>
    <mergeCell ref="L31:L35"/>
    <mergeCell ref="F26:F30"/>
    <mergeCell ref="K26:K30"/>
    <mergeCell ref="M36:M40"/>
    <mergeCell ref="B36:B40"/>
    <mergeCell ref="B41:B45"/>
    <mergeCell ref="I66:I70"/>
    <mergeCell ref="D36:D40"/>
    <mergeCell ref="F36:F40"/>
    <mergeCell ref="F46:F50"/>
    <mergeCell ref="I46:I50"/>
    <mergeCell ref="I36:I40"/>
    <mergeCell ref="I56:I60"/>
    <mergeCell ref="I61:I65"/>
    <mergeCell ref="B46:B50"/>
    <mergeCell ref="C46:C50"/>
    <mergeCell ref="D46:D50"/>
    <mergeCell ref="E46:E50"/>
    <mergeCell ref="F56:F60"/>
    <mergeCell ref="N71:N75"/>
    <mergeCell ref="O71:O75"/>
    <mergeCell ref="O31:O35"/>
    <mergeCell ref="M56:M60"/>
    <mergeCell ref="N56:N60"/>
    <mergeCell ref="O56:O60"/>
    <mergeCell ref="M46:M50"/>
    <mergeCell ref="M41:M45"/>
    <mergeCell ref="N66:N70"/>
    <mergeCell ref="M66:M70"/>
    <mergeCell ref="N36:N40"/>
    <mergeCell ref="N31:N35"/>
    <mergeCell ref="N46:N50"/>
    <mergeCell ref="M21:M25"/>
    <mergeCell ref="N21:N25"/>
    <mergeCell ref="A21:A25"/>
    <mergeCell ref="B21:B25"/>
    <mergeCell ref="C21:C25"/>
    <mergeCell ref="D21:D25"/>
    <mergeCell ref="E21:E25"/>
    <mergeCell ref="F21:F25"/>
    <mergeCell ref="V36:V40"/>
    <mergeCell ref="P26:P30"/>
    <mergeCell ref="P36:P40"/>
    <mergeCell ref="O36:O40"/>
    <mergeCell ref="Q31:Q35"/>
    <mergeCell ref="R31:R35"/>
    <mergeCell ref="S31:S35"/>
    <mergeCell ref="T31:T35"/>
    <mergeCell ref="P31:P35"/>
    <mergeCell ref="T26:T30"/>
    <mergeCell ref="T36:T40"/>
    <mergeCell ref="S36:S40"/>
    <mergeCell ref="N26:N30"/>
    <mergeCell ref="O26:O30"/>
    <mergeCell ref="M31:M35"/>
    <mergeCell ref="Q36:Q40"/>
    <mergeCell ref="U21:U25"/>
    <mergeCell ref="V21:V25"/>
    <mergeCell ref="S21:S25"/>
    <mergeCell ref="T21:T25"/>
    <mergeCell ref="U31:U35"/>
    <mergeCell ref="V31:V35"/>
    <mergeCell ref="U26:U30"/>
    <mergeCell ref="V26:V30"/>
    <mergeCell ref="A31:A35"/>
    <mergeCell ref="B31:B35"/>
    <mergeCell ref="C31:C35"/>
    <mergeCell ref="D31:D35"/>
    <mergeCell ref="E31:E35"/>
    <mergeCell ref="F31:F35"/>
    <mergeCell ref="I31:I35"/>
    <mergeCell ref="J31:J35"/>
    <mergeCell ref="O21:O25"/>
    <mergeCell ref="P21:P25"/>
    <mergeCell ref="Q21:Q25"/>
    <mergeCell ref="R21:R25"/>
    <mergeCell ref="I21:I25"/>
    <mergeCell ref="J21:J25"/>
    <mergeCell ref="K21:K25"/>
    <mergeCell ref="L21:L25"/>
    <mergeCell ref="U46:U50"/>
    <mergeCell ref="K46:K50"/>
    <mergeCell ref="J46:J50"/>
    <mergeCell ref="T56:T60"/>
    <mergeCell ref="U56:U60"/>
    <mergeCell ref="V56:V60"/>
    <mergeCell ref="A51:A55"/>
    <mergeCell ref="B51:B55"/>
    <mergeCell ref="C51:C55"/>
    <mergeCell ref="D51:D55"/>
    <mergeCell ref="E51:E55"/>
    <mergeCell ref="I51:I55"/>
    <mergeCell ref="J51:J55"/>
    <mergeCell ref="K56:K60"/>
    <mergeCell ref="L56:L60"/>
    <mergeCell ref="P56:P60"/>
    <mergeCell ref="Q56:Q60"/>
    <mergeCell ref="R56:R60"/>
    <mergeCell ref="S56:S60"/>
    <mergeCell ref="A56:A60"/>
    <mergeCell ref="B56:B60"/>
    <mergeCell ref="C56:C60"/>
    <mergeCell ref="D56:D60"/>
    <mergeCell ref="E56:E60"/>
    <mergeCell ref="T51:T55"/>
    <mergeCell ref="U51:U55"/>
    <mergeCell ref="V51:V55"/>
    <mergeCell ref="K51:K55"/>
    <mergeCell ref="L51:L55"/>
    <mergeCell ref="M51:M55"/>
    <mergeCell ref="N51:N55"/>
    <mergeCell ref="O51:O55"/>
    <mergeCell ref="P51:P55"/>
    <mergeCell ref="A61:A65"/>
    <mergeCell ref="B61:B65"/>
    <mergeCell ref="C61:C65"/>
    <mergeCell ref="D61:D65"/>
    <mergeCell ref="E61:E65"/>
    <mergeCell ref="F61:F65"/>
    <mergeCell ref="Q51:Q55"/>
    <mergeCell ref="R51:R55"/>
    <mergeCell ref="S51:S55"/>
    <mergeCell ref="V61:V65"/>
    <mergeCell ref="B86:B90"/>
    <mergeCell ref="C86:C90"/>
    <mergeCell ref="D86:D90"/>
    <mergeCell ref="E86:E90"/>
    <mergeCell ref="F86:F90"/>
    <mergeCell ref="I86:I90"/>
    <mergeCell ref="J86:J90"/>
    <mergeCell ref="K86:K90"/>
    <mergeCell ref="L86:L90"/>
    <mergeCell ref="P61:P65"/>
    <mergeCell ref="Q61:Q65"/>
    <mergeCell ref="R61:R65"/>
    <mergeCell ref="S61:S65"/>
    <mergeCell ref="T61:T65"/>
    <mergeCell ref="U61:U65"/>
    <mergeCell ref="J61:J65"/>
    <mergeCell ref="K61:K65"/>
    <mergeCell ref="L61:L65"/>
    <mergeCell ref="M61:M65"/>
    <mergeCell ref="N61:N65"/>
    <mergeCell ref="O61:O65"/>
    <mergeCell ref="O66:O70"/>
    <mergeCell ref="J71:J75"/>
    <mergeCell ref="V86:V90"/>
    <mergeCell ref="A91:A95"/>
    <mergeCell ref="B91:B95"/>
    <mergeCell ref="C91:C95"/>
    <mergeCell ref="D91:D95"/>
    <mergeCell ref="E91:E95"/>
    <mergeCell ref="F91:F95"/>
    <mergeCell ref="I91:I95"/>
    <mergeCell ref="J91:J95"/>
    <mergeCell ref="K91:K95"/>
    <mergeCell ref="M86:M90"/>
    <mergeCell ref="N86:N90"/>
    <mergeCell ref="O86:O90"/>
    <mergeCell ref="S86:S90"/>
    <mergeCell ref="T86:T90"/>
    <mergeCell ref="U86:U90"/>
    <mergeCell ref="S91:S95"/>
    <mergeCell ref="T91:T95"/>
    <mergeCell ref="U91:U95"/>
    <mergeCell ref="V91:V95"/>
    <mergeCell ref="O91:O95"/>
    <mergeCell ref="P91:P95"/>
    <mergeCell ref="Q91:Q95"/>
    <mergeCell ref="U96:U100"/>
    <mergeCell ref="V96:V100"/>
    <mergeCell ref="A101:A105"/>
    <mergeCell ref="B101:B105"/>
    <mergeCell ref="C101:C105"/>
    <mergeCell ref="D101:D105"/>
    <mergeCell ref="E101:E105"/>
    <mergeCell ref="F101:F105"/>
    <mergeCell ref="S101:S105"/>
    <mergeCell ref="T101:T105"/>
    <mergeCell ref="O96:O100"/>
    <mergeCell ref="P96:P100"/>
    <mergeCell ref="Q96:Q100"/>
    <mergeCell ref="R96:R100"/>
    <mergeCell ref="S96:S100"/>
    <mergeCell ref="T96:T100"/>
    <mergeCell ref="I96:I100"/>
    <mergeCell ref="J96:J100"/>
    <mergeCell ref="K96:K100"/>
    <mergeCell ref="L96:L100"/>
    <mergeCell ref="M96:M100"/>
    <mergeCell ref="N96:N100"/>
    <mergeCell ref="A96:A100"/>
    <mergeCell ref="B96:B100"/>
    <mergeCell ref="U106:U110"/>
    <mergeCell ref="V106:V110"/>
    <mergeCell ref="V101:V105"/>
    <mergeCell ref="S106:S110"/>
    <mergeCell ref="O101:O105"/>
    <mergeCell ref="P101:P105"/>
    <mergeCell ref="R101:R105"/>
    <mergeCell ref="U101:U105"/>
    <mergeCell ref="A106:A110"/>
    <mergeCell ref="B106:B110"/>
    <mergeCell ref="C106:C110"/>
    <mergeCell ref="D106:D110"/>
    <mergeCell ref="E106:E110"/>
    <mergeCell ref="R106:R110"/>
    <mergeCell ref="F106:F110"/>
    <mergeCell ref="I106:I110"/>
    <mergeCell ref="K106:K110"/>
    <mergeCell ref="L106:L110"/>
    <mergeCell ref="I101:I105"/>
    <mergeCell ref="J101:J105"/>
    <mergeCell ref="K101:K105"/>
    <mergeCell ref="L101:L105"/>
    <mergeCell ref="M101:M105"/>
    <mergeCell ref="N101:N105"/>
    <mergeCell ref="L81:L85"/>
    <mergeCell ref="M81:M85"/>
    <mergeCell ref="N81:N85"/>
    <mergeCell ref="O81:O85"/>
    <mergeCell ref="J106:J110"/>
    <mergeCell ref="A81:A85"/>
    <mergeCell ref="B81:B85"/>
    <mergeCell ref="C81:C85"/>
    <mergeCell ref="D81:D85"/>
    <mergeCell ref="E81:E85"/>
    <mergeCell ref="F81:F85"/>
    <mergeCell ref="M106:M110"/>
    <mergeCell ref="C96:C100"/>
    <mergeCell ref="D96:D100"/>
    <mergeCell ref="E96:E100"/>
    <mergeCell ref="F96:F100"/>
    <mergeCell ref="L91:L95"/>
    <mergeCell ref="M91:M95"/>
    <mergeCell ref="N91:N95"/>
    <mergeCell ref="V81:V85"/>
    <mergeCell ref="A126:A130"/>
    <mergeCell ref="B126:B130"/>
    <mergeCell ref="C126:C130"/>
    <mergeCell ref="D126:D130"/>
    <mergeCell ref="E126:E130"/>
    <mergeCell ref="F126:F130"/>
    <mergeCell ref="I126:I130"/>
    <mergeCell ref="J126:J130"/>
    <mergeCell ref="K126:K130"/>
    <mergeCell ref="P81:P85"/>
    <mergeCell ref="Q81:Q85"/>
    <mergeCell ref="R81:R85"/>
    <mergeCell ref="S81:S85"/>
    <mergeCell ref="T81:T85"/>
    <mergeCell ref="T106:T110"/>
    <mergeCell ref="O106:O110"/>
    <mergeCell ref="P106:P110"/>
    <mergeCell ref="Q106:Q110"/>
    <mergeCell ref="I81:I85"/>
    <mergeCell ref="N106:N110"/>
    <mergeCell ref="U81:U85"/>
    <mergeCell ref="J81:J85"/>
    <mergeCell ref="K81:K85"/>
    <mergeCell ref="S126:S130"/>
    <mergeCell ref="T126:T130"/>
    <mergeCell ref="U126:U130"/>
    <mergeCell ref="V126:V130"/>
    <mergeCell ref="L126:L130"/>
    <mergeCell ref="M126:M130"/>
    <mergeCell ref="N126:N130"/>
    <mergeCell ref="O126:O130"/>
    <mergeCell ref="P126:P130"/>
    <mergeCell ref="Q126:Q130"/>
  </mergeCells>
  <printOptions horizontalCentered="1"/>
  <pageMargins left="0.43307086614173229" right="0.39370078740157483" top="0.98425196850393704" bottom="0.74803149606299213" header="0.31496062992125984" footer="0.31496062992125984"/>
  <pageSetup paperSize="9" scale="44" fitToHeight="2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C6F2D-A0E6-427D-BFD4-3E84900C70D9}">
  <dimension ref="A1:IR171"/>
  <sheetViews>
    <sheetView view="pageBreakPreview" zoomScaleNormal="100" zoomScaleSheetLayoutView="100" workbookViewId="0">
      <selection activeCell="A147" sqref="A147:I171"/>
    </sheetView>
  </sheetViews>
  <sheetFormatPr defaultRowHeight="12.75"/>
  <cols>
    <col min="1" max="1" width="8.375" style="189" customWidth="1"/>
    <col min="2" max="2" width="47.75" style="189" customWidth="1"/>
    <col min="3" max="3" width="10.25" style="189" customWidth="1"/>
    <col min="4" max="4" width="12.25" style="189" customWidth="1"/>
    <col min="5" max="5" width="11.75" style="189" customWidth="1"/>
    <col min="6" max="6" width="12.75" style="189" customWidth="1"/>
    <col min="7" max="7" width="12.875" style="189" customWidth="1"/>
    <col min="8" max="8" width="12" style="189" customWidth="1"/>
    <col min="9" max="9" width="30.75" style="189" customWidth="1"/>
    <col min="10" max="255" width="9" style="189"/>
    <col min="256" max="256" width="8.375" style="189" customWidth="1"/>
    <col min="257" max="257" width="47.75" style="189" customWidth="1"/>
    <col min="258" max="258" width="10.25" style="189" customWidth="1"/>
    <col min="259" max="259" width="12.25" style="189" customWidth="1"/>
    <col min="260" max="260" width="11.75" style="189" customWidth="1"/>
    <col min="261" max="261" width="12.75" style="189" customWidth="1"/>
    <col min="262" max="262" width="12.875" style="189" customWidth="1"/>
    <col min="263" max="263" width="12" style="189" customWidth="1"/>
    <col min="264" max="264" width="30.75" style="189" customWidth="1"/>
    <col min="265" max="511" width="9" style="189"/>
    <col min="512" max="512" width="8.375" style="189" customWidth="1"/>
    <col min="513" max="513" width="47.75" style="189" customWidth="1"/>
    <col min="514" max="514" width="10.25" style="189" customWidth="1"/>
    <col min="515" max="515" width="12.25" style="189" customWidth="1"/>
    <col min="516" max="516" width="11.75" style="189" customWidth="1"/>
    <col min="517" max="517" width="12.75" style="189" customWidth="1"/>
    <col min="518" max="518" width="12.875" style="189" customWidth="1"/>
    <col min="519" max="519" width="12" style="189" customWidth="1"/>
    <col min="520" max="520" width="30.75" style="189" customWidth="1"/>
    <col min="521" max="767" width="9" style="189"/>
    <col min="768" max="768" width="8.375" style="189" customWidth="1"/>
    <col min="769" max="769" width="47.75" style="189" customWidth="1"/>
    <col min="770" max="770" width="10.25" style="189" customWidth="1"/>
    <col min="771" max="771" width="12.25" style="189" customWidth="1"/>
    <col min="772" max="772" width="11.75" style="189" customWidth="1"/>
    <col min="773" max="773" width="12.75" style="189" customWidth="1"/>
    <col min="774" max="774" width="12.875" style="189" customWidth="1"/>
    <col min="775" max="775" width="12" style="189" customWidth="1"/>
    <col min="776" max="776" width="30.75" style="189" customWidth="1"/>
    <col min="777" max="1023" width="9" style="189"/>
    <col min="1024" max="1024" width="8.375" style="189" customWidth="1"/>
    <col min="1025" max="1025" width="47.75" style="189" customWidth="1"/>
    <col min="1026" max="1026" width="10.25" style="189" customWidth="1"/>
    <col min="1027" max="1027" width="12.25" style="189" customWidth="1"/>
    <col min="1028" max="1028" width="11.75" style="189" customWidth="1"/>
    <col min="1029" max="1029" width="12.75" style="189" customWidth="1"/>
    <col min="1030" max="1030" width="12.875" style="189" customWidth="1"/>
    <col min="1031" max="1031" width="12" style="189" customWidth="1"/>
    <col min="1032" max="1032" width="30.75" style="189" customWidth="1"/>
    <col min="1033" max="1279" width="9" style="189"/>
    <col min="1280" max="1280" width="8.375" style="189" customWidth="1"/>
    <col min="1281" max="1281" width="47.75" style="189" customWidth="1"/>
    <col min="1282" max="1282" width="10.25" style="189" customWidth="1"/>
    <col min="1283" max="1283" width="12.25" style="189" customWidth="1"/>
    <col min="1284" max="1284" width="11.75" style="189" customWidth="1"/>
    <col min="1285" max="1285" width="12.75" style="189" customWidth="1"/>
    <col min="1286" max="1286" width="12.875" style="189" customWidth="1"/>
    <col min="1287" max="1287" width="12" style="189" customWidth="1"/>
    <col min="1288" max="1288" width="30.75" style="189" customWidth="1"/>
    <col min="1289" max="1535" width="9" style="189"/>
    <col min="1536" max="1536" width="8.375" style="189" customWidth="1"/>
    <col min="1537" max="1537" width="47.75" style="189" customWidth="1"/>
    <col min="1538" max="1538" width="10.25" style="189" customWidth="1"/>
    <col min="1539" max="1539" width="12.25" style="189" customWidth="1"/>
    <col min="1540" max="1540" width="11.75" style="189" customWidth="1"/>
    <col min="1541" max="1541" width="12.75" style="189" customWidth="1"/>
    <col min="1542" max="1542" width="12.875" style="189" customWidth="1"/>
    <col min="1543" max="1543" width="12" style="189" customWidth="1"/>
    <col min="1544" max="1544" width="30.75" style="189" customWidth="1"/>
    <col min="1545" max="1791" width="9" style="189"/>
    <col min="1792" max="1792" width="8.375" style="189" customWidth="1"/>
    <col min="1793" max="1793" width="47.75" style="189" customWidth="1"/>
    <col min="1794" max="1794" width="10.25" style="189" customWidth="1"/>
    <col min="1795" max="1795" width="12.25" style="189" customWidth="1"/>
    <col min="1796" max="1796" width="11.75" style="189" customWidth="1"/>
    <col min="1797" max="1797" width="12.75" style="189" customWidth="1"/>
    <col min="1798" max="1798" width="12.875" style="189" customWidth="1"/>
    <col min="1799" max="1799" width="12" style="189" customWidth="1"/>
    <col min="1800" max="1800" width="30.75" style="189" customWidth="1"/>
    <col min="1801" max="2047" width="9" style="189"/>
    <col min="2048" max="2048" width="8.375" style="189" customWidth="1"/>
    <col min="2049" max="2049" width="47.75" style="189" customWidth="1"/>
    <col min="2050" max="2050" width="10.25" style="189" customWidth="1"/>
    <col min="2051" max="2051" width="12.25" style="189" customWidth="1"/>
    <col min="2052" max="2052" width="11.75" style="189" customWidth="1"/>
    <col min="2053" max="2053" width="12.75" style="189" customWidth="1"/>
    <col min="2054" max="2054" width="12.875" style="189" customWidth="1"/>
    <col min="2055" max="2055" width="12" style="189" customWidth="1"/>
    <col min="2056" max="2056" width="30.75" style="189" customWidth="1"/>
    <col min="2057" max="2303" width="9" style="189"/>
    <col min="2304" max="2304" width="8.375" style="189" customWidth="1"/>
    <col min="2305" max="2305" width="47.75" style="189" customWidth="1"/>
    <col min="2306" max="2306" width="10.25" style="189" customWidth="1"/>
    <col min="2307" max="2307" width="12.25" style="189" customWidth="1"/>
    <col min="2308" max="2308" width="11.75" style="189" customWidth="1"/>
    <col min="2309" max="2309" width="12.75" style="189" customWidth="1"/>
    <col min="2310" max="2310" width="12.875" style="189" customWidth="1"/>
    <col min="2311" max="2311" width="12" style="189" customWidth="1"/>
    <col min="2312" max="2312" width="30.75" style="189" customWidth="1"/>
    <col min="2313" max="2559" width="9" style="189"/>
    <col min="2560" max="2560" width="8.375" style="189" customWidth="1"/>
    <col min="2561" max="2561" width="47.75" style="189" customWidth="1"/>
    <col min="2562" max="2562" width="10.25" style="189" customWidth="1"/>
    <col min="2563" max="2563" width="12.25" style="189" customWidth="1"/>
    <col min="2564" max="2564" width="11.75" style="189" customWidth="1"/>
    <col min="2565" max="2565" width="12.75" style="189" customWidth="1"/>
    <col min="2566" max="2566" width="12.875" style="189" customWidth="1"/>
    <col min="2567" max="2567" width="12" style="189" customWidth="1"/>
    <col min="2568" max="2568" width="30.75" style="189" customWidth="1"/>
    <col min="2569" max="2815" width="9" style="189"/>
    <col min="2816" max="2816" width="8.375" style="189" customWidth="1"/>
    <col min="2817" max="2817" width="47.75" style="189" customWidth="1"/>
    <col min="2818" max="2818" width="10.25" style="189" customWidth="1"/>
    <col min="2819" max="2819" width="12.25" style="189" customWidth="1"/>
    <col min="2820" max="2820" width="11.75" style="189" customWidth="1"/>
    <col min="2821" max="2821" width="12.75" style="189" customWidth="1"/>
    <col min="2822" max="2822" width="12.875" style="189" customWidth="1"/>
    <col min="2823" max="2823" width="12" style="189" customWidth="1"/>
    <col min="2824" max="2824" width="30.75" style="189" customWidth="1"/>
    <col min="2825" max="3071" width="9" style="189"/>
    <col min="3072" max="3072" width="8.375" style="189" customWidth="1"/>
    <col min="3073" max="3073" width="47.75" style="189" customWidth="1"/>
    <col min="3074" max="3074" width="10.25" style="189" customWidth="1"/>
    <col min="3075" max="3075" width="12.25" style="189" customWidth="1"/>
    <col min="3076" max="3076" width="11.75" style="189" customWidth="1"/>
    <col min="3077" max="3077" width="12.75" style="189" customWidth="1"/>
    <col min="3078" max="3078" width="12.875" style="189" customWidth="1"/>
    <col min="3079" max="3079" width="12" style="189" customWidth="1"/>
    <col min="3080" max="3080" width="30.75" style="189" customWidth="1"/>
    <col min="3081" max="3327" width="9" style="189"/>
    <col min="3328" max="3328" width="8.375" style="189" customWidth="1"/>
    <col min="3329" max="3329" width="47.75" style="189" customWidth="1"/>
    <col min="3330" max="3330" width="10.25" style="189" customWidth="1"/>
    <col min="3331" max="3331" width="12.25" style="189" customWidth="1"/>
    <col min="3332" max="3332" width="11.75" style="189" customWidth="1"/>
    <col min="3333" max="3333" width="12.75" style="189" customWidth="1"/>
    <col min="3334" max="3334" width="12.875" style="189" customWidth="1"/>
    <col min="3335" max="3335" width="12" style="189" customWidth="1"/>
    <col min="3336" max="3336" width="30.75" style="189" customWidth="1"/>
    <col min="3337" max="3583" width="9" style="189"/>
    <col min="3584" max="3584" width="8.375" style="189" customWidth="1"/>
    <col min="3585" max="3585" width="47.75" style="189" customWidth="1"/>
    <col min="3586" max="3586" width="10.25" style="189" customWidth="1"/>
    <col min="3587" max="3587" width="12.25" style="189" customWidth="1"/>
    <col min="3588" max="3588" width="11.75" style="189" customWidth="1"/>
    <col min="3589" max="3589" width="12.75" style="189" customWidth="1"/>
    <col min="3590" max="3590" width="12.875" style="189" customWidth="1"/>
    <col min="3591" max="3591" width="12" style="189" customWidth="1"/>
    <col min="3592" max="3592" width="30.75" style="189" customWidth="1"/>
    <col min="3593" max="3839" width="9" style="189"/>
    <col min="3840" max="3840" width="8.375" style="189" customWidth="1"/>
    <col min="3841" max="3841" width="47.75" style="189" customWidth="1"/>
    <col min="3842" max="3842" width="10.25" style="189" customWidth="1"/>
    <col min="3843" max="3843" width="12.25" style="189" customWidth="1"/>
    <col min="3844" max="3844" width="11.75" style="189" customWidth="1"/>
    <col min="3845" max="3845" width="12.75" style="189" customWidth="1"/>
    <col min="3846" max="3846" width="12.875" style="189" customWidth="1"/>
    <col min="3847" max="3847" width="12" style="189" customWidth="1"/>
    <col min="3848" max="3848" width="30.75" style="189" customWidth="1"/>
    <col min="3849" max="4095" width="9" style="189"/>
    <col min="4096" max="4096" width="8.375" style="189" customWidth="1"/>
    <col min="4097" max="4097" width="47.75" style="189" customWidth="1"/>
    <col min="4098" max="4098" width="10.25" style="189" customWidth="1"/>
    <col min="4099" max="4099" width="12.25" style="189" customWidth="1"/>
    <col min="4100" max="4100" width="11.75" style="189" customWidth="1"/>
    <col min="4101" max="4101" width="12.75" style="189" customWidth="1"/>
    <col min="4102" max="4102" width="12.875" style="189" customWidth="1"/>
    <col min="4103" max="4103" width="12" style="189" customWidth="1"/>
    <col min="4104" max="4104" width="30.75" style="189" customWidth="1"/>
    <col min="4105" max="4351" width="9" style="189"/>
    <col min="4352" max="4352" width="8.375" style="189" customWidth="1"/>
    <col min="4353" max="4353" width="47.75" style="189" customWidth="1"/>
    <col min="4354" max="4354" width="10.25" style="189" customWidth="1"/>
    <col min="4355" max="4355" width="12.25" style="189" customWidth="1"/>
    <col min="4356" max="4356" width="11.75" style="189" customWidth="1"/>
    <col min="4357" max="4357" width="12.75" style="189" customWidth="1"/>
    <col min="4358" max="4358" width="12.875" style="189" customWidth="1"/>
    <col min="4359" max="4359" width="12" style="189" customWidth="1"/>
    <col min="4360" max="4360" width="30.75" style="189" customWidth="1"/>
    <col min="4361" max="4607" width="9" style="189"/>
    <col min="4608" max="4608" width="8.375" style="189" customWidth="1"/>
    <col min="4609" max="4609" width="47.75" style="189" customWidth="1"/>
    <col min="4610" max="4610" width="10.25" style="189" customWidth="1"/>
    <col min="4611" max="4611" width="12.25" style="189" customWidth="1"/>
    <col min="4612" max="4612" width="11.75" style="189" customWidth="1"/>
    <col min="4613" max="4613" width="12.75" style="189" customWidth="1"/>
    <col min="4614" max="4614" width="12.875" style="189" customWidth="1"/>
    <col min="4615" max="4615" width="12" style="189" customWidth="1"/>
    <col min="4616" max="4616" width="30.75" style="189" customWidth="1"/>
    <col min="4617" max="4863" width="9" style="189"/>
    <col min="4864" max="4864" width="8.375" style="189" customWidth="1"/>
    <col min="4865" max="4865" width="47.75" style="189" customWidth="1"/>
    <col min="4866" max="4866" width="10.25" style="189" customWidth="1"/>
    <col min="4867" max="4867" width="12.25" style="189" customWidth="1"/>
    <col min="4868" max="4868" width="11.75" style="189" customWidth="1"/>
    <col min="4869" max="4869" width="12.75" style="189" customWidth="1"/>
    <col min="4870" max="4870" width="12.875" style="189" customWidth="1"/>
    <col min="4871" max="4871" width="12" style="189" customWidth="1"/>
    <col min="4872" max="4872" width="30.75" style="189" customWidth="1"/>
    <col min="4873" max="5119" width="9" style="189"/>
    <col min="5120" max="5120" width="8.375" style="189" customWidth="1"/>
    <col min="5121" max="5121" width="47.75" style="189" customWidth="1"/>
    <col min="5122" max="5122" width="10.25" style="189" customWidth="1"/>
    <col min="5123" max="5123" width="12.25" style="189" customWidth="1"/>
    <col min="5124" max="5124" width="11.75" style="189" customWidth="1"/>
    <col min="5125" max="5125" width="12.75" style="189" customWidth="1"/>
    <col min="5126" max="5126" width="12.875" style="189" customWidth="1"/>
    <col min="5127" max="5127" width="12" style="189" customWidth="1"/>
    <col min="5128" max="5128" width="30.75" style="189" customWidth="1"/>
    <col min="5129" max="5375" width="9" style="189"/>
    <col min="5376" max="5376" width="8.375" style="189" customWidth="1"/>
    <col min="5377" max="5377" width="47.75" style="189" customWidth="1"/>
    <col min="5378" max="5378" width="10.25" style="189" customWidth="1"/>
    <col min="5379" max="5379" width="12.25" style="189" customWidth="1"/>
    <col min="5380" max="5380" width="11.75" style="189" customWidth="1"/>
    <col min="5381" max="5381" width="12.75" style="189" customWidth="1"/>
    <col min="5382" max="5382" width="12.875" style="189" customWidth="1"/>
    <col min="5383" max="5383" width="12" style="189" customWidth="1"/>
    <col min="5384" max="5384" width="30.75" style="189" customWidth="1"/>
    <col min="5385" max="5631" width="9" style="189"/>
    <col min="5632" max="5632" width="8.375" style="189" customWidth="1"/>
    <col min="5633" max="5633" width="47.75" style="189" customWidth="1"/>
    <col min="5634" max="5634" width="10.25" style="189" customWidth="1"/>
    <col min="5635" max="5635" width="12.25" style="189" customWidth="1"/>
    <col min="5636" max="5636" width="11.75" style="189" customWidth="1"/>
    <col min="5637" max="5637" width="12.75" style="189" customWidth="1"/>
    <col min="5638" max="5638" width="12.875" style="189" customWidth="1"/>
    <col min="5639" max="5639" width="12" style="189" customWidth="1"/>
    <col min="5640" max="5640" width="30.75" style="189" customWidth="1"/>
    <col min="5641" max="5887" width="9" style="189"/>
    <col min="5888" max="5888" width="8.375" style="189" customWidth="1"/>
    <col min="5889" max="5889" width="47.75" style="189" customWidth="1"/>
    <col min="5890" max="5890" width="10.25" style="189" customWidth="1"/>
    <col min="5891" max="5891" width="12.25" style="189" customWidth="1"/>
    <col min="5892" max="5892" width="11.75" style="189" customWidth="1"/>
    <col min="5893" max="5893" width="12.75" style="189" customWidth="1"/>
    <col min="5894" max="5894" width="12.875" style="189" customWidth="1"/>
    <col min="5895" max="5895" width="12" style="189" customWidth="1"/>
    <col min="5896" max="5896" width="30.75" style="189" customWidth="1"/>
    <col min="5897" max="6143" width="9" style="189"/>
    <col min="6144" max="6144" width="8.375" style="189" customWidth="1"/>
    <col min="6145" max="6145" width="47.75" style="189" customWidth="1"/>
    <col min="6146" max="6146" width="10.25" style="189" customWidth="1"/>
    <col min="6147" max="6147" width="12.25" style="189" customWidth="1"/>
    <col min="6148" max="6148" width="11.75" style="189" customWidth="1"/>
    <col min="6149" max="6149" width="12.75" style="189" customWidth="1"/>
    <col min="6150" max="6150" width="12.875" style="189" customWidth="1"/>
    <col min="6151" max="6151" width="12" style="189" customWidth="1"/>
    <col min="6152" max="6152" width="30.75" style="189" customWidth="1"/>
    <col min="6153" max="6399" width="9" style="189"/>
    <col min="6400" max="6400" width="8.375" style="189" customWidth="1"/>
    <col min="6401" max="6401" width="47.75" style="189" customWidth="1"/>
    <col min="6402" max="6402" width="10.25" style="189" customWidth="1"/>
    <col min="6403" max="6403" width="12.25" style="189" customWidth="1"/>
    <col min="6404" max="6404" width="11.75" style="189" customWidth="1"/>
    <col min="6405" max="6405" width="12.75" style="189" customWidth="1"/>
    <col min="6406" max="6406" width="12.875" style="189" customWidth="1"/>
    <col min="6407" max="6407" width="12" style="189" customWidth="1"/>
    <col min="6408" max="6408" width="30.75" style="189" customWidth="1"/>
    <col min="6409" max="6655" width="9" style="189"/>
    <col min="6656" max="6656" width="8.375" style="189" customWidth="1"/>
    <col min="6657" max="6657" width="47.75" style="189" customWidth="1"/>
    <col min="6658" max="6658" width="10.25" style="189" customWidth="1"/>
    <col min="6659" max="6659" width="12.25" style="189" customWidth="1"/>
    <col min="6660" max="6660" width="11.75" style="189" customWidth="1"/>
    <col min="6661" max="6661" width="12.75" style="189" customWidth="1"/>
    <col min="6662" max="6662" width="12.875" style="189" customWidth="1"/>
    <col min="6663" max="6663" width="12" style="189" customWidth="1"/>
    <col min="6664" max="6664" width="30.75" style="189" customWidth="1"/>
    <col min="6665" max="6911" width="9" style="189"/>
    <col min="6912" max="6912" width="8.375" style="189" customWidth="1"/>
    <col min="6913" max="6913" width="47.75" style="189" customWidth="1"/>
    <col min="6914" max="6914" width="10.25" style="189" customWidth="1"/>
    <col min="6915" max="6915" width="12.25" style="189" customWidth="1"/>
    <col min="6916" max="6916" width="11.75" style="189" customWidth="1"/>
    <col min="6917" max="6917" width="12.75" style="189" customWidth="1"/>
    <col min="6918" max="6918" width="12.875" style="189" customWidth="1"/>
    <col min="6919" max="6919" width="12" style="189" customWidth="1"/>
    <col min="6920" max="6920" width="30.75" style="189" customWidth="1"/>
    <col min="6921" max="7167" width="9" style="189"/>
    <col min="7168" max="7168" width="8.375" style="189" customWidth="1"/>
    <col min="7169" max="7169" width="47.75" style="189" customWidth="1"/>
    <col min="7170" max="7170" width="10.25" style="189" customWidth="1"/>
    <col min="7171" max="7171" width="12.25" style="189" customWidth="1"/>
    <col min="7172" max="7172" width="11.75" style="189" customWidth="1"/>
    <col min="7173" max="7173" width="12.75" style="189" customWidth="1"/>
    <col min="7174" max="7174" width="12.875" style="189" customWidth="1"/>
    <col min="7175" max="7175" width="12" style="189" customWidth="1"/>
    <col min="7176" max="7176" width="30.75" style="189" customWidth="1"/>
    <col min="7177" max="7423" width="9" style="189"/>
    <col min="7424" max="7424" width="8.375" style="189" customWidth="1"/>
    <col min="7425" max="7425" width="47.75" style="189" customWidth="1"/>
    <col min="7426" max="7426" width="10.25" style="189" customWidth="1"/>
    <col min="7427" max="7427" width="12.25" style="189" customWidth="1"/>
    <col min="7428" max="7428" width="11.75" style="189" customWidth="1"/>
    <col min="7429" max="7429" width="12.75" style="189" customWidth="1"/>
    <col min="7430" max="7430" width="12.875" style="189" customWidth="1"/>
    <col min="7431" max="7431" width="12" style="189" customWidth="1"/>
    <col min="7432" max="7432" width="30.75" style="189" customWidth="1"/>
    <col min="7433" max="7679" width="9" style="189"/>
    <col min="7680" max="7680" width="8.375" style="189" customWidth="1"/>
    <col min="7681" max="7681" width="47.75" style="189" customWidth="1"/>
    <col min="7682" max="7682" width="10.25" style="189" customWidth="1"/>
    <col min="7683" max="7683" width="12.25" style="189" customWidth="1"/>
    <col min="7684" max="7684" width="11.75" style="189" customWidth="1"/>
    <col min="7685" max="7685" width="12.75" style="189" customWidth="1"/>
    <col min="7686" max="7686" width="12.875" style="189" customWidth="1"/>
    <col min="7687" max="7687" width="12" style="189" customWidth="1"/>
    <col min="7688" max="7688" width="30.75" style="189" customWidth="1"/>
    <col min="7689" max="7935" width="9" style="189"/>
    <col min="7936" max="7936" width="8.375" style="189" customWidth="1"/>
    <col min="7937" max="7937" width="47.75" style="189" customWidth="1"/>
    <col min="7938" max="7938" width="10.25" style="189" customWidth="1"/>
    <col min="7939" max="7939" width="12.25" style="189" customWidth="1"/>
    <col min="7940" max="7940" width="11.75" style="189" customWidth="1"/>
    <col min="7941" max="7941" width="12.75" style="189" customWidth="1"/>
    <col min="7942" max="7942" width="12.875" style="189" customWidth="1"/>
    <col min="7943" max="7943" width="12" style="189" customWidth="1"/>
    <col min="7944" max="7944" width="30.75" style="189" customWidth="1"/>
    <col min="7945" max="8191" width="9" style="189"/>
    <col min="8192" max="8192" width="8.375" style="189" customWidth="1"/>
    <col min="8193" max="8193" width="47.75" style="189" customWidth="1"/>
    <col min="8194" max="8194" width="10.25" style="189" customWidth="1"/>
    <col min="8195" max="8195" width="12.25" style="189" customWidth="1"/>
    <col min="8196" max="8196" width="11.75" style="189" customWidth="1"/>
    <col min="8197" max="8197" width="12.75" style="189" customWidth="1"/>
    <col min="8198" max="8198" width="12.875" style="189" customWidth="1"/>
    <col min="8199" max="8199" width="12" style="189" customWidth="1"/>
    <col min="8200" max="8200" width="30.75" style="189" customWidth="1"/>
    <col min="8201" max="8447" width="9" style="189"/>
    <col min="8448" max="8448" width="8.375" style="189" customWidth="1"/>
    <col min="8449" max="8449" width="47.75" style="189" customWidth="1"/>
    <col min="8450" max="8450" width="10.25" style="189" customWidth="1"/>
    <col min="8451" max="8451" width="12.25" style="189" customWidth="1"/>
    <col min="8452" max="8452" width="11.75" style="189" customWidth="1"/>
    <col min="8453" max="8453" width="12.75" style="189" customWidth="1"/>
    <col min="8454" max="8454" width="12.875" style="189" customWidth="1"/>
    <col min="8455" max="8455" width="12" style="189" customWidth="1"/>
    <col min="8456" max="8456" width="30.75" style="189" customWidth="1"/>
    <col min="8457" max="8703" width="9" style="189"/>
    <col min="8704" max="8704" width="8.375" style="189" customWidth="1"/>
    <col min="8705" max="8705" width="47.75" style="189" customWidth="1"/>
    <col min="8706" max="8706" width="10.25" style="189" customWidth="1"/>
    <col min="8707" max="8707" width="12.25" style="189" customWidth="1"/>
    <col min="8708" max="8708" width="11.75" style="189" customWidth="1"/>
    <col min="8709" max="8709" width="12.75" style="189" customWidth="1"/>
    <col min="8710" max="8710" width="12.875" style="189" customWidth="1"/>
    <col min="8711" max="8711" width="12" style="189" customWidth="1"/>
    <col min="8712" max="8712" width="30.75" style="189" customWidth="1"/>
    <col min="8713" max="8959" width="9" style="189"/>
    <col min="8960" max="8960" width="8.375" style="189" customWidth="1"/>
    <col min="8961" max="8961" width="47.75" style="189" customWidth="1"/>
    <col min="8962" max="8962" width="10.25" style="189" customWidth="1"/>
    <col min="8963" max="8963" width="12.25" style="189" customWidth="1"/>
    <col min="8964" max="8964" width="11.75" style="189" customWidth="1"/>
    <col min="8965" max="8965" width="12.75" style="189" customWidth="1"/>
    <col min="8966" max="8966" width="12.875" style="189" customWidth="1"/>
    <col min="8967" max="8967" width="12" style="189" customWidth="1"/>
    <col min="8968" max="8968" width="30.75" style="189" customWidth="1"/>
    <col min="8969" max="9215" width="9" style="189"/>
    <col min="9216" max="9216" width="8.375" style="189" customWidth="1"/>
    <col min="9217" max="9217" width="47.75" style="189" customWidth="1"/>
    <col min="9218" max="9218" width="10.25" style="189" customWidth="1"/>
    <col min="9219" max="9219" width="12.25" style="189" customWidth="1"/>
    <col min="9220" max="9220" width="11.75" style="189" customWidth="1"/>
    <col min="9221" max="9221" width="12.75" style="189" customWidth="1"/>
    <col min="9222" max="9222" width="12.875" style="189" customWidth="1"/>
    <col min="9223" max="9223" width="12" style="189" customWidth="1"/>
    <col min="9224" max="9224" width="30.75" style="189" customWidth="1"/>
    <col min="9225" max="9471" width="9" style="189"/>
    <col min="9472" max="9472" width="8.375" style="189" customWidth="1"/>
    <col min="9473" max="9473" width="47.75" style="189" customWidth="1"/>
    <col min="9474" max="9474" width="10.25" style="189" customWidth="1"/>
    <col min="9475" max="9475" width="12.25" style="189" customWidth="1"/>
    <col min="9476" max="9476" width="11.75" style="189" customWidth="1"/>
    <col min="9477" max="9477" width="12.75" style="189" customWidth="1"/>
    <col min="9478" max="9478" width="12.875" style="189" customWidth="1"/>
    <col min="9479" max="9479" width="12" style="189" customWidth="1"/>
    <col min="9480" max="9480" width="30.75" style="189" customWidth="1"/>
    <col min="9481" max="9727" width="9" style="189"/>
    <col min="9728" max="9728" width="8.375" style="189" customWidth="1"/>
    <col min="9729" max="9729" width="47.75" style="189" customWidth="1"/>
    <col min="9730" max="9730" width="10.25" style="189" customWidth="1"/>
    <col min="9731" max="9731" width="12.25" style="189" customWidth="1"/>
    <col min="9732" max="9732" width="11.75" style="189" customWidth="1"/>
    <col min="9733" max="9733" width="12.75" style="189" customWidth="1"/>
    <col min="9734" max="9734" width="12.875" style="189" customWidth="1"/>
    <col min="9735" max="9735" width="12" style="189" customWidth="1"/>
    <col min="9736" max="9736" width="30.75" style="189" customWidth="1"/>
    <col min="9737" max="9983" width="9" style="189"/>
    <col min="9984" max="9984" width="8.375" style="189" customWidth="1"/>
    <col min="9985" max="9985" width="47.75" style="189" customWidth="1"/>
    <col min="9986" max="9986" width="10.25" style="189" customWidth="1"/>
    <col min="9987" max="9987" width="12.25" style="189" customWidth="1"/>
    <col min="9988" max="9988" width="11.75" style="189" customWidth="1"/>
    <col min="9989" max="9989" width="12.75" style="189" customWidth="1"/>
    <col min="9990" max="9990" width="12.875" style="189" customWidth="1"/>
    <col min="9991" max="9991" width="12" style="189" customWidth="1"/>
    <col min="9992" max="9992" width="30.75" style="189" customWidth="1"/>
    <col min="9993" max="10239" width="9" style="189"/>
    <col min="10240" max="10240" width="8.375" style="189" customWidth="1"/>
    <col min="10241" max="10241" width="47.75" style="189" customWidth="1"/>
    <col min="10242" max="10242" width="10.25" style="189" customWidth="1"/>
    <col min="10243" max="10243" width="12.25" style="189" customWidth="1"/>
    <col min="10244" max="10244" width="11.75" style="189" customWidth="1"/>
    <col min="10245" max="10245" width="12.75" style="189" customWidth="1"/>
    <col min="10246" max="10246" width="12.875" style="189" customWidth="1"/>
    <col min="10247" max="10247" width="12" style="189" customWidth="1"/>
    <col min="10248" max="10248" width="30.75" style="189" customWidth="1"/>
    <col min="10249" max="10495" width="9" style="189"/>
    <col min="10496" max="10496" width="8.375" style="189" customWidth="1"/>
    <col min="10497" max="10497" width="47.75" style="189" customWidth="1"/>
    <col min="10498" max="10498" width="10.25" style="189" customWidth="1"/>
    <col min="10499" max="10499" width="12.25" style="189" customWidth="1"/>
    <col min="10500" max="10500" width="11.75" style="189" customWidth="1"/>
    <col min="10501" max="10501" width="12.75" style="189" customWidth="1"/>
    <col min="10502" max="10502" width="12.875" style="189" customWidth="1"/>
    <col min="10503" max="10503" width="12" style="189" customWidth="1"/>
    <col min="10504" max="10504" width="30.75" style="189" customWidth="1"/>
    <col min="10505" max="10751" width="9" style="189"/>
    <col min="10752" max="10752" width="8.375" style="189" customWidth="1"/>
    <col min="10753" max="10753" width="47.75" style="189" customWidth="1"/>
    <col min="10754" max="10754" width="10.25" style="189" customWidth="1"/>
    <col min="10755" max="10755" width="12.25" style="189" customWidth="1"/>
    <col min="10756" max="10756" width="11.75" style="189" customWidth="1"/>
    <col min="10757" max="10757" width="12.75" style="189" customWidth="1"/>
    <col min="10758" max="10758" width="12.875" style="189" customWidth="1"/>
    <col min="10759" max="10759" width="12" style="189" customWidth="1"/>
    <col min="10760" max="10760" width="30.75" style="189" customWidth="1"/>
    <col min="10761" max="11007" width="9" style="189"/>
    <col min="11008" max="11008" width="8.375" style="189" customWidth="1"/>
    <col min="11009" max="11009" width="47.75" style="189" customWidth="1"/>
    <col min="11010" max="11010" width="10.25" style="189" customWidth="1"/>
    <col min="11011" max="11011" width="12.25" style="189" customWidth="1"/>
    <col min="11012" max="11012" width="11.75" style="189" customWidth="1"/>
    <col min="11013" max="11013" width="12.75" style="189" customWidth="1"/>
    <col min="11014" max="11014" width="12.875" style="189" customWidth="1"/>
    <col min="11015" max="11015" width="12" style="189" customWidth="1"/>
    <col min="11016" max="11016" width="30.75" style="189" customWidth="1"/>
    <col min="11017" max="11263" width="9" style="189"/>
    <col min="11264" max="11264" width="8.375" style="189" customWidth="1"/>
    <col min="11265" max="11265" width="47.75" style="189" customWidth="1"/>
    <col min="11266" max="11266" width="10.25" style="189" customWidth="1"/>
    <col min="11267" max="11267" width="12.25" style="189" customWidth="1"/>
    <col min="11268" max="11268" width="11.75" style="189" customWidth="1"/>
    <col min="11269" max="11269" width="12.75" style="189" customWidth="1"/>
    <col min="11270" max="11270" width="12.875" style="189" customWidth="1"/>
    <col min="11271" max="11271" width="12" style="189" customWidth="1"/>
    <col min="11272" max="11272" width="30.75" style="189" customWidth="1"/>
    <col min="11273" max="11519" width="9" style="189"/>
    <col min="11520" max="11520" width="8.375" style="189" customWidth="1"/>
    <col min="11521" max="11521" width="47.75" style="189" customWidth="1"/>
    <col min="11522" max="11522" width="10.25" style="189" customWidth="1"/>
    <col min="11523" max="11523" width="12.25" style="189" customWidth="1"/>
    <col min="11524" max="11524" width="11.75" style="189" customWidth="1"/>
    <col min="11525" max="11525" width="12.75" style="189" customWidth="1"/>
    <col min="11526" max="11526" width="12.875" style="189" customWidth="1"/>
    <col min="11527" max="11527" width="12" style="189" customWidth="1"/>
    <col min="11528" max="11528" width="30.75" style="189" customWidth="1"/>
    <col min="11529" max="11775" width="9" style="189"/>
    <col min="11776" max="11776" width="8.375" style="189" customWidth="1"/>
    <col min="11777" max="11777" width="47.75" style="189" customWidth="1"/>
    <col min="11778" max="11778" width="10.25" style="189" customWidth="1"/>
    <col min="11779" max="11779" width="12.25" style="189" customWidth="1"/>
    <col min="11780" max="11780" width="11.75" style="189" customWidth="1"/>
    <col min="11781" max="11781" width="12.75" style="189" customWidth="1"/>
    <col min="11782" max="11782" width="12.875" style="189" customWidth="1"/>
    <col min="11783" max="11783" width="12" style="189" customWidth="1"/>
    <col min="11784" max="11784" width="30.75" style="189" customWidth="1"/>
    <col min="11785" max="12031" width="9" style="189"/>
    <col min="12032" max="12032" width="8.375" style="189" customWidth="1"/>
    <col min="12033" max="12033" width="47.75" style="189" customWidth="1"/>
    <col min="12034" max="12034" width="10.25" style="189" customWidth="1"/>
    <col min="12035" max="12035" width="12.25" style="189" customWidth="1"/>
    <col min="12036" max="12036" width="11.75" style="189" customWidth="1"/>
    <col min="12037" max="12037" width="12.75" style="189" customWidth="1"/>
    <col min="12038" max="12038" width="12.875" style="189" customWidth="1"/>
    <col min="12039" max="12039" width="12" style="189" customWidth="1"/>
    <col min="12040" max="12040" width="30.75" style="189" customWidth="1"/>
    <col min="12041" max="12287" width="9" style="189"/>
    <col min="12288" max="12288" width="8.375" style="189" customWidth="1"/>
    <col min="12289" max="12289" width="47.75" style="189" customWidth="1"/>
    <col min="12290" max="12290" width="10.25" style="189" customWidth="1"/>
    <col min="12291" max="12291" width="12.25" style="189" customWidth="1"/>
    <col min="12292" max="12292" width="11.75" style="189" customWidth="1"/>
    <col min="12293" max="12293" width="12.75" style="189" customWidth="1"/>
    <col min="12294" max="12294" width="12.875" style="189" customWidth="1"/>
    <col min="12295" max="12295" width="12" style="189" customWidth="1"/>
    <col min="12296" max="12296" width="30.75" style="189" customWidth="1"/>
    <col min="12297" max="12543" width="9" style="189"/>
    <col min="12544" max="12544" width="8.375" style="189" customWidth="1"/>
    <col min="12545" max="12545" width="47.75" style="189" customWidth="1"/>
    <col min="12546" max="12546" width="10.25" style="189" customWidth="1"/>
    <col min="12547" max="12547" width="12.25" style="189" customWidth="1"/>
    <col min="12548" max="12548" width="11.75" style="189" customWidth="1"/>
    <col min="12549" max="12549" width="12.75" style="189" customWidth="1"/>
    <col min="12550" max="12550" width="12.875" style="189" customWidth="1"/>
    <col min="12551" max="12551" width="12" style="189" customWidth="1"/>
    <col min="12552" max="12552" width="30.75" style="189" customWidth="1"/>
    <col min="12553" max="12799" width="9" style="189"/>
    <col min="12800" max="12800" width="8.375" style="189" customWidth="1"/>
    <col min="12801" max="12801" width="47.75" style="189" customWidth="1"/>
    <col min="12802" max="12802" width="10.25" style="189" customWidth="1"/>
    <col min="12803" max="12803" width="12.25" style="189" customWidth="1"/>
    <col min="12804" max="12804" width="11.75" style="189" customWidth="1"/>
    <col min="12805" max="12805" width="12.75" style="189" customWidth="1"/>
    <col min="12806" max="12806" width="12.875" style="189" customWidth="1"/>
    <col min="12807" max="12807" width="12" style="189" customWidth="1"/>
    <col min="12808" max="12808" width="30.75" style="189" customWidth="1"/>
    <col min="12809" max="13055" width="9" style="189"/>
    <col min="13056" max="13056" width="8.375" style="189" customWidth="1"/>
    <col min="13057" max="13057" width="47.75" style="189" customWidth="1"/>
    <col min="13058" max="13058" width="10.25" style="189" customWidth="1"/>
    <col min="13059" max="13059" width="12.25" style="189" customWidth="1"/>
    <col min="13060" max="13060" width="11.75" style="189" customWidth="1"/>
    <col min="13061" max="13061" width="12.75" style="189" customWidth="1"/>
    <col min="13062" max="13062" width="12.875" style="189" customWidth="1"/>
    <col min="13063" max="13063" width="12" style="189" customWidth="1"/>
    <col min="13064" max="13064" width="30.75" style="189" customWidth="1"/>
    <col min="13065" max="13311" width="9" style="189"/>
    <col min="13312" max="13312" width="8.375" style="189" customWidth="1"/>
    <col min="13313" max="13313" width="47.75" style="189" customWidth="1"/>
    <col min="13314" max="13314" width="10.25" style="189" customWidth="1"/>
    <col min="13315" max="13315" width="12.25" style="189" customWidth="1"/>
    <col min="13316" max="13316" width="11.75" style="189" customWidth="1"/>
    <col min="13317" max="13317" width="12.75" style="189" customWidth="1"/>
    <col min="13318" max="13318" width="12.875" style="189" customWidth="1"/>
    <col min="13319" max="13319" width="12" style="189" customWidth="1"/>
    <col min="13320" max="13320" width="30.75" style="189" customWidth="1"/>
    <col min="13321" max="13567" width="9" style="189"/>
    <col min="13568" max="13568" width="8.375" style="189" customWidth="1"/>
    <col min="13569" max="13569" width="47.75" style="189" customWidth="1"/>
    <col min="13570" max="13570" width="10.25" style="189" customWidth="1"/>
    <col min="13571" max="13571" width="12.25" style="189" customWidth="1"/>
    <col min="13572" max="13572" width="11.75" style="189" customWidth="1"/>
    <col min="13573" max="13573" width="12.75" style="189" customWidth="1"/>
    <col min="13574" max="13574" width="12.875" style="189" customWidth="1"/>
    <col min="13575" max="13575" width="12" style="189" customWidth="1"/>
    <col min="13576" max="13576" width="30.75" style="189" customWidth="1"/>
    <col min="13577" max="13823" width="9" style="189"/>
    <col min="13824" max="13824" width="8.375" style="189" customWidth="1"/>
    <col min="13825" max="13825" width="47.75" style="189" customWidth="1"/>
    <col min="13826" max="13826" width="10.25" style="189" customWidth="1"/>
    <col min="13827" max="13827" width="12.25" style="189" customWidth="1"/>
    <col min="13828" max="13828" width="11.75" style="189" customWidth="1"/>
    <col min="13829" max="13829" width="12.75" style="189" customWidth="1"/>
    <col min="13830" max="13830" width="12.875" style="189" customWidth="1"/>
    <col min="13831" max="13831" width="12" style="189" customWidth="1"/>
    <col min="13832" max="13832" width="30.75" style="189" customWidth="1"/>
    <col min="13833" max="14079" width="9" style="189"/>
    <col min="14080" max="14080" width="8.375" style="189" customWidth="1"/>
    <col min="14081" max="14081" width="47.75" style="189" customWidth="1"/>
    <col min="14082" max="14082" width="10.25" style="189" customWidth="1"/>
    <col min="14083" max="14083" width="12.25" style="189" customWidth="1"/>
    <col min="14084" max="14084" width="11.75" style="189" customWidth="1"/>
    <col min="14085" max="14085" width="12.75" style="189" customWidth="1"/>
    <col min="14086" max="14086" width="12.875" style="189" customWidth="1"/>
    <col min="14087" max="14087" width="12" style="189" customWidth="1"/>
    <col min="14088" max="14088" width="30.75" style="189" customWidth="1"/>
    <col min="14089" max="14335" width="9" style="189"/>
    <col min="14336" max="14336" width="8.375" style="189" customWidth="1"/>
    <col min="14337" max="14337" width="47.75" style="189" customWidth="1"/>
    <col min="14338" max="14338" width="10.25" style="189" customWidth="1"/>
    <col min="14339" max="14339" width="12.25" style="189" customWidth="1"/>
    <col min="14340" max="14340" width="11.75" style="189" customWidth="1"/>
    <col min="14341" max="14341" width="12.75" style="189" customWidth="1"/>
    <col min="14342" max="14342" width="12.875" style="189" customWidth="1"/>
    <col min="14343" max="14343" width="12" style="189" customWidth="1"/>
    <col min="14344" max="14344" width="30.75" style="189" customWidth="1"/>
    <col min="14345" max="14591" width="9" style="189"/>
    <col min="14592" max="14592" width="8.375" style="189" customWidth="1"/>
    <col min="14593" max="14593" width="47.75" style="189" customWidth="1"/>
    <col min="14594" max="14594" width="10.25" style="189" customWidth="1"/>
    <col min="14595" max="14595" width="12.25" style="189" customWidth="1"/>
    <col min="14596" max="14596" width="11.75" style="189" customWidth="1"/>
    <col min="14597" max="14597" width="12.75" style="189" customWidth="1"/>
    <col min="14598" max="14598" width="12.875" style="189" customWidth="1"/>
    <col min="14599" max="14599" width="12" style="189" customWidth="1"/>
    <col min="14600" max="14600" width="30.75" style="189" customWidth="1"/>
    <col min="14601" max="14847" width="9" style="189"/>
    <col min="14848" max="14848" width="8.375" style="189" customWidth="1"/>
    <col min="14849" max="14849" width="47.75" style="189" customWidth="1"/>
    <col min="14850" max="14850" width="10.25" style="189" customWidth="1"/>
    <col min="14851" max="14851" width="12.25" style="189" customWidth="1"/>
    <col min="14852" max="14852" width="11.75" style="189" customWidth="1"/>
    <col min="14853" max="14853" width="12.75" style="189" customWidth="1"/>
    <col min="14854" max="14854" width="12.875" style="189" customWidth="1"/>
    <col min="14855" max="14855" width="12" style="189" customWidth="1"/>
    <col min="14856" max="14856" width="30.75" style="189" customWidth="1"/>
    <col min="14857" max="15103" width="9" style="189"/>
    <col min="15104" max="15104" width="8.375" style="189" customWidth="1"/>
    <col min="15105" max="15105" width="47.75" style="189" customWidth="1"/>
    <col min="15106" max="15106" width="10.25" style="189" customWidth="1"/>
    <col min="15107" max="15107" width="12.25" style="189" customWidth="1"/>
    <col min="15108" max="15108" width="11.75" style="189" customWidth="1"/>
    <col min="15109" max="15109" width="12.75" style="189" customWidth="1"/>
    <col min="15110" max="15110" width="12.875" style="189" customWidth="1"/>
    <col min="15111" max="15111" width="12" style="189" customWidth="1"/>
    <col min="15112" max="15112" width="30.75" style="189" customWidth="1"/>
    <col min="15113" max="15359" width="9" style="189"/>
    <col min="15360" max="15360" width="8.375" style="189" customWidth="1"/>
    <col min="15361" max="15361" width="47.75" style="189" customWidth="1"/>
    <col min="15362" max="15362" width="10.25" style="189" customWidth="1"/>
    <col min="15363" max="15363" width="12.25" style="189" customWidth="1"/>
    <col min="15364" max="15364" width="11.75" style="189" customWidth="1"/>
    <col min="15365" max="15365" width="12.75" style="189" customWidth="1"/>
    <col min="15366" max="15366" width="12.875" style="189" customWidth="1"/>
    <col min="15367" max="15367" width="12" style="189" customWidth="1"/>
    <col min="15368" max="15368" width="30.75" style="189" customWidth="1"/>
    <col min="15369" max="15615" width="9" style="189"/>
    <col min="15616" max="15616" width="8.375" style="189" customWidth="1"/>
    <col min="15617" max="15617" width="47.75" style="189" customWidth="1"/>
    <col min="15618" max="15618" width="10.25" style="189" customWidth="1"/>
    <col min="15619" max="15619" width="12.25" style="189" customWidth="1"/>
    <col min="15620" max="15620" width="11.75" style="189" customWidth="1"/>
    <col min="15621" max="15621" width="12.75" style="189" customWidth="1"/>
    <col min="15622" max="15622" width="12.875" style="189" customWidth="1"/>
    <col min="15623" max="15623" width="12" style="189" customWidth="1"/>
    <col min="15624" max="15624" width="30.75" style="189" customWidth="1"/>
    <col min="15625" max="15871" width="9" style="189"/>
    <col min="15872" max="15872" width="8.375" style="189" customWidth="1"/>
    <col min="15873" max="15873" width="47.75" style="189" customWidth="1"/>
    <col min="15874" max="15874" width="10.25" style="189" customWidth="1"/>
    <col min="15875" max="15875" width="12.25" style="189" customWidth="1"/>
    <col min="15876" max="15876" width="11.75" style="189" customWidth="1"/>
    <col min="15877" max="15877" width="12.75" style="189" customWidth="1"/>
    <col min="15878" max="15878" width="12.875" style="189" customWidth="1"/>
    <col min="15879" max="15879" width="12" style="189" customWidth="1"/>
    <col min="15880" max="15880" width="30.75" style="189" customWidth="1"/>
    <col min="15881" max="16127" width="9" style="189"/>
    <col min="16128" max="16128" width="8.375" style="189" customWidth="1"/>
    <col min="16129" max="16129" width="47.75" style="189" customWidth="1"/>
    <col min="16130" max="16130" width="10.25" style="189" customWidth="1"/>
    <col min="16131" max="16131" width="12.25" style="189" customWidth="1"/>
    <col min="16132" max="16132" width="11.75" style="189" customWidth="1"/>
    <col min="16133" max="16133" width="12.75" style="189" customWidth="1"/>
    <col min="16134" max="16134" width="12.875" style="189" customWidth="1"/>
    <col min="16135" max="16135" width="12" style="189" customWidth="1"/>
    <col min="16136" max="16136" width="30.75" style="189" customWidth="1"/>
    <col min="16137" max="16382" width="9" style="189"/>
    <col min="16383" max="16384" width="8.75" style="189" customWidth="1"/>
  </cols>
  <sheetData>
    <row r="1" spans="1:252" ht="12.75" customHeight="1">
      <c r="I1" s="8" t="s">
        <v>478</v>
      </c>
    </row>
    <row r="2" spans="1:252" ht="12.75" customHeight="1">
      <c r="I2" s="8" t="s">
        <v>298</v>
      </c>
    </row>
    <row r="3" spans="1:252" ht="12.75" customHeight="1">
      <c r="I3" s="8" t="s">
        <v>299</v>
      </c>
    </row>
    <row r="4" spans="1:252" ht="18" customHeight="1">
      <c r="A4" s="859" t="s">
        <v>479</v>
      </c>
      <c r="B4" s="859"/>
      <c r="C4" s="859"/>
      <c r="D4" s="859"/>
      <c r="E4" s="859"/>
      <c r="F4" s="859"/>
      <c r="G4" s="859"/>
      <c r="H4" s="859"/>
      <c r="I4" s="859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0"/>
      <c r="AA4" s="190"/>
      <c r="AB4" s="190"/>
      <c r="AC4" s="190"/>
      <c r="AD4" s="190"/>
      <c r="AE4" s="190"/>
      <c r="AF4" s="190"/>
      <c r="AG4" s="190"/>
      <c r="AH4" s="190"/>
      <c r="AI4" s="190"/>
      <c r="AJ4" s="190"/>
      <c r="AK4" s="190"/>
      <c r="AL4" s="190"/>
      <c r="AM4" s="190"/>
      <c r="AN4" s="190"/>
      <c r="AO4" s="190"/>
      <c r="AP4" s="190"/>
      <c r="AQ4" s="190"/>
      <c r="AR4" s="190"/>
      <c r="AS4" s="190"/>
      <c r="AT4" s="190"/>
      <c r="AU4" s="190"/>
      <c r="AV4" s="190"/>
      <c r="AW4" s="190"/>
      <c r="AX4" s="190"/>
      <c r="AY4" s="190"/>
      <c r="AZ4" s="190"/>
      <c r="BA4" s="190"/>
      <c r="BB4" s="190"/>
      <c r="BC4" s="190"/>
      <c r="BD4" s="190"/>
      <c r="BE4" s="190"/>
      <c r="BF4" s="190"/>
      <c r="BG4" s="190"/>
      <c r="BH4" s="190"/>
      <c r="BI4" s="190"/>
      <c r="BJ4" s="190"/>
      <c r="BK4" s="190"/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0"/>
      <c r="BW4" s="190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90"/>
      <c r="CL4" s="190"/>
      <c r="CM4" s="190"/>
      <c r="CN4" s="190"/>
      <c r="CO4" s="190"/>
      <c r="CP4" s="190"/>
      <c r="CQ4" s="190"/>
      <c r="CR4" s="190"/>
      <c r="CS4" s="190"/>
      <c r="CT4" s="190"/>
      <c r="CU4" s="190"/>
      <c r="CV4" s="190"/>
      <c r="CW4" s="190"/>
      <c r="CX4" s="190"/>
      <c r="CY4" s="190"/>
      <c r="CZ4" s="190"/>
      <c r="DA4" s="190"/>
      <c r="DB4" s="190"/>
      <c r="DC4" s="190"/>
      <c r="DD4" s="190"/>
      <c r="DE4" s="190"/>
      <c r="DF4" s="190"/>
      <c r="DG4" s="190"/>
      <c r="DH4" s="190"/>
      <c r="DI4" s="190"/>
      <c r="DJ4" s="190"/>
      <c r="DK4" s="190"/>
      <c r="DL4" s="190"/>
      <c r="DM4" s="190"/>
      <c r="DN4" s="190"/>
      <c r="DO4" s="190"/>
      <c r="DP4" s="190"/>
      <c r="DQ4" s="190"/>
      <c r="DR4" s="190"/>
      <c r="DS4" s="190"/>
      <c r="DT4" s="190"/>
      <c r="DU4" s="190"/>
      <c r="DV4" s="190"/>
      <c r="DW4" s="190"/>
      <c r="DX4" s="190"/>
      <c r="DY4" s="190"/>
      <c r="DZ4" s="190"/>
      <c r="EA4" s="190"/>
      <c r="EB4" s="190"/>
      <c r="EC4" s="190"/>
      <c r="ED4" s="190"/>
      <c r="EE4" s="190"/>
      <c r="EF4" s="190"/>
      <c r="EG4" s="190"/>
      <c r="EH4" s="190"/>
      <c r="EI4" s="190"/>
      <c r="EJ4" s="190"/>
      <c r="EK4" s="190"/>
      <c r="EL4" s="190"/>
      <c r="EM4" s="190"/>
      <c r="EN4" s="190"/>
      <c r="EO4" s="190"/>
      <c r="EP4" s="190"/>
      <c r="EQ4" s="190"/>
      <c r="ER4" s="190"/>
      <c r="ES4" s="190"/>
      <c r="ET4" s="190"/>
      <c r="EU4" s="190"/>
      <c r="EV4" s="190"/>
      <c r="EW4" s="190"/>
      <c r="EX4" s="190"/>
      <c r="EY4" s="190"/>
      <c r="EZ4" s="190"/>
      <c r="FA4" s="190"/>
      <c r="FB4" s="190"/>
      <c r="FC4" s="190"/>
      <c r="FD4" s="190"/>
      <c r="FE4" s="190"/>
      <c r="FF4" s="190"/>
      <c r="FG4" s="190"/>
      <c r="FH4" s="190"/>
      <c r="FI4" s="190"/>
      <c r="FJ4" s="190"/>
      <c r="FK4" s="190"/>
      <c r="FL4" s="190"/>
      <c r="FM4" s="190"/>
      <c r="FN4" s="190"/>
      <c r="FO4" s="190"/>
      <c r="FP4" s="190"/>
      <c r="FQ4" s="190"/>
      <c r="FR4" s="190"/>
      <c r="FS4" s="190"/>
      <c r="FT4" s="190"/>
      <c r="FU4" s="190"/>
      <c r="FV4" s="190"/>
      <c r="FW4" s="190"/>
      <c r="FX4" s="190"/>
      <c r="FY4" s="190"/>
      <c r="FZ4" s="190"/>
      <c r="GA4" s="190"/>
      <c r="GB4" s="190"/>
      <c r="GC4" s="190"/>
      <c r="GD4" s="190"/>
      <c r="GE4" s="190"/>
      <c r="GF4" s="190"/>
      <c r="GG4" s="190"/>
      <c r="GH4" s="190"/>
      <c r="GI4" s="190"/>
      <c r="GJ4" s="190"/>
      <c r="GK4" s="190"/>
      <c r="GL4" s="190"/>
      <c r="GM4" s="190"/>
      <c r="GN4" s="190"/>
      <c r="GO4" s="190"/>
      <c r="GP4" s="190"/>
      <c r="GQ4" s="190"/>
      <c r="GR4" s="190"/>
      <c r="GS4" s="190"/>
      <c r="GT4" s="190"/>
      <c r="GU4" s="190"/>
      <c r="GV4" s="190"/>
      <c r="GW4" s="190"/>
      <c r="GX4" s="190"/>
      <c r="GY4" s="190"/>
      <c r="GZ4" s="190"/>
      <c r="HA4" s="190"/>
      <c r="HB4" s="190"/>
      <c r="HC4" s="190"/>
      <c r="HD4" s="190"/>
      <c r="HE4" s="190"/>
      <c r="HF4" s="190"/>
      <c r="HG4" s="190"/>
      <c r="HH4" s="190"/>
      <c r="HI4" s="190"/>
      <c r="HJ4" s="190"/>
      <c r="HK4" s="190"/>
      <c r="HL4" s="190"/>
      <c r="HM4" s="190"/>
      <c r="HN4" s="190"/>
      <c r="HO4" s="190"/>
      <c r="HP4" s="190"/>
      <c r="HQ4" s="190"/>
      <c r="HR4" s="190"/>
      <c r="HS4" s="190"/>
      <c r="HT4" s="190"/>
      <c r="HU4" s="190"/>
      <c r="HV4" s="190"/>
      <c r="HW4" s="190"/>
      <c r="HX4" s="190"/>
      <c r="HY4" s="190"/>
      <c r="HZ4" s="190"/>
      <c r="IA4" s="190"/>
      <c r="IB4" s="190"/>
      <c r="IC4" s="190"/>
      <c r="ID4" s="190"/>
      <c r="IE4" s="190"/>
      <c r="IF4" s="190"/>
      <c r="IG4" s="190"/>
      <c r="IH4" s="190"/>
      <c r="II4" s="190"/>
      <c r="IJ4" s="190"/>
      <c r="IK4" s="190"/>
      <c r="IL4" s="190"/>
      <c r="IM4" s="190"/>
      <c r="IN4" s="190"/>
      <c r="IO4" s="190"/>
      <c r="IP4" s="190"/>
      <c r="IQ4" s="190"/>
      <c r="IR4" s="190"/>
    </row>
    <row r="5" spans="1:252" ht="18" customHeight="1">
      <c r="A5" s="859" t="s">
        <v>281</v>
      </c>
      <c r="B5" s="859"/>
      <c r="C5" s="859"/>
      <c r="D5" s="859"/>
      <c r="E5" s="859"/>
      <c r="F5" s="859"/>
      <c r="G5" s="859"/>
      <c r="H5" s="859"/>
      <c r="I5" s="859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190"/>
      <c r="BK5" s="190"/>
      <c r="BL5" s="190"/>
      <c r="BM5" s="190"/>
      <c r="BN5" s="190"/>
      <c r="BO5" s="190"/>
      <c r="BP5" s="190"/>
      <c r="BQ5" s="190"/>
      <c r="BR5" s="190"/>
      <c r="BS5" s="190"/>
      <c r="BT5" s="190"/>
      <c r="BU5" s="190"/>
      <c r="BV5" s="190"/>
      <c r="BW5" s="190"/>
      <c r="BX5" s="190"/>
      <c r="BY5" s="190"/>
      <c r="BZ5" s="190"/>
      <c r="CA5" s="190"/>
      <c r="CB5" s="190"/>
      <c r="CC5" s="190"/>
      <c r="CD5" s="190"/>
      <c r="CE5" s="190"/>
      <c r="CF5" s="190"/>
      <c r="CG5" s="190"/>
      <c r="CH5" s="190"/>
      <c r="CI5" s="190"/>
      <c r="CJ5" s="190"/>
      <c r="CK5" s="190"/>
      <c r="CL5" s="190"/>
      <c r="CM5" s="190"/>
      <c r="CN5" s="190"/>
      <c r="CO5" s="190"/>
      <c r="CP5" s="190"/>
      <c r="CQ5" s="190"/>
      <c r="CR5" s="190"/>
      <c r="CS5" s="190"/>
      <c r="CT5" s="190"/>
      <c r="CU5" s="190"/>
      <c r="CV5" s="190"/>
      <c r="CW5" s="190"/>
      <c r="CX5" s="190"/>
      <c r="CY5" s="190"/>
      <c r="CZ5" s="190"/>
      <c r="DA5" s="190"/>
      <c r="DB5" s="190"/>
      <c r="DC5" s="190"/>
      <c r="DD5" s="190"/>
      <c r="DE5" s="190"/>
      <c r="DF5" s="190"/>
      <c r="DG5" s="190"/>
      <c r="DH5" s="190"/>
      <c r="DI5" s="190"/>
      <c r="DJ5" s="190"/>
      <c r="DK5" s="190"/>
      <c r="DL5" s="190"/>
      <c r="DM5" s="190"/>
      <c r="DN5" s="190"/>
      <c r="DO5" s="190"/>
      <c r="DP5" s="190"/>
      <c r="DQ5" s="190"/>
      <c r="DR5" s="190"/>
      <c r="DS5" s="190"/>
      <c r="DT5" s="190"/>
      <c r="DU5" s="190"/>
      <c r="DV5" s="190"/>
      <c r="DW5" s="190"/>
      <c r="DX5" s="190"/>
      <c r="DY5" s="190"/>
      <c r="DZ5" s="190"/>
      <c r="EA5" s="190"/>
      <c r="EB5" s="190"/>
      <c r="EC5" s="190"/>
      <c r="ED5" s="190"/>
      <c r="EE5" s="190"/>
      <c r="EF5" s="190"/>
      <c r="EG5" s="190"/>
      <c r="EH5" s="190"/>
      <c r="EI5" s="190"/>
      <c r="EJ5" s="190"/>
      <c r="EK5" s="190"/>
      <c r="EL5" s="190"/>
      <c r="EM5" s="190"/>
      <c r="EN5" s="190"/>
      <c r="EO5" s="190"/>
      <c r="EP5" s="190"/>
      <c r="EQ5" s="190"/>
      <c r="ER5" s="190"/>
      <c r="ES5" s="190"/>
      <c r="ET5" s="190"/>
      <c r="EU5" s="190"/>
      <c r="EV5" s="190"/>
      <c r="EW5" s="190"/>
      <c r="EX5" s="190"/>
      <c r="EY5" s="190"/>
      <c r="EZ5" s="190"/>
      <c r="FA5" s="190"/>
      <c r="FB5" s="190"/>
      <c r="FC5" s="190"/>
      <c r="FD5" s="190"/>
      <c r="FE5" s="190"/>
      <c r="FF5" s="190"/>
      <c r="FG5" s="190"/>
      <c r="FH5" s="190"/>
      <c r="FI5" s="190"/>
      <c r="FJ5" s="190"/>
      <c r="FK5" s="190"/>
      <c r="FL5" s="190"/>
      <c r="FM5" s="190"/>
      <c r="FN5" s="190"/>
      <c r="FO5" s="190"/>
      <c r="FP5" s="190"/>
      <c r="FQ5" s="190"/>
      <c r="FR5" s="190"/>
      <c r="FS5" s="190"/>
      <c r="FT5" s="190"/>
      <c r="FU5" s="190"/>
      <c r="FV5" s="190"/>
      <c r="FW5" s="190"/>
      <c r="FX5" s="190"/>
      <c r="FY5" s="190"/>
      <c r="FZ5" s="190"/>
      <c r="GA5" s="190"/>
      <c r="GB5" s="190"/>
      <c r="GC5" s="190"/>
      <c r="GD5" s="190"/>
      <c r="GE5" s="190"/>
      <c r="GF5" s="190"/>
      <c r="GG5" s="190"/>
      <c r="GH5" s="190"/>
      <c r="GI5" s="190"/>
      <c r="GJ5" s="190"/>
      <c r="GK5" s="190"/>
      <c r="GL5" s="190"/>
      <c r="GM5" s="190"/>
      <c r="GN5" s="190"/>
      <c r="GO5" s="190"/>
      <c r="GP5" s="190"/>
      <c r="GQ5" s="190"/>
      <c r="GR5" s="190"/>
      <c r="GS5" s="190"/>
      <c r="GT5" s="190"/>
      <c r="GU5" s="190"/>
      <c r="GV5" s="190"/>
      <c r="GW5" s="190"/>
      <c r="GX5" s="190"/>
      <c r="GY5" s="190"/>
      <c r="GZ5" s="190"/>
      <c r="HA5" s="190"/>
      <c r="HB5" s="190"/>
      <c r="HC5" s="190"/>
      <c r="HD5" s="190"/>
      <c r="HE5" s="190"/>
      <c r="HF5" s="190"/>
      <c r="HG5" s="190"/>
      <c r="HH5" s="190"/>
      <c r="HI5" s="190"/>
      <c r="HJ5" s="190"/>
      <c r="HK5" s="190"/>
      <c r="HL5" s="190"/>
      <c r="HM5" s="190"/>
      <c r="HN5" s="190"/>
      <c r="HO5" s="190"/>
      <c r="HP5" s="190"/>
      <c r="HQ5" s="190"/>
      <c r="HR5" s="190"/>
      <c r="HS5" s="190"/>
      <c r="HT5" s="190"/>
      <c r="HU5" s="190"/>
      <c r="HV5" s="190"/>
      <c r="HW5" s="190"/>
      <c r="HX5" s="190"/>
      <c r="HY5" s="190"/>
      <c r="HZ5" s="190"/>
      <c r="IA5" s="190"/>
      <c r="IB5" s="190"/>
      <c r="IC5" s="190"/>
      <c r="ID5" s="190"/>
      <c r="IE5" s="190"/>
      <c r="IF5" s="190"/>
      <c r="IG5" s="190"/>
      <c r="IH5" s="190"/>
      <c r="II5" s="190"/>
      <c r="IJ5" s="190"/>
      <c r="IK5" s="190"/>
      <c r="IL5" s="190"/>
      <c r="IM5" s="190"/>
      <c r="IN5" s="190"/>
      <c r="IO5" s="190"/>
      <c r="IP5" s="190"/>
      <c r="IQ5" s="190"/>
      <c r="IR5" s="190"/>
    </row>
    <row r="6" spans="1:252">
      <c r="H6" s="191"/>
      <c r="I6" s="192" t="s">
        <v>15</v>
      </c>
    </row>
    <row r="7" spans="1:252" customFormat="1" ht="14.25">
      <c r="A7" s="848" t="s">
        <v>117</v>
      </c>
      <c r="B7" s="848" t="s">
        <v>480</v>
      </c>
      <c r="C7" s="848" t="s">
        <v>481</v>
      </c>
      <c r="D7" s="848" t="s">
        <v>482</v>
      </c>
      <c r="E7" s="848" t="s">
        <v>483</v>
      </c>
      <c r="F7" s="860" t="s">
        <v>484</v>
      </c>
      <c r="G7" s="860"/>
      <c r="H7" s="860"/>
      <c r="I7" s="848" t="s">
        <v>485</v>
      </c>
    </row>
    <row r="8" spans="1:252" customFormat="1" ht="14.25">
      <c r="A8" s="848"/>
      <c r="B8" s="848"/>
      <c r="C8" s="848"/>
      <c r="D8" s="848"/>
      <c r="E8" s="848"/>
      <c r="F8" s="848" t="s">
        <v>486</v>
      </c>
      <c r="G8" s="847" t="s">
        <v>487</v>
      </c>
      <c r="H8" s="847"/>
      <c r="I8" s="848"/>
    </row>
    <row r="9" spans="1:252" customFormat="1" ht="14.25">
      <c r="A9" s="848"/>
      <c r="B9" s="848"/>
      <c r="C9" s="848"/>
      <c r="D9" s="848"/>
      <c r="E9" s="848"/>
      <c r="F9" s="848"/>
      <c r="G9" s="848" t="s">
        <v>488</v>
      </c>
      <c r="H9" s="848" t="s">
        <v>489</v>
      </c>
      <c r="I9" s="848"/>
    </row>
    <row r="10" spans="1:252" customFormat="1" ht="14.25">
      <c r="A10" s="848"/>
      <c r="B10" s="848"/>
      <c r="C10" s="848"/>
      <c r="D10" s="848"/>
      <c r="E10" s="848"/>
      <c r="F10" s="848"/>
      <c r="G10" s="848"/>
      <c r="H10" s="848"/>
      <c r="I10" s="848"/>
    </row>
    <row r="11" spans="1:252" customFormat="1" ht="14.25">
      <c r="A11" s="196">
        <v>1</v>
      </c>
      <c r="B11" s="196">
        <v>2</v>
      </c>
      <c r="C11" s="196">
        <v>3</v>
      </c>
      <c r="D11" s="196">
        <v>4</v>
      </c>
      <c r="E11" s="196">
        <v>5</v>
      </c>
      <c r="F11" s="196">
        <v>6</v>
      </c>
      <c r="G11" s="196" t="s">
        <v>490</v>
      </c>
      <c r="H11" s="196" t="s">
        <v>491</v>
      </c>
      <c r="I11" s="196">
        <v>7</v>
      </c>
    </row>
    <row r="12" spans="1:252" customFormat="1" ht="9.9499999999999993" customHeight="1">
      <c r="A12" s="849"/>
      <c r="B12" s="850"/>
      <c r="C12" s="850"/>
      <c r="D12" s="850"/>
      <c r="E12" s="850"/>
      <c r="F12" s="850"/>
      <c r="G12" s="850"/>
      <c r="H12" s="850"/>
      <c r="I12" s="851"/>
    </row>
    <row r="13" spans="1:252" customFormat="1" ht="15" customHeight="1">
      <c r="A13" s="197"/>
      <c r="B13" s="198" t="s">
        <v>315</v>
      </c>
      <c r="C13" s="197" t="s">
        <v>492</v>
      </c>
      <c r="D13" s="197" t="s">
        <v>492</v>
      </c>
      <c r="E13" s="197" t="s">
        <v>492</v>
      </c>
      <c r="F13" s="199">
        <f>F82+F161+F169+F165</f>
        <v>934954470</v>
      </c>
      <c r="G13" s="199">
        <f t="shared" ref="G13:H13" si="0">G82+G161+G169+G165</f>
        <v>558005920</v>
      </c>
      <c r="H13" s="199">
        <f t="shared" si="0"/>
        <v>376948550</v>
      </c>
      <c r="I13" s="197" t="s">
        <v>492</v>
      </c>
    </row>
    <row r="14" spans="1:252" customFormat="1" ht="9.9499999999999993" customHeight="1">
      <c r="A14" s="849"/>
      <c r="B14" s="850"/>
      <c r="C14" s="850"/>
      <c r="D14" s="850"/>
      <c r="E14" s="850"/>
      <c r="F14" s="850"/>
      <c r="G14" s="850"/>
      <c r="H14" s="850"/>
      <c r="I14" s="851"/>
    </row>
    <row r="15" spans="1:252" customFormat="1" ht="15" customHeight="1">
      <c r="A15" s="846" t="s">
        <v>493</v>
      </c>
      <c r="B15" s="846"/>
      <c r="C15" s="846"/>
      <c r="D15" s="846"/>
      <c r="E15" s="846"/>
      <c r="F15" s="846"/>
      <c r="G15" s="846"/>
      <c r="H15" s="846"/>
      <c r="I15" s="846"/>
    </row>
    <row r="16" spans="1:252" customFormat="1" ht="9.9499999999999993" customHeight="1">
      <c r="A16" s="852"/>
      <c r="B16" s="853"/>
      <c r="C16" s="853"/>
      <c r="D16" s="853"/>
      <c r="E16" s="853"/>
      <c r="F16" s="853"/>
      <c r="G16" s="853"/>
      <c r="H16" s="853"/>
      <c r="I16" s="854"/>
    </row>
    <row r="17" spans="1:9" customFormat="1" ht="15" customHeight="1">
      <c r="A17" s="200" t="s">
        <v>60</v>
      </c>
      <c r="B17" s="195" t="s">
        <v>61</v>
      </c>
      <c r="C17" s="194" t="s">
        <v>492</v>
      </c>
      <c r="D17" s="201">
        <f>D18</f>
        <v>9025000</v>
      </c>
      <c r="E17" s="202" t="s">
        <v>492</v>
      </c>
      <c r="F17" s="201">
        <f>F18</f>
        <v>9025000</v>
      </c>
      <c r="G17" s="201">
        <f t="shared" ref="G17:H17" si="1">G18</f>
        <v>9025000</v>
      </c>
      <c r="H17" s="201">
        <f t="shared" si="1"/>
        <v>0</v>
      </c>
      <c r="I17" s="194" t="s">
        <v>492</v>
      </c>
    </row>
    <row r="18" spans="1:9" customFormat="1" ht="42" customHeight="1">
      <c r="A18" s="203" t="s">
        <v>62</v>
      </c>
      <c r="B18" s="204" t="s">
        <v>494</v>
      </c>
      <c r="C18" s="205">
        <v>2026</v>
      </c>
      <c r="D18" s="206">
        <v>9025000</v>
      </c>
      <c r="E18" s="207" t="s">
        <v>492</v>
      </c>
      <c r="F18" s="206">
        <f>G18+H18</f>
        <v>9025000</v>
      </c>
      <c r="G18" s="206">
        <v>9025000</v>
      </c>
      <c r="H18" s="206">
        <v>0</v>
      </c>
      <c r="I18" s="204" t="s">
        <v>495</v>
      </c>
    </row>
    <row r="19" spans="1:9" customFormat="1" ht="15" customHeight="1">
      <c r="A19" s="200" t="s">
        <v>23</v>
      </c>
      <c r="B19" s="195" t="s">
        <v>24</v>
      </c>
      <c r="C19" s="194" t="s">
        <v>492</v>
      </c>
      <c r="D19" s="201">
        <f>SUM(D20:D28)</f>
        <v>173950700</v>
      </c>
      <c r="E19" s="202" t="s">
        <v>492</v>
      </c>
      <c r="F19" s="201">
        <f t="shared" ref="F19:H19" si="2">SUM(F20:F28)</f>
        <v>173950700</v>
      </c>
      <c r="G19" s="201">
        <f t="shared" si="2"/>
        <v>173950700</v>
      </c>
      <c r="H19" s="201">
        <f t="shared" si="2"/>
        <v>0</v>
      </c>
      <c r="I19" s="194" t="s">
        <v>492</v>
      </c>
    </row>
    <row r="20" spans="1:9" customFormat="1" ht="15" customHeight="1">
      <c r="A20" s="203" t="s">
        <v>232</v>
      </c>
      <c r="B20" s="204" t="s">
        <v>496</v>
      </c>
      <c r="C20" s="205">
        <v>2026</v>
      </c>
      <c r="D20" s="206">
        <v>150700</v>
      </c>
      <c r="E20" s="207"/>
      <c r="F20" s="206">
        <f>G20+H20</f>
        <v>150700</v>
      </c>
      <c r="G20" s="206">
        <v>150700</v>
      </c>
      <c r="H20" s="206">
        <v>0</v>
      </c>
      <c r="I20" s="204" t="s">
        <v>497</v>
      </c>
    </row>
    <row r="21" spans="1:9" customFormat="1" ht="15" customHeight="1">
      <c r="A21" s="203" t="s">
        <v>232</v>
      </c>
      <c r="B21" s="204" t="s">
        <v>498</v>
      </c>
      <c r="C21" s="205">
        <v>2026</v>
      </c>
      <c r="D21" s="206">
        <v>600000</v>
      </c>
      <c r="E21" s="207"/>
      <c r="F21" s="206">
        <f>G21+H21</f>
        <v>600000</v>
      </c>
      <c r="G21" s="206">
        <v>600000</v>
      </c>
      <c r="H21" s="206">
        <v>0</v>
      </c>
      <c r="I21" s="204" t="s">
        <v>497</v>
      </c>
    </row>
    <row r="22" spans="1:9" customFormat="1" ht="15" customHeight="1">
      <c r="A22" s="203" t="s">
        <v>232</v>
      </c>
      <c r="B22" s="204" t="s">
        <v>499</v>
      </c>
      <c r="C22" s="205">
        <v>2026</v>
      </c>
      <c r="D22" s="206">
        <v>900000</v>
      </c>
      <c r="E22" s="207" t="s">
        <v>492</v>
      </c>
      <c r="F22" s="206">
        <f>G22+H22</f>
        <v>900000</v>
      </c>
      <c r="G22" s="206">
        <v>900000</v>
      </c>
      <c r="H22" s="206">
        <v>0</v>
      </c>
      <c r="I22" s="204" t="s">
        <v>497</v>
      </c>
    </row>
    <row r="23" spans="1:9" customFormat="1" ht="15" customHeight="1">
      <c r="A23" s="203" t="s">
        <v>232</v>
      </c>
      <c r="B23" s="204" t="s">
        <v>500</v>
      </c>
      <c r="C23" s="205">
        <v>2026</v>
      </c>
      <c r="D23" s="206">
        <v>83000000</v>
      </c>
      <c r="E23" s="207" t="s">
        <v>492</v>
      </c>
      <c r="F23" s="206">
        <f t="shared" ref="F23:F28" si="3">G23+H23</f>
        <v>83000000</v>
      </c>
      <c r="G23" s="206">
        <v>83000000</v>
      </c>
      <c r="H23" s="206">
        <v>0</v>
      </c>
      <c r="I23" s="204" t="s">
        <v>497</v>
      </c>
    </row>
    <row r="24" spans="1:9" customFormat="1" ht="15" customHeight="1">
      <c r="A24" s="203" t="s">
        <v>232</v>
      </c>
      <c r="B24" s="204" t="s">
        <v>501</v>
      </c>
      <c r="C24" s="205">
        <v>2026</v>
      </c>
      <c r="D24" s="206">
        <v>3500000</v>
      </c>
      <c r="E24" s="207" t="s">
        <v>492</v>
      </c>
      <c r="F24" s="206">
        <f t="shared" si="3"/>
        <v>3500000</v>
      </c>
      <c r="G24" s="206">
        <v>3500000</v>
      </c>
      <c r="H24" s="206">
        <v>0</v>
      </c>
      <c r="I24" s="204" t="s">
        <v>497</v>
      </c>
    </row>
    <row r="25" spans="1:9" customFormat="1" ht="15" customHeight="1">
      <c r="A25" s="203" t="s">
        <v>232</v>
      </c>
      <c r="B25" s="204" t="s">
        <v>502</v>
      </c>
      <c r="C25" s="205">
        <v>2026</v>
      </c>
      <c r="D25" s="206">
        <v>3000000</v>
      </c>
      <c r="E25" s="207" t="s">
        <v>492</v>
      </c>
      <c r="F25" s="206">
        <f t="shared" si="3"/>
        <v>3000000</v>
      </c>
      <c r="G25" s="206">
        <v>3000000</v>
      </c>
      <c r="H25" s="206">
        <v>0</v>
      </c>
      <c r="I25" s="204" t="s">
        <v>497</v>
      </c>
    </row>
    <row r="26" spans="1:9" customFormat="1" ht="29.1" customHeight="1">
      <c r="A26" s="203" t="s">
        <v>232</v>
      </c>
      <c r="B26" s="204" t="s">
        <v>503</v>
      </c>
      <c r="C26" s="205">
        <v>2026</v>
      </c>
      <c r="D26" s="206">
        <v>80000000</v>
      </c>
      <c r="E26" s="207" t="s">
        <v>492</v>
      </c>
      <c r="F26" s="206">
        <f t="shared" si="3"/>
        <v>80000000</v>
      </c>
      <c r="G26" s="206">
        <v>80000000</v>
      </c>
      <c r="H26" s="206">
        <v>0</v>
      </c>
      <c r="I26" s="204" t="s">
        <v>497</v>
      </c>
    </row>
    <row r="27" spans="1:9" customFormat="1" ht="29.1" customHeight="1">
      <c r="A27" s="203" t="s">
        <v>232</v>
      </c>
      <c r="B27" s="204" t="s">
        <v>504</v>
      </c>
      <c r="C27" s="205">
        <v>2026</v>
      </c>
      <c r="D27" s="206">
        <v>2500000</v>
      </c>
      <c r="E27" s="207" t="s">
        <v>492</v>
      </c>
      <c r="F27" s="206">
        <f t="shared" si="3"/>
        <v>2500000</v>
      </c>
      <c r="G27" s="206">
        <v>2500000</v>
      </c>
      <c r="H27" s="206">
        <v>0</v>
      </c>
      <c r="I27" s="204" t="s">
        <v>497</v>
      </c>
    </row>
    <row r="28" spans="1:9" customFormat="1" ht="29.1" customHeight="1">
      <c r="A28" s="203" t="s">
        <v>328</v>
      </c>
      <c r="B28" s="204" t="s">
        <v>505</v>
      </c>
      <c r="C28" s="205">
        <v>2026</v>
      </c>
      <c r="D28" s="206">
        <v>300000</v>
      </c>
      <c r="E28" s="207" t="s">
        <v>492</v>
      </c>
      <c r="F28" s="206">
        <f t="shared" si="3"/>
        <v>300000</v>
      </c>
      <c r="G28" s="206">
        <v>300000</v>
      </c>
      <c r="H28" s="206">
        <v>0</v>
      </c>
      <c r="I28" s="204" t="s">
        <v>495</v>
      </c>
    </row>
    <row r="29" spans="1:9" customFormat="1" ht="15" customHeight="1">
      <c r="A29" s="200" t="s">
        <v>25</v>
      </c>
      <c r="B29" s="195" t="s">
        <v>26</v>
      </c>
      <c r="C29" s="194" t="s">
        <v>492</v>
      </c>
      <c r="D29" s="201">
        <f>D30</f>
        <v>80000</v>
      </c>
      <c r="E29" s="202" t="str">
        <f t="shared" ref="E29:H29" si="4">E30</f>
        <v>x</v>
      </c>
      <c r="F29" s="201">
        <f t="shared" si="4"/>
        <v>80000</v>
      </c>
      <c r="G29" s="201">
        <f t="shared" si="4"/>
        <v>80000</v>
      </c>
      <c r="H29" s="201">
        <f t="shared" si="4"/>
        <v>0</v>
      </c>
      <c r="I29" s="194" t="s">
        <v>492</v>
      </c>
    </row>
    <row r="30" spans="1:9" customFormat="1" ht="29.1" customHeight="1">
      <c r="A30" s="203" t="s">
        <v>333</v>
      </c>
      <c r="B30" s="204" t="s">
        <v>506</v>
      </c>
      <c r="C30" s="205">
        <v>2026</v>
      </c>
      <c r="D30" s="206">
        <v>80000</v>
      </c>
      <c r="E30" s="207" t="s">
        <v>492</v>
      </c>
      <c r="F30" s="206">
        <f>G30+H30</f>
        <v>80000</v>
      </c>
      <c r="G30" s="206">
        <v>80000</v>
      </c>
      <c r="H30" s="206">
        <v>0</v>
      </c>
      <c r="I30" s="204" t="s">
        <v>495</v>
      </c>
    </row>
    <row r="31" spans="1:9" customFormat="1" ht="15" customHeight="1">
      <c r="A31" s="200" t="s">
        <v>27</v>
      </c>
      <c r="B31" s="195" t="s">
        <v>28</v>
      </c>
      <c r="C31" s="194" t="s">
        <v>492</v>
      </c>
      <c r="D31" s="201">
        <f>D32+D33</f>
        <v>85000</v>
      </c>
      <c r="E31" s="202" t="s">
        <v>492</v>
      </c>
      <c r="F31" s="201">
        <f t="shared" ref="F31:H31" si="5">F32+F33</f>
        <v>85000</v>
      </c>
      <c r="G31" s="201">
        <f t="shared" si="5"/>
        <v>85000</v>
      </c>
      <c r="H31" s="201">
        <f t="shared" si="5"/>
        <v>0</v>
      </c>
      <c r="I31" s="194" t="s">
        <v>492</v>
      </c>
    </row>
    <row r="32" spans="1:9" customFormat="1" ht="42" customHeight="1">
      <c r="A32" s="203" t="s">
        <v>334</v>
      </c>
      <c r="B32" s="204" t="s">
        <v>507</v>
      </c>
      <c r="C32" s="205">
        <v>2026</v>
      </c>
      <c r="D32" s="206">
        <v>50000</v>
      </c>
      <c r="E32" s="207" t="s">
        <v>492</v>
      </c>
      <c r="F32" s="206">
        <f>G32+H32</f>
        <v>50000</v>
      </c>
      <c r="G32" s="206">
        <v>50000</v>
      </c>
      <c r="H32" s="206">
        <v>0</v>
      </c>
      <c r="I32" s="204" t="s">
        <v>508</v>
      </c>
    </row>
    <row r="33" spans="1:9" customFormat="1" ht="15" customHeight="1">
      <c r="A33" s="203" t="s">
        <v>335</v>
      </c>
      <c r="B33" s="204" t="s">
        <v>509</v>
      </c>
      <c r="C33" s="205">
        <v>2026</v>
      </c>
      <c r="D33" s="206">
        <v>35000</v>
      </c>
      <c r="E33" s="207" t="s">
        <v>492</v>
      </c>
      <c r="F33" s="206">
        <f>G33+H33</f>
        <v>35000</v>
      </c>
      <c r="G33" s="206">
        <v>35000</v>
      </c>
      <c r="H33" s="206">
        <v>0</v>
      </c>
      <c r="I33" s="204" t="s">
        <v>495</v>
      </c>
    </row>
    <row r="34" spans="1:9" customFormat="1" ht="15" customHeight="1">
      <c r="A34" s="200" t="s">
        <v>29</v>
      </c>
      <c r="B34" s="195" t="s">
        <v>30</v>
      </c>
      <c r="C34" s="194" t="s">
        <v>492</v>
      </c>
      <c r="D34" s="201">
        <f>D35+D36+D37</f>
        <v>1905000</v>
      </c>
      <c r="E34" s="202" t="s">
        <v>492</v>
      </c>
      <c r="F34" s="201">
        <f>F35+F36+F37</f>
        <v>1905000</v>
      </c>
      <c r="G34" s="201">
        <f>G35+G36+G37</f>
        <v>1905000</v>
      </c>
      <c r="H34" s="201">
        <f>H35+H36+H37</f>
        <v>0</v>
      </c>
      <c r="I34" s="194" t="s">
        <v>492</v>
      </c>
    </row>
    <row r="35" spans="1:9" customFormat="1" ht="15" customHeight="1">
      <c r="A35" s="203" t="s">
        <v>348</v>
      </c>
      <c r="B35" s="204" t="s">
        <v>499</v>
      </c>
      <c r="C35" s="205">
        <v>2026</v>
      </c>
      <c r="D35" s="206">
        <v>950000</v>
      </c>
      <c r="E35" s="207" t="s">
        <v>492</v>
      </c>
      <c r="F35" s="206">
        <f>G35+H35</f>
        <v>950000</v>
      </c>
      <c r="G35" s="206">
        <v>950000</v>
      </c>
      <c r="H35" s="206">
        <v>0</v>
      </c>
      <c r="I35" s="204" t="s">
        <v>495</v>
      </c>
    </row>
    <row r="36" spans="1:9" customFormat="1" ht="15" customHeight="1">
      <c r="A36" s="203" t="s">
        <v>348</v>
      </c>
      <c r="B36" s="204" t="s">
        <v>510</v>
      </c>
      <c r="C36" s="205">
        <v>2026</v>
      </c>
      <c r="D36" s="206">
        <v>655000</v>
      </c>
      <c r="E36" s="207" t="s">
        <v>492</v>
      </c>
      <c r="F36" s="206">
        <f>G36+H36</f>
        <v>655000</v>
      </c>
      <c r="G36" s="206">
        <v>655000</v>
      </c>
      <c r="H36" s="206">
        <v>0</v>
      </c>
      <c r="I36" s="204" t="s">
        <v>495</v>
      </c>
    </row>
    <row r="37" spans="1:9" customFormat="1" ht="15" customHeight="1">
      <c r="A37" s="203" t="s">
        <v>348</v>
      </c>
      <c r="B37" s="204" t="s">
        <v>496</v>
      </c>
      <c r="C37" s="205">
        <v>2026</v>
      </c>
      <c r="D37" s="206">
        <v>300000</v>
      </c>
      <c r="E37" s="207" t="s">
        <v>492</v>
      </c>
      <c r="F37" s="206">
        <f>G37+H37</f>
        <v>300000</v>
      </c>
      <c r="G37" s="206">
        <v>300000</v>
      </c>
      <c r="H37" s="206">
        <v>0</v>
      </c>
      <c r="I37" s="204" t="s">
        <v>497</v>
      </c>
    </row>
    <row r="38" spans="1:9" customFormat="1" ht="15" customHeight="1">
      <c r="A38" s="200" t="s">
        <v>33</v>
      </c>
      <c r="B38" s="195" t="s">
        <v>34</v>
      </c>
      <c r="C38" s="194" t="s">
        <v>492</v>
      </c>
      <c r="D38" s="201">
        <f>SUM(D39:D43)</f>
        <v>1737777</v>
      </c>
      <c r="E38" s="202" t="s">
        <v>492</v>
      </c>
      <c r="F38" s="201">
        <f>SUM(F39:F43)</f>
        <v>1737777</v>
      </c>
      <c r="G38" s="201">
        <f>SUM(G39:G43)</f>
        <v>1737777</v>
      </c>
      <c r="H38" s="201">
        <f>SUM(H39:H43)</f>
        <v>0</v>
      </c>
      <c r="I38" s="194" t="s">
        <v>492</v>
      </c>
    </row>
    <row r="39" spans="1:9" customFormat="1" ht="42" customHeight="1">
      <c r="A39" s="203" t="s">
        <v>377</v>
      </c>
      <c r="B39" s="204" t="s">
        <v>511</v>
      </c>
      <c r="C39" s="205">
        <v>2026</v>
      </c>
      <c r="D39" s="206">
        <v>50477</v>
      </c>
      <c r="E39" s="207" t="s">
        <v>492</v>
      </c>
      <c r="F39" s="206">
        <f t="shared" ref="F39:F43" si="6">G39+H39</f>
        <v>50477</v>
      </c>
      <c r="G39" s="206">
        <v>50477</v>
      </c>
      <c r="H39" s="206">
        <v>0</v>
      </c>
      <c r="I39" s="204" t="s">
        <v>495</v>
      </c>
    </row>
    <row r="40" spans="1:9" customFormat="1" ht="29.1" customHeight="1">
      <c r="A40" s="203" t="s">
        <v>378</v>
      </c>
      <c r="B40" s="204" t="s">
        <v>510</v>
      </c>
      <c r="C40" s="205">
        <v>2026</v>
      </c>
      <c r="D40" s="206">
        <v>93000</v>
      </c>
      <c r="E40" s="207" t="s">
        <v>492</v>
      </c>
      <c r="F40" s="206">
        <f t="shared" si="6"/>
        <v>93000</v>
      </c>
      <c r="G40" s="206">
        <v>93000</v>
      </c>
      <c r="H40" s="206">
        <v>0</v>
      </c>
      <c r="I40" s="204" t="s">
        <v>512</v>
      </c>
    </row>
    <row r="41" spans="1:9" customFormat="1" ht="29.1" customHeight="1">
      <c r="A41" s="203" t="s">
        <v>379</v>
      </c>
      <c r="B41" s="204" t="s">
        <v>513</v>
      </c>
      <c r="C41" s="205">
        <v>2026</v>
      </c>
      <c r="D41" s="206">
        <v>32800</v>
      </c>
      <c r="E41" s="207" t="s">
        <v>492</v>
      </c>
      <c r="F41" s="206">
        <f t="shared" si="6"/>
        <v>32800</v>
      </c>
      <c r="G41" s="206">
        <v>32800</v>
      </c>
      <c r="H41" s="206">
        <v>0</v>
      </c>
      <c r="I41" s="204" t="s">
        <v>514</v>
      </c>
    </row>
    <row r="42" spans="1:9" customFormat="1" ht="42" customHeight="1">
      <c r="A42" s="203" t="s">
        <v>379</v>
      </c>
      <c r="B42" s="204" t="s">
        <v>515</v>
      </c>
      <c r="C42" s="205">
        <v>2026</v>
      </c>
      <c r="D42" s="206">
        <v>1500000</v>
      </c>
      <c r="E42" s="207" t="s">
        <v>492</v>
      </c>
      <c r="F42" s="206">
        <f t="shared" si="6"/>
        <v>1500000</v>
      </c>
      <c r="G42" s="206">
        <v>1500000</v>
      </c>
      <c r="H42" s="206">
        <v>0</v>
      </c>
      <c r="I42" s="204" t="s">
        <v>495</v>
      </c>
    </row>
    <row r="43" spans="1:9" customFormat="1" ht="54.95" customHeight="1">
      <c r="A43" s="203" t="s">
        <v>380</v>
      </c>
      <c r="B43" s="204" t="s">
        <v>516</v>
      </c>
      <c r="C43" s="205">
        <v>2026</v>
      </c>
      <c r="D43" s="206">
        <v>61500</v>
      </c>
      <c r="E43" s="207" t="s">
        <v>492</v>
      </c>
      <c r="F43" s="206">
        <f t="shared" si="6"/>
        <v>61500</v>
      </c>
      <c r="G43" s="206">
        <v>61500</v>
      </c>
      <c r="H43" s="206">
        <v>0</v>
      </c>
      <c r="I43" s="204" t="s">
        <v>517</v>
      </c>
    </row>
    <row r="44" spans="1:9" customFormat="1" ht="15" customHeight="1">
      <c r="A44" s="200" t="s">
        <v>35</v>
      </c>
      <c r="B44" s="195" t="s">
        <v>36</v>
      </c>
      <c r="C44" s="194" t="s">
        <v>492</v>
      </c>
      <c r="D44" s="201">
        <f>SUM(D45:D52)</f>
        <v>18886281</v>
      </c>
      <c r="E44" s="202" t="s">
        <v>492</v>
      </c>
      <c r="F44" s="201">
        <f>SUM(F45:F52)</f>
        <v>18886281</v>
      </c>
      <c r="G44" s="201">
        <f t="shared" ref="G44:H44" si="7">SUM(G45:G52)</f>
        <v>18886281</v>
      </c>
      <c r="H44" s="201">
        <f t="shared" si="7"/>
        <v>0</v>
      </c>
      <c r="I44" s="194" t="s">
        <v>492</v>
      </c>
    </row>
    <row r="45" spans="1:9" customFormat="1" ht="54.95" customHeight="1">
      <c r="A45" s="203" t="s">
        <v>518</v>
      </c>
      <c r="B45" s="204" t="s">
        <v>519</v>
      </c>
      <c r="C45" s="205">
        <v>2026</v>
      </c>
      <c r="D45" s="206">
        <v>2579440</v>
      </c>
      <c r="E45" s="207" t="s">
        <v>492</v>
      </c>
      <c r="F45" s="206">
        <f t="shared" ref="F45:F52" si="8">G45+H45</f>
        <v>2579440</v>
      </c>
      <c r="G45" s="206">
        <v>2579440</v>
      </c>
      <c r="H45" s="206">
        <v>0</v>
      </c>
      <c r="I45" s="204" t="s">
        <v>520</v>
      </c>
    </row>
    <row r="46" spans="1:9" customFormat="1" ht="42" customHeight="1">
      <c r="A46" s="203" t="s">
        <v>518</v>
      </c>
      <c r="B46" s="204" t="s">
        <v>521</v>
      </c>
      <c r="C46" s="205">
        <v>2026</v>
      </c>
      <c r="D46" s="206">
        <v>2678350</v>
      </c>
      <c r="E46" s="207" t="s">
        <v>492</v>
      </c>
      <c r="F46" s="206">
        <f t="shared" si="8"/>
        <v>2678350</v>
      </c>
      <c r="G46" s="206">
        <v>2678350</v>
      </c>
      <c r="H46" s="206">
        <v>0</v>
      </c>
      <c r="I46" s="204" t="s">
        <v>522</v>
      </c>
    </row>
    <row r="47" spans="1:9" customFormat="1" ht="28.7" customHeight="1">
      <c r="A47" s="203" t="s">
        <v>518</v>
      </c>
      <c r="B47" s="204" t="s">
        <v>523</v>
      </c>
      <c r="C47" s="205">
        <v>2026</v>
      </c>
      <c r="D47" s="206">
        <v>1060000</v>
      </c>
      <c r="E47" s="207" t="s">
        <v>492</v>
      </c>
      <c r="F47" s="206">
        <f t="shared" si="8"/>
        <v>1060000</v>
      </c>
      <c r="G47" s="206">
        <v>1060000</v>
      </c>
      <c r="H47" s="206">
        <v>0</v>
      </c>
      <c r="I47" s="204" t="s">
        <v>522</v>
      </c>
    </row>
    <row r="48" spans="1:9" customFormat="1" ht="28.7" customHeight="1">
      <c r="A48" s="203" t="s">
        <v>518</v>
      </c>
      <c r="B48" s="204" t="s">
        <v>524</v>
      </c>
      <c r="C48" s="205">
        <v>2026</v>
      </c>
      <c r="D48" s="206">
        <v>2357507</v>
      </c>
      <c r="E48" s="207" t="s">
        <v>492</v>
      </c>
      <c r="F48" s="206">
        <f t="shared" si="8"/>
        <v>2357507</v>
      </c>
      <c r="G48" s="206">
        <v>2357507</v>
      </c>
      <c r="H48" s="206">
        <v>0</v>
      </c>
      <c r="I48" s="204" t="s">
        <v>525</v>
      </c>
    </row>
    <row r="49" spans="1:9" customFormat="1" ht="28.7" customHeight="1">
      <c r="A49" s="203" t="s">
        <v>518</v>
      </c>
      <c r="B49" s="204" t="s">
        <v>526</v>
      </c>
      <c r="C49" s="205">
        <v>2026</v>
      </c>
      <c r="D49" s="206">
        <v>2689933</v>
      </c>
      <c r="E49" s="207" t="s">
        <v>492</v>
      </c>
      <c r="F49" s="206">
        <f t="shared" si="8"/>
        <v>2689933</v>
      </c>
      <c r="G49" s="206">
        <v>2689933</v>
      </c>
      <c r="H49" s="206">
        <v>0</v>
      </c>
      <c r="I49" s="204" t="s">
        <v>527</v>
      </c>
    </row>
    <row r="50" spans="1:9" customFormat="1" ht="28.7" customHeight="1">
      <c r="A50" s="203" t="s">
        <v>518</v>
      </c>
      <c r="B50" s="204" t="s">
        <v>528</v>
      </c>
      <c r="C50" s="205">
        <v>2026</v>
      </c>
      <c r="D50" s="206">
        <v>5451051</v>
      </c>
      <c r="E50" s="207" t="s">
        <v>492</v>
      </c>
      <c r="F50" s="206">
        <f t="shared" si="8"/>
        <v>5451051</v>
      </c>
      <c r="G50" s="206">
        <v>5451051</v>
      </c>
      <c r="H50" s="206">
        <v>0</v>
      </c>
      <c r="I50" s="204" t="s">
        <v>529</v>
      </c>
    </row>
    <row r="51" spans="1:9" customFormat="1" ht="28.7" customHeight="1">
      <c r="A51" s="203" t="s">
        <v>386</v>
      </c>
      <c r="B51" s="204" t="s">
        <v>530</v>
      </c>
      <c r="C51" s="205">
        <v>2026</v>
      </c>
      <c r="D51" s="206">
        <v>590000</v>
      </c>
      <c r="E51" s="207" t="s">
        <v>492</v>
      </c>
      <c r="F51" s="206">
        <f t="shared" si="8"/>
        <v>590000</v>
      </c>
      <c r="G51" s="206">
        <v>590000</v>
      </c>
      <c r="H51" s="206">
        <v>0</v>
      </c>
      <c r="I51" s="204" t="s">
        <v>531</v>
      </c>
    </row>
    <row r="52" spans="1:9" customFormat="1" ht="28.7" customHeight="1">
      <c r="A52" s="203" t="s">
        <v>386</v>
      </c>
      <c r="B52" s="204" t="s">
        <v>532</v>
      </c>
      <c r="C52" s="205">
        <v>2026</v>
      </c>
      <c r="D52" s="206">
        <v>1480000</v>
      </c>
      <c r="E52" s="207" t="s">
        <v>492</v>
      </c>
      <c r="F52" s="206">
        <f t="shared" si="8"/>
        <v>1480000</v>
      </c>
      <c r="G52" s="206">
        <v>1480000</v>
      </c>
      <c r="H52" s="206">
        <v>0</v>
      </c>
      <c r="I52" s="204" t="s">
        <v>531</v>
      </c>
    </row>
    <row r="53" spans="1:9" customFormat="1" ht="14.85" customHeight="1">
      <c r="A53" s="200" t="s">
        <v>93</v>
      </c>
      <c r="B53" s="195" t="s">
        <v>79</v>
      </c>
      <c r="C53" s="194" t="s">
        <v>492</v>
      </c>
      <c r="D53" s="201">
        <f>SUM(D54:D55)</f>
        <v>59600</v>
      </c>
      <c r="E53" s="202" t="s">
        <v>492</v>
      </c>
      <c r="F53" s="201">
        <f t="shared" ref="F53:H53" si="9">SUM(F54:F55)</f>
        <v>59600</v>
      </c>
      <c r="G53" s="201">
        <f t="shared" si="9"/>
        <v>59600</v>
      </c>
      <c r="H53" s="201">
        <f t="shared" si="9"/>
        <v>0</v>
      </c>
      <c r="I53" s="194" t="s">
        <v>492</v>
      </c>
    </row>
    <row r="54" spans="1:9" customFormat="1" ht="28.7" customHeight="1">
      <c r="A54" s="203" t="s">
        <v>533</v>
      </c>
      <c r="B54" s="204" t="s">
        <v>499</v>
      </c>
      <c r="C54" s="205">
        <v>2026</v>
      </c>
      <c r="D54" s="206">
        <v>32600</v>
      </c>
      <c r="E54" s="207" t="s">
        <v>492</v>
      </c>
      <c r="F54" s="206">
        <f>G54+H54</f>
        <v>32600</v>
      </c>
      <c r="G54" s="206">
        <v>32600</v>
      </c>
      <c r="H54" s="206">
        <v>0</v>
      </c>
      <c r="I54" s="204" t="s">
        <v>534</v>
      </c>
    </row>
    <row r="55" spans="1:9" customFormat="1" ht="28.7" customHeight="1">
      <c r="A55" s="203" t="s">
        <v>533</v>
      </c>
      <c r="B55" s="204" t="s">
        <v>510</v>
      </c>
      <c r="C55" s="205">
        <v>2026</v>
      </c>
      <c r="D55" s="206">
        <v>27000</v>
      </c>
      <c r="E55" s="207" t="s">
        <v>492</v>
      </c>
      <c r="F55" s="206">
        <f>G55+H55</f>
        <v>27000</v>
      </c>
      <c r="G55" s="206">
        <v>27000</v>
      </c>
      <c r="H55" s="206">
        <v>0</v>
      </c>
      <c r="I55" s="204" t="s">
        <v>534</v>
      </c>
    </row>
    <row r="56" spans="1:9" customFormat="1" ht="14.85" customHeight="1">
      <c r="A56" s="200" t="s">
        <v>37</v>
      </c>
      <c r="B56" s="208" t="s">
        <v>42</v>
      </c>
      <c r="C56" s="194" t="s">
        <v>492</v>
      </c>
      <c r="D56" s="201">
        <f>SUM(D57:D58)</f>
        <v>299000</v>
      </c>
      <c r="E56" s="202" t="s">
        <v>492</v>
      </c>
      <c r="F56" s="201">
        <f>SUM(F57:F58)</f>
        <v>299000</v>
      </c>
      <c r="G56" s="201">
        <f>SUM(G57:G58)</f>
        <v>299000</v>
      </c>
      <c r="H56" s="201">
        <f>SUM(H57:H58)</f>
        <v>0</v>
      </c>
      <c r="I56" s="194" t="s">
        <v>492</v>
      </c>
    </row>
    <row r="57" spans="1:9" customFormat="1" ht="14.85" customHeight="1">
      <c r="A57" s="203" t="s">
        <v>535</v>
      </c>
      <c r="B57" s="204" t="s">
        <v>499</v>
      </c>
      <c r="C57" s="205">
        <v>2026</v>
      </c>
      <c r="D57" s="206">
        <v>164000</v>
      </c>
      <c r="E57" s="207" t="s">
        <v>492</v>
      </c>
      <c r="F57" s="206">
        <f>G57+H57</f>
        <v>164000</v>
      </c>
      <c r="G57" s="206">
        <v>164000</v>
      </c>
      <c r="H57" s="206">
        <v>0</v>
      </c>
      <c r="I57" s="204" t="s">
        <v>536</v>
      </c>
    </row>
    <row r="58" spans="1:9" customFormat="1" ht="14.85" customHeight="1">
      <c r="A58" s="203" t="s">
        <v>535</v>
      </c>
      <c r="B58" s="204" t="s">
        <v>510</v>
      </c>
      <c r="C58" s="205">
        <v>2026</v>
      </c>
      <c r="D58" s="206">
        <v>135000</v>
      </c>
      <c r="E58" s="207" t="s">
        <v>492</v>
      </c>
      <c r="F58" s="206">
        <f>G58+H58</f>
        <v>135000</v>
      </c>
      <c r="G58" s="206">
        <v>135000</v>
      </c>
      <c r="H58" s="206">
        <v>0</v>
      </c>
      <c r="I58" s="204" t="s">
        <v>536</v>
      </c>
    </row>
    <row r="59" spans="1:9" customFormat="1" ht="15" customHeight="1">
      <c r="A59" s="200" t="s">
        <v>7</v>
      </c>
      <c r="B59" s="195" t="s">
        <v>8</v>
      </c>
      <c r="C59" s="194" t="s">
        <v>492</v>
      </c>
      <c r="D59" s="201">
        <f>SUM(D60:D61)</f>
        <v>1275000</v>
      </c>
      <c r="E59" s="201">
        <f t="shared" ref="E59:H59" si="10">SUM(E60:E61)</f>
        <v>0</v>
      </c>
      <c r="F59" s="201">
        <f t="shared" si="10"/>
        <v>1275000</v>
      </c>
      <c r="G59" s="201">
        <f t="shared" si="10"/>
        <v>1275000</v>
      </c>
      <c r="H59" s="201">
        <f t="shared" si="10"/>
        <v>0</v>
      </c>
      <c r="I59" s="194" t="s">
        <v>492</v>
      </c>
    </row>
    <row r="60" spans="1:9" customFormat="1" ht="54.95" customHeight="1">
      <c r="A60" s="203" t="s">
        <v>537</v>
      </c>
      <c r="B60" s="204" t="s">
        <v>538</v>
      </c>
      <c r="C60" s="205">
        <v>2026</v>
      </c>
      <c r="D60" s="206">
        <v>175000</v>
      </c>
      <c r="E60" s="207" t="s">
        <v>492</v>
      </c>
      <c r="F60" s="206">
        <f t="shared" ref="F60:F61" si="11">G60+H60</f>
        <v>175000</v>
      </c>
      <c r="G60" s="206">
        <v>175000</v>
      </c>
      <c r="H60" s="206">
        <v>0</v>
      </c>
      <c r="I60" s="204" t="s">
        <v>517</v>
      </c>
    </row>
    <row r="61" spans="1:9" customFormat="1" ht="42" customHeight="1">
      <c r="A61" s="203" t="s">
        <v>537</v>
      </c>
      <c r="B61" s="204" t="s">
        <v>539</v>
      </c>
      <c r="C61" s="205">
        <v>2026</v>
      </c>
      <c r="D61" s="206">
        <v>1100000</v>
      </c>
      <c r="E61" s="207" t="s">
        <v>492</v>
      </c>
      <c r="F61" s="206">
        <f t="shared" si="11"/>
        <v>1100000</v>
      </c>
      <c r="G61" s="206">
        <v>1100000</v>
      </c>
      <c r="H61" s="206">
        <v>0</v>
      </c>
      <c r="I61" s="204" t="s">
        <v>495</v>
      </c>
    </row>
    <row r="62" spans="1:9" customFormat="1" ht="15" customHeight="1">
      <c r="A62" s="200" t="s">
        <v>40</v>
      </c>
      <c r="B62" s="208" t="s">
        <v>41</v>
      </c>
      <c r="C62" s="194" t="s">
        <v>492</v>
      </c>
      <c r="D62" s="201">
        <f>SUM(D63:D74)</f>
        <v>4437058</v>
      </c>
      <c r="E62" s="201">
        <f>SUM(E63:E74)</f>
        <v>0</v>
      </c>
      <c r="F62" s="201">
        <f>SUM(F63:F74)</f>
        <v>4437058</v>
      </c>
      <c r="G62" s="201">
        <f>SUM(G63:G74)</f>
        <v>4437058</v>
      </c>
      <c r="H62" s="201">
        <f>SUM(H63:H74)</f>
        <v>0</v>
      </c>
      <c r="I62" s="194" t="s">
        <v>492</v>
      </c>
    </row>
    <row r="63" spans="1:9" customFormat="1" ht="29.1" customHeight="1">
      <c r="A63" s="203" t="s">
        <v>540</v>
      </c>
      <c r="B63" s="204" t="s">
        <v>541</v>
      </c>
      <c r="C63" s="205">
        <v>2026</v>
      </c>
      <c r="D63" s="206">
        <v>76310</v>
      </c>
      <c r="E63" s="207" t="s">
        <v>492</v>
      </c>
      <c r="F63" s="206">
        <f t="shared" ref="F63:F74" si="12">G63+H63</f>
        <v>76310</v>
      </c>
      <c r="G63" s="206">
        <v>76310</v>
      </c>
      <c r="H63" s="206">
        <v>0</v>
      </c>
      <c r="I63" s="204" t="s">
        <v>542</v>
      </c>
    </row>
    <row r="64" spans="1:9" customFormat="1" ht="15" customHeight="1">
      <c r="A64" s="203" t="s">
        <v>543</v>
      </c>
      <c r="B64" s="204" t="s">
        <v>499</v>
      </c>
      <c r="C64" s="205">
        <v>2026</v>
      </c>
      <c r="D64" s="206">
        <v>48540</v>
      </c>
      <c r="E64" s="207" t="s">
        <v>492</v>
      </c>
      <c r="F64" s="206">
        <f t="shared" si="12"/>
        <v>48540</v>
      </c>
      <c r="G64" s="206">
        <v>48540</v>
      </c>
      <c r="H64" s="206">
        <v>0</v>
      </c>
      <c r="I64" s="204" t="s">
        <v>544</v>
      </c>
    </row>
    <row r="65" spans="1:9" customFormat="1" ht="29.1" customHeight="1">
      <c r="A65" s="203" t="s">
        <v>543</v>
      </c>
      <c r="B65" s="204" t="s">
        <v>499</v>
      </c>
      <c r="C65" s="205">
        <v>2026</v>
      </c>
      <c r="D65" s="206">
        <v>15498</v>
      </c>
      <c r="E65" s="207" t="s">
        <v>492</v>
      </c>
      <c r="F65" s="206">
        <f t="shared" si="12"/>
        <v>15498</v>
      </c>
      <c r="G65" s="206">
        <v>15498</v>
      </c>
      <c r="H65" s="206">
        <v>0</v>
      </c>
      <c r="I65" s="204" t="s">
        <v>545</v>
      </c>
    </row>
    <row r="66" spans="1:9" customFormat="1" ht="29.1" customHeight="1">
      <c r="A66" s="203" t="s">
        <v>543</v>
      </c>
      <c r="B66" s="204" t="s">
        <v>546</v>
      </c>
      <c r="C66" s="205">
        <v>2026</v>
      </c>
      <c r="D66" s="206">
        <v>450000</v>
      </c>
      <c r="E66" s="207" t="s">
        <v>492</v>
      </c>
      <c r="F66" s="206">
        <f t="shared" si="12"/>
        <v>450000</v>
      </c>
      <c r="G66" s="206">
        <v>450000</v>
      </c>
      <c r="H66" s="206">
        <v>0</v>
      </c>
      <c r="I66" s="204" t="s">
        <v>547</v>
      </c>
    </row>
    <row r="67" spans="1:9" customFormat="1" ht="29.1" customHeight="1">
      <c r="A67" s="203" t="s">
        <v>543</v>
      </c>
      <c r="B67" s="204" t="s">
        <v>548</v>
      </c>
      <c r="C67" s="205">
        <v>2026</v>
      </c>
      <c r="D67" s="206">
        <v>500000</v>
      </c>
      <c r="E67" s="207" t="s">
        <v>492</v>
      </c>
      <c r="F67" s="206">
        <f t="shared" si="12"/>
        <v>500000</v>
      </c>
      <c r="G67" s="206">
        <v>500000</v>
      </c>
      <c r="H67" s="206">
        <v>0</v>
      </c>
      <c r="I67" s="204" t="s">
        <v>547</v>
      </c>
    </row>
    <row r="68" spans="1:9" customFormat="1" ht="15" customHeight="1">
      <c r="A68" s="203" t="s">
        <v>549</v>
      </c>
      <c r="B68" s="204" t="s">
        <v>550</v>
      </c>
      <c r="C68" s="205">
        <v>2026</v>
      </c>
      <c r="D68" s="206">
        <v>400000</v>
      </c>
      <c r="E68" s="207" t="s">
        <v>492</v>
      </c>
      <c r="F68" s="206">
        <f t="shared" si="12"/>
        <v>400000</v>
      </c>
      <c r="G68" s="206">
        <v>400000</v>
      </c>
      <c r="H68" s="206">
        <v>0</v>
      </c>
      <c r="I68" s="204" t="s">
        <v>551</v>
      </c>
    </row>
    <row r="69" spans="1:9" customFormat="1" ht="29.1" customHeight="1">
      <c r="A69" s="203" t="s">
        <v>549</v>
      </c>
      <c r="B69" s="204" t="s">
        <v>552</v>
      </c>
      <c r="C69" s="205">
        <v>2026</v>
      </c>
      <c r="D69" s="206">
        <v>31200</v>
      </c>
      <c r="E69" s="207" t="s">
        <v>492</v>
      </c>
      <c r="F69" s="206">
        <f t="shared" si="12"/>
        <v>31200</v>
      </c>
      <c r="G69" s="206">
        <v>31200</v>
      </c>
      <c r="H69" s="206">
        <v>0</v>
      </c>
      <c r="I69" s="204" t="s">
        <v>553</v>
      </c>
    </row>
    <row r="70" spans="1:9" customFormat="1" ht="29.1" customHeight="1">
      <c r="A70" s="203" t="s">
        <v>554</v>
      </c>
      <c r="B70" s="204" t="s">
        <v>555</v>
      </c>
      <c r="C70" s="205">
        <v>2026</v>
      </c>
      <c r="D70" s="206">
        <v>2500000</v>
      </c>
      <c r="E70" s="207" t="s">
        <v>492</v>
      </c>
      <c r="F70" s="206">
        <f t="shared" si="12"/>
        <v>2500000</v>
      </c>
      <c r="G70" s="206">
        <v>2500000</v>
      </c>
      <c r="H70" s="206">
        <v>0</v>
      </c>
      <c r="I70" s="204" t="s">
        <v>556</v>
      </c>
    </row>
    <row r="71" spans="1:9" customFormat="1" ht="29.1" customHeight="1">
      <c r="A71" s="203" t="s">
        <v>554</v>
      </c>
      <c r="B71" s="204" t="s">
        <v>557</v>
      </c>
      <c r="C71" s="205">
        <v>2026</v>
      </c>
      <c r="D71" s="206">
        <v>182040</v>
      </c>
      <c r="E71" s="207" t="s">
        <v>492</v>
      </c>
      <c r="F71" s="206">
        <f t="shared" si="12"/>
        <v>182040</v>
      </c>
      <c r="G71" s="206">
        <v>182040</v>
      </c>
      <c r="H71" s="206">
        <v>0</v>
      </c>
      <c r="I71" s="204" t="s">
        <v>558</v>
      </c>
    </row>
    <row r="72" spans="1:9" customFormat="1" ht="41.25" customHeight="1">
      <c r="A72" s="203" t="s">
        <v>554</v>
      </c>
      <c r="B72" s="204" t="s">
        <v>559</v>
      </c>
      <c r="C72" s="205">
        <v>2026</v>
      </c>
      <c r="D72" s="206">
        <v>24360</v>
      </c>
      <c r="E72" s="207" t="s">
        <v>492</v>
      </c>
      <c r="F72" s="206">
        <f t="shared" si="12"/>
        <v>24360</v>
      </c>
      <c r="G72" s="206">
        <v>24360</v>
      </c>
      <c r="H72" s="206">
        <v>0</v>
      </c>
      <c r="I72" s="204" t="s">
        <v>558</v>
      </c>
    </row>
    <row r="73" spans="1:9" customFormat="1" ht="29.1" customHeight="1">
      <c r="A73" s="203" t="s">
        <v>560</v>
      </c>
      <c r="B73" s="204" t="s">
        <v>561</v>
      </c>
      <c r="C73" s="205">
        <v>2026</v>
      </c>
      <c r="D73" s="206">
        <v>159110</v>
      </c>
      <c r="E73" s="207" t="s">
        <v>492</v>
      </c>
      <c r="F73" s="206">
        <f>G73+H73</f>
        <v>159110</v>
      </c>
      <c r="G73" s="206">
        <v>159110</v>
      </c>
      <c r="H73" s="206">
        <v>0</v>
      </c>
      <c r="I73" s="204" t="s">
        <v>562</v>
      </c>
    </row>
    <row r="74" spans="1:9" customFormat="1" ht="15" customHeight="1">
      <c r="A74" s="203" t="s">
        <v>563</v>
      </c>
      <c r="B74" s="204" t="s">
        <v>564</v>
      </c>
      <c r="C74" s="205">
        <v>2026</v>
      </c>
      <c r="D74" s="206">
        <v>50000</v>
      </c>
      <c r="E74" s="207" t="s">
        <v>492</v>
      </c>
      <c r="F74" s="206">
        <f t="shared" si="12"/>
        <v>50000</v>
      </c>
      <c r="G74" s="206">
        <v>50000</v>
      </c>
      <c r="H74" s="206">
        <v>0</v>
      </c>
      <c r="I74" s="204" t="s">
        <v>495</v>
      </c>
    </row>
    <row r="75" spans="1:9" customFormat="1" ht="29.1" customHeight="1">
      <c r="A75" s="200" t="s">
        <v>113</v>
      </c>
      <c r="B75" s="208" t="s">
        <v>90</v>
      </c>
      <c r="C75" s="194" t="s">
        <v>492</v>
      </c>
      <c r="D75" s="201">
        <f>D76</f>
        <v>60000</v>
      </c>
      <c r="E75" s="201" t="str">
        <f t="shared" ref="E75:H75" si="13">E76</f>
        <v>x</v>
      </c>
      <c r="F75" s="201">
        <f t="shared" si="13"/>
        <v>60000</v>
      </c>
      <c r="G75" s="201">
        <f t="shared" si="13"/>
        <v>60000</v>
      </c>
      <c r="H75" s="201">
        <f t="shared" si="13"/>
        <v>0</v>
      </c>
      <c r="I75" s="194" t="s">
        <v>492</v>
      </c>
    </row>
    <row r="76" spans="1:9" customFormat="1" ht="29.1" customHeight="1">
      <c r="A76" s="203" t="s">
        <v>565</v>
      </c>
      <c r="B76" s="204" t="s">
        <v>566</v>
      </c>
      <c r="C76" s="205">
        <v>2026</v>
      </c>
      <c r="D76" s="206">
        <v>60000</v>
      </c>
      <c r="E76" s="207" t="s">
        <v>492</v>
      </c>
      <c r="F76" s="206">
        <f>G76+H76</f>
        <v>60000</v>
      </c>
      <c r="G76" s="206">
        <v>60000</v>
      </c>
      <c r="H76" s="206">
        <v>0</v>
      </c>
      <c r="I76" s="204" t="s">
        <v>567</v>
      </c>
    </row>
    <row r="77" spans="1:9" customFormat="1" ht="15" customHeight="1">
      <c r="A77" s="200" t="s">
        <v>475</v>
      </c>
      <c r="B77" s="208" t="s">
        <v>476</v>
      </c>
      <c r="C77" s="194" t="s">
        <v>492</v>
      </c>
      <c r="D77" s="201">
        <f>D78+D79+D80</f>
        <v>15106700</v>
      </c>
      <c r="E77" s="202" t="s">
        <v>492</v>
      </c>
      <c r="F77" s="201">
        <f t="shared" ref="F77:H77" si="14">F78+F79+F80</f>
        <v>15106700</v>
      </c>
      <c r="G77" s="201">
        <f t="shared" si="14"/>
        <v>15106700</v>
      </c>
      <c r="H77" s="201">
        <f t="shared" si="14"/>
        <v>0</v>
      </c>
      <c r="I77" s="194" t="s">
        <v>492</v>
      </c>
    </row>
    <row r="78" spans="1:9" customFormat="1" ht="29.1" customHeight="1">
      <c r="A78" s="203" t="s">
        <v>407</v>
      </c>
      <c r="B78" s="204" t="s">
        <v>568</v>
      </c>
      <c r="C78" s="205">
        <v>2026</v>
      </c>
      <c r="D78" s="206">
        <v>10606700</v>
      </c>
      <c r="E78" s="207" t="s">
        <v>492</v>
      </c>
      <c r="F78" s="206">
        <f>G78+H78</f>
        <v>10606700</v>
      </c>
      <c r="G78" s="206">
        <v>10606700</v>
      </c>
      <c r="H78" s="206">
        <v>0</v>
      </c>
      <c r="I78" s="204" t="s">
        <v>495</v>
      </c>
    </row>
    <row r="79" spans="1:9" customFormat="1" ht="29.1" customHeight="1">
      <c r="A79" s="203" t="s">
        <v>569</v>
      </c>
      <c r="B79" s="204" t="s">
        <v>570</v>
      </c>
      <c r="C79" s="205">
        <v>2026</v>
      </c>
      <c r="D79" s="206">
        <v>4000000</v>
      </c>
      <c r="E79" s="207" t="s">
        <v>492</v>
      </c>
      <c r="F79" s="206">
        <f>G79+H79</f>
        <v>4000000</v>
      </c>
      <c r="G79" s="206">
        <v>4000000</v>
      </c>
      <c r="H79" s="206">
        <v>0</v>
      </c>
      <c r="I79" s="204" t="s">
        <v>495</v>
      </c>
    </row>
    <row r="80" spans="1:9" customFormat="1" ht="29.1" customHeight="1">
      <c r="A80" s="203" t="s">
        <v>569</v>
      </c>
      <c r="B80" s="204" t="s">
        <v>571</v>
      </c>
      <c r="C80" s="205">
        <v>2026</v>
      </c>
      <c r="D80" s="206">
        <v>500000</v>
      </c>
      <c r="E80" s="207" t="s">
        <v>492</v>
      </c>
      <c r="F80" s="206">
        <f>G80+H80</f>
        <v>500000</v>
      </c>
      <c r="G80" s="206">
        <v>500000</v>
      </c>
      <c r="H80" s="206">
        <v>0</v>
      </c>
      <c r="I80" s="204" t="s">
        <v>495</v>
      </c>
    </row>
    <row r="81" spans="1:9" customFormat="1" ht="9.9499999999999993" customHeight="1">
      <c r="A81" s="203"/>
      <c r="B81" s="204"/>
      <c r="C81" s="205"/>
      <c r="D81" s="206"/>
      <c r="E81" s="207"/>
      <c r="F81" s="206"/>
      <c r="G81" s="206"/>
      <c r="H81" s="206"/>
      <c r="I81" s="204"/>
    </row>
    <row r="82" spans="1:9" customFormat="1" ht="15" customHeight="1">
      <c r="A82" s="844" t="s">
        <v>572</v>
      </c>
      <c r="B82" s="844"/>
      <c r="C82" s="197" t="s">
        <v>492</v>
      </c>
      <c r="D82" s="210">
        <f>D17+D19+D29+D31+D34+D38+D44+D53+D56+D59+D62+D75+D77</f>
        <v>226907116</v>
      </c>
      <c r="E82" s="211" t="s">
        <v>492</v>
      </c>
      <c r="F82" s="210">
        <f>F17+F19+F29+F31+F34+F38+F44+F53+F56+F59+F62+F75+F77</f>
        <v>226907116</v>
      </c>
      <c r="G82" s="210">
        <f>G17+G19+G29+G31+G34+G38+G44+G53+G56+G59+G62+G75+G77</f>
        <v>226907116</v>
      </c>
      <c r="H82" s="210">
        <f>H17+H19+H29+H31+H34+H38+H44+H53+H56+H59+H62+H75+H77</f>
        <v>0</v>
      </c>
      <c r="I82" s="209" t="s">
        <v>492</v>
      </c>
    </row>
    <row r="83" spans="1:9" customFormat="1" ht="9.9499999999999993" customHeight="1">
      <c r="A83" s="855"/>
      <c r="B83" s="855"/>
      <c r="C83" s="855"/>
      <c r="D83" s="855"/>
      <c r="E83" s="855"/>
      <c r="F83" s="855"/>
      <c r="G83" s="855"/>
      <c r="H83" s="855"/>
      <c r="I83" s="855"/>
    </row>
    <row r="84" spans="1:9" customFormat="1" ht="15" customHeight="1">
      <c r="A84" s="846" t="s">
        <v>573</v>
      </c>
      <c r="B84" s="846"/>
      <c r="C84" s="846"/>
      <c r="D84" s="846"/>
      <c r="E84" s="846"/>
      <c r="F84" s="846"/>
      <c r="G84" s="846"/>
      <c r="H84" s="846"/>
      <c r="I84" s="846"/>
    </row>
    <row r="85" spans="1:9" customFormat="1" ht="9.9499999999999993" customHeight="1">
      <c r="A85" s="856"/>
      <c r="B85" s="857"/>
      <c r="C85" s="857"/>
      <c r="D85" s="857"/>
      <c r="E85" s="857"/>
      <c r="F85" s="857"/>
      <c r="G85" s="857"/>
      <c r="H85" s="857"/>
      <c r="I85" s="858"/>
    </row>
    <row r="86" spans="1:9" customFormat="1" ht="15" customHeight="1">
      <c r="A86" s="200" t="s">
        <v>23</v>
      </c>
      <c r="B86" s="195" t="s">
        <v>24</v>
      </c>
      <c r="C86" s="194" t="s">
        <v>492</v>
      </c>
      <c r="D86" s="201">
        <f>D87+D88+D89+D90+D91+D92+D93+D94+D95+D96+D97+D98+D99+D100+D101+D102+D103+D104+D105+D106+D107+D108+D109+D110</f>
        <v>803825644</v>
      </c>
      <c r="E86" s="201">
        <f t="shared" ref="E86:H86" si="15">E87+E88+E89+E90+E91+E92+E93+E94+E95+E96+E97+E98+E99+E100+E101+E102+E103+E104+E105+E106+E107+E108+E109+E110</f>
        <v>127729373</v>
      </c>
      <c r="F86" s="201">
        <f t="shared" si="15"/>
        <v>253294373</v>
      </c>
      <c r="G86" s="201">
        <f t="shared" si="15"/>
        <v>86173886</v>
      </c>
      <c r="H86" s="201">
        <f t="shared" si="15"/>
        <v>167120487</v>
      </c>
      <c r="I86" s="194" t="s">
        <v>492</v>
      </c>
    </row>
    <row r="87" spans="1:9" customFormat="1" ht="29.1" customHeight="1">
      <c r="A87" s="203" t="s">
        <v>232</v>
      </c>
      <c r="B87" s="204" t="s">
        <v>574</v>
      </c>
      <c r="C87" s="205" t="s">
        <v>575</v>
      </c>
      <c r="D87" s="206">
        <v>207802038</v>
      </c>
      <c r="E87" s="212">
        <f>142214+320149+488853+119310+361265+1815657</f>
        <v>3247448</v>
      </c>
      <c r="F87" s="206">
        <f t="shared" ref="F87:F110" si="16">G87+H87</f>
        <v>80726831</v>
      </c>
      <c r="G87" s="206">
        <v>0</v>
      </c>
      <c r="H87" s="206">
        <v>80726831</v>
      </c>
      <c r="I87" s="204" t="s">
        <v>576</v>
      </c>
    </row>
    <row r="88" spans="1:9" customFormat="1" ht="54.95" customHeight="1">
      <c r="A88" s="203" t="s">
        <v>232</v>
      </c>
      <c r="B88" s="204" t="s">
        <v>251</v>
      </c>
      <c r="C88" s="205" t="s">
        <v>577</v>
      </c>
      <c r="D88" s="206">
        <v>60285434</v>
      </c>
      <c r="E88" s="212">
        <f>71402+10206287+33158490</f>
        <v>43436179</v>
      </c>
      <c r="F88" s="206">
        <f t="shared" si="16"/>
        <v>16849255</v>
      </c>
      <c r="G88" s="206">
        <v>1174255</v>
      </c>
      <c r="H88" s="206">
        <v>15675000</v>
      </c>
      <c r="I88" s="204" t="s">
        <v>576</v>
      </c>
    </row>
    <row r="89" spans="1:9" customFormat="1" ht="29.1" customHeight="1">
      <c r="A89" s="203" t="s">
        <v>232</v>
      </c>
      <c r="B89" s="204" t="s">
        <v>578</v>
      </c>
      <c r="C89" s="205" t="s">
        <v>579</v>
      </c>
      <c r="D89" s="206">
        <v>63688618</v>
      </c>
      <c r="E89" s="212">
        <f>1342333+27882153</f>
        <v>29224486</v>
      </c>
      <c r="F89" s="206">
        <f t="shared" si="16"/>
        <v>34464132</v>
      </c>
      <c r="G89" s="206">
        <v>865766</v>
      </c>
      <c r="H89" s="206">
        <v>33598366</v>
      </c>
      <c r="I89" s="204" t="s">
        <v>576</v>
      </c>
    </row>
    <row r="90" spans="1:9" customFormat="1" ht="29.1" customHeight="1">
      <c r="A90" s="203" t="s">
        <v>232</v>
      </c>
      <c r="B90" s="204" t="s">
        <v>580</v>
      </c>
      <c r="C90" s="205" t="s">
        <v>581</v>
      </c>
      <c r="D90" s="206">
        <v>38069655</v>
      </c>
      <c r="E90" s="212">
        <v>0</v>
      </c>
      <c r="F90" s="206">
        <f t="shared" si="16"/>
        <v>25397655</v>
      </c>
      <c r="G90" s="206">
        <v>22780120</v>
      </c>
      <c r="H90" s="206">
        <v>2617535</v>
      </c>
      <c r="I90" s="204" t="s">
        <v>576</v>
      </c>
    </row>
    <row r="91" spans="1:9" customFormat="1" ht="29.1" customHeight="1">
      <c r="A91" s="203" t="s">
        <v>232</v>
      </c>
      <c r="B91" s="204" t="s">
        <v>252</v>
      </c>
      <c r="C91" s="205" t="s">
        <v>579</v>
      </c>
      <c r="D91" s="206">
        <v>18390976</v>
      </c>
      <c r="E91" s="212">
        <v>84672</v>
      </c>
      <c r="F91" s="206">
        <f t="shared" si="16"/>
        <v>18306304</v>
      </c>
      <c r="G91" s="206">
        <v>9153152</v>
      </c>
      <c r="H91" s="206">
        <v>9153152</v>
      </c>
      <c r="I91" s="204" t="s">
        <v>576</v>
      </c>
    </row>
    <row r="92" spans="1:9" customFormat="1" ht="15" customHeight="1">
      <c r="A92" s="203" t="s">
        <v>232</v>
      </c>
      <c r="B92" s="204" t="s">
        <v>582</v>
      </c>
      <c r="C92" s="205" t="s">
        <v>583</v>
      </c>
      <c r="D92" s="206">
        <v>779960</v>
      </c>
      <c r="E92" s="212">
        <v>0</v>
      </c>
      <c r="F92" s="206">
        <f t="shared" si="16"/>
        <v>609020</v>
      </c>
      <c r="G92" s="206">
        <v>609020</v>
      </c>
      <c r="H92" s="206">
        <v>0</v>
      </c>
      <c r="I92" s="204" t="s">
        <v>576</v>
      </c>
    </row>
    <row r="93" spans="1:9" customFormat="1" ht="29.1" customHeight="1">
      <c r="A93" s="203" t="s">
        <v>232</v>
      </c>
      <c r="B93" s="204" t="s">
        <v>584</v>
      </c>
      <c r="C93" s="205" t="s">
        <v>585</v>
      </c>
      <c r="D93" s="206">
        <v>5330345</v>
      </c>
      <c r="E93" s="212">
        <v>0</v>
      </c>
      <c r="F93" s="206">
        <f t="shared" si="16"/>
        <v>2930345</v>
      </c>
      <c r="G93" s="206">
        <v>2930345</v>
      </c>
      <c r="H93" s="206">
        <v>0</v>
      </c>
      <c r="I93" s="204" t="s">
        <v>576</v>
      </c>
    </row>
    <row r="94" spans="1:9" customFormat="1" ht="29.1" customHeight="1">
      <c r="A94" s="203" t="s">
        <v>232</v>
      </c>
      <c r="B94" s="204" t="s">
        <v>586</v>
      </c>
      <c r="C94" s="205" t="s">
        <v>587</v>
      </c>
      <c r="D94" s="206">
        <v>3272992</v>
      </c>
      <c r="E94" s="212">
        <f>267543+346246+1183532</f>
        <v>1797321</v>
      </c>
      <c r="F94" s="206">
        <f t="shared" si="16"/>
        <v>1475671</v>
      </c>
      <c r="G94" s="206">
        <v>1475671</v>
      </c>
      <c r="H94" s="206">
        <v>0</v>
      </c>
      <c r="I94" s="204" t="s">
        <v>576</v>
      </c>
    </row>
    <row r="95" spans="1:9" customFormat="1" ht="15" customHeight="1">
      <c r="A95" s="203" t="s">
        <v>232</v>
      </c>
      <c r="B95" s="204" t="s">
        <v>588</v>
      </c>
      <c r="C95" s="205" t="s">
        <v>589</v>
      </c>
      <c r="D95" s="206">
        <v>9073800</v>
      </c>
      <c r="E95" s="212">
        <f>24600+49200</f>
        <v>73800</v>
      </c>
      <c r="F95" s="206">
        <f t="shared" si="16"/>
        <v>3000000</v>
      </c>
      <c r="G95" s="206">
        <v>3000000</v>
      </c>
      <c r="H95" s="206">
        <v>0</v>
      </c>
      <c r="I95" s="204" t="s">
        <v>576</v>
      </c>
    </row>
    <row r="96" spans="1:9" customFormat="1" ht="54.95" customHeight="1">
      <c r="A96" s="203" t="s">
        <v>232</v>
      </c>
      <c r="B96" s="204" t="s">
        <v>590</v>
      </c>
      <c r="C96" s="205" t="s">
        <v>591</v>
      </c>
      <c r="D96" s="206">
        <v>100710940</v>
      </c>
      <c r="E96" s="212">
        <v>504300</v>
      </c>
      <c r="F96" s="206">
        <f t="shared" si="16"/>
        <v>206640</v>
      </c>
      <c r="G96" s="206">
        <v>51660</v>
      </c>
      <c r="H96" s="206">
        <v>154980</v>
      </c>
      <c r="I96" s="204" t="s">
        <v>576</v>
      </c>
    </row>
    <row r="97" spans="1:9" customFormat="1" ht="29.1" customHeight="1">
      <c r="A97" s="203" t="s">
        <v>232</v>
      </c>
      <c r="B97" s="204" t="s">
        <v>592</v>
      </c>
      <c r="C97" s="205" t="s">
        <v>593</v>
      </c>
      <c r="D97" s="206">
        <v>6621586</v>
      </c>
      <c r="E97" s="212">
        <v>984186</v>
      </c>
      <c r="F97" s="206">
        <f t="shared" si="16"/>
        <v>1330368</v>
      </c>
      <c r="G97" s="206">
        <v>1330368</v>
      </c>
      <c r="H97" s="206">
        <v>0</v>
      </c>
      <c r="I97" s="204" t="s">
        <v>576</v>
      </c>
    </row>
    <row r="98" spans="1:9" customFormat="1" ht="15" customHeight="1">
      <c r="A98" s="203" t="s">
        <v>232</v>
      </c>
      <c r="B98" s="204" t="s">
        <v>240</v>
      </c>
      <c r="C98" s="205" t="s">
        <v>589</v>
      </c>
      <c r="D98" s="206">
        <v>126000000</v>
      </c>
      <c r="E98" s="212">
        <f>201720+293970</f>
        <v>495690</v>
      </c>
      <c r="F98" s="206">
        <f t="shared" si="16"/>
        <v>2394810</v>
      </c>
      <c r="G98" s="206">
        <v>957924</v>
      </c>
      <c r="H98" s="206">
        <v>1436886</v>
      </c>
      <c r="I98" s="204" t="s">
        <v>576</v>
      </c>
    </row>
    <row r="99" spans="1:9" customFormat="1" ht="15" customHeight="1">
      <c r="A99" s="203" t="s">
        <v>232</v>
      </c>
      <c r="B99" s="204" t="s">
        <v>286</v>
      </c>
      <c r="C99" s="205" t="s">
        <v>594</v>
      </c>
      <c r="D99" s="206">
        <v>64772061</v>
      </c>
      <c r="E99" s="212">
        <v>772061</v>
      </c>
      <c r="F99" s="206">
        <f t="shared" si="16"/>
        <v>44000000</v>
      </c>
      <c r="G99" s="206">
        <v>22000000</v>
      </c>
      <c r="H99" s="206">
        <v>22000000</v>
      </c>
      <c r="I99" s="204" t="s">
        <v>576</v>
      </c>
    </row>
    <row r="100" spans="1:9" customFormat="1" ht="15" customHeight="1">
      <c r="A100" s="203" t="s">
        <v>232</v>
      </c>
      <c r="B100" s="204" t="s">
        <v>595</v>
      </c>
      <c r="C100" s="205" t="s">
        <v>594</v>
      </c>
      <c r="D100" s="206">
        <v>3295186</v>
      </c>
      <c r="E100" s="212">
        <v>129905</v>
      </c>
      <c r="F100" s="206">
        <f t="shared" si="16"/>
        <v>447874</v>
      </c>
      <c r="G100" s="206">
        <v>149291</v>
      </c>
      <c r="H100" s="206">
        <v>298583</v>
      </c>
      <c r="I100" s="204" t="s">
        <v>576</v>
      </c>
    </row>
    <row r="101" spans="1:9" customFormat="1" ht="15" customHeight="1">
      <c r="A101" s="203" t="s">
        <v>232</v>
      </c>
      <c r="B101" s="204" t="s">
        <v>596</v>
      </c>
      <c r="C101" s="205" t="s">
        <v>594</v>
      </c>
      <c r="D101" s="206">
        <v>2673167</v>
      </c>
      <c r="E101" s="212">
        <f>246000+688800</f>
        <v>934800</v>
      </c>
      <c r="F101" s="206">
        <f t="shared" si="16"/>
        <v>616107</v>
      </c>
      <c r="G101" s="206">
        <v>205369</v>
      </c>
      <c r="H101" s="206">
        <v>410738</v>
      </c>
      <c r="I101" s="204" t="s">
        <v>576</v>
      </c>
    </row>
    <row r="102" spans="1:9" customFormat="1" ht="15" customHeight="1">
      <c r="A102" s="203" t="s">
        <v>232</v>
      </c>
      <c r="B102" s="204" t="s">
        <v>597</v>
      </c>
      <c r="C102" s="205" t="s">
        <v>589</v>
      </c>
      <c r="D102" s="206">
        <v>10114936</v>
      </c>
      <c r="E102" s="212">
        <v>369000</v>
      </c>
      <c r="F102" s="206">
        <f t="shared" si="16"/>
        <v>495936</v>
      </c>
      <c r="G102" s="206">
        <v>141696</v>
      </c>
      <c r="H102" s="206">
        <v>354240</v>
      </c>
      <c r="I102" s="204" t="s">
        <v>576</v>
      </c>
    </row>
    <row r="103" spans="1:9" customFormat="1" ht="15" customHeight="1">
      <c r="A103" s="203" t="s">
        <v>232</v>
      </c>
      <c r="B103" s="204" t="s">
        <v>598</v>
      </c>
      <c r="C103" s="205" t="s">
        <v>589</v>
      </c>
      <c r="D103" s="206">
        <v>3825311</v>
      </c>
      <c r="E103" s="212">
        <v>426195</v>
      </c>
      <c r="F103" s="206">
        <f t="shared" si="16"/>
        <v>169116</v>
      </c>
      <c r="G103" s="206">
        <v>56372</v>
      </c>
      <c r="H103" s="206">
        <v>112744</v>
      </c>
      <c r="I103" s="204" t="s">
        <v>576</v>
      </c>
    </row>
    <row r="104" spans="1:9" customFormat="1" ht="15" customHeight="1">
      <c r="A104" s="203" t="s">
        <v>232</v>
      </c>
      <c r="B104" s="204" t="s">
        <v>599</v>
      </c>
      <c r="C104" s="205" t="s">
        <v>589</v>
      </c>
      <c r="D104" s="206">
        <v>7835540</v>
      </c>
      <c r="E104" s="212">
        <v>258300</v>
      </c>
      <c r="F104" s="206">
        <f t="shared" si="16"/>
        <v>477240</v>
      </c>
      <c r="G104" s="206">
        <v>150880</v>
      </c>
      <c r="H104" s="206">
        <v>326360</v>
      </c>
      <c r="I104" s="204" t="s">
        <v>576</v>
      </c>
    </row>
    <row r="105" spans="1:9" customFormat="1" ht="42" customHeight="1">
      <c r="A105" s="203" t="s">
        <v>232</v>
      </c>
      <c r="B105" s="204" t="s">
        <v>600</v>
      </c>
      <c r="C105" s="205" t="s">
        <v>589</v>
      </c>
      <c r="D105" s="206">
        <v>7347395</v>
      </c>
      <c r="E105" s="212">
        <f>412050+264450</f>
        <v>676500</v>
      </c>
      <c r="F105" s="206">
        <f t="shared" si="16"/>
        <v>290895</v>
      </c>
      <c r="G105" s="206">
        <v>35823</v>
      </c>
      <c r="H105" s="206">
        <v>255072</v>
      </c>
      <c r="I105" s="204" t="s">
        <v>576</v>
      </c>
    </row>
    <row r="106" spans="1:9" customFormat="1" ht="54.95" customHeight="1">
      <c r="A106" s="203" t="s">
        <v>232</v>
      </c>
      <c r="B106" s="204" t="s">
        <v>601</v>
      </c>
      <c r="C106" s="205" t="s">
        <v>602</v>
      </c>
      <c r="D106" s="206">
        <v>765000</v>
      </c>
      <c r="E106" s="212">
        <v>0</v>
      </c>
      <c r="F106" s="206">
        <f t="shared" si="16"/>
        <v>250000</v>
      </c>
      <c r="G106" s="206">
        <v>250000</v>
      </c>
      <c r="H106" s="206">
        <v>0</v>
      </c>
      <c r="I106" s="204" t="s">
        <v>576</v>
      </c>
    </row>
    <row r="107" spans="1:9" customFormat="1" ht="29.1" customHeight="1">
      <c r="A107" s="203" t="s">
        <v>232</v>
      </c>
      <c r="B107" s="204" t="s">
        <v>603</v>
      </c>
      <c r="C107" s="205" t="s">
        <v>604</v>
      </c>
      <c r="D107" s="206">
        <v>2000000</v>
      </c>
      <c r="E107" s="212">
        <v>500000</v>
      </c>
      <c r="F107" s="206">
        <f t="shared" si="16"/>
        <v>1500000</v>
      </c>
      <c r="G107" s="206">
        <v>1500000</v>
      </c>
      <c r="H107" s="206">
        <v>0</v>
      </c>
      <c r="I107" s="204" t="s">
        <v>576</v>
      </c>
    </row>
    <row r="108" spans="1:9" customFormat="1" ht="41.1" customHeight="1">
      <c r="A108" s="203" t="s">
        <v>232</v>
      </c>
      <c r="B108" s="204" t="s">
        <v>605</v>
      </c>
      <c r="C108" s="205" t="s">
        <v>606</v>
      </c>
      <c r="D108" s="206">
        <v>3585000</v>
      </c>
      <c r="E108" s="212">
        <v>1594980</v>
      </c>
      <c r="F108" s="206">
        <f>G108+H108</f>
        <v>1990020</v>
      </c>
      <c r="G108" s="206">
        <v>1990020</v>
      </c>
      <c r="H108" s="206">
        <v>0</v>
      </c>
      <c r="I108" s="204" t="s">
        <v>576</v>
      </c>
    </row>
    <row r="109" spans="1:9" customFormat="1" ht="41.1" customHeight="1">
      <c r="A109" s="203" t="s">
        <v>232</v>
      </c>
      <c r="B109" s="204" t="s">
        <v>607</v>
      </c>
      <c r="C109" s="205" t="s">
        <v>606</v>
      </c>
      <c r="D109" s="206">
        <v>17898580</v>
      </c>
      <c r="E109" s="212">
        <v>15268228</v>
      </c>
      <c r="F109" s="206">
        <f>G109+H109</f>
        <v>2630352</v>
      </c>
      <c r="G109" s="206">
        <v>2630352</v>
      </c>
      <c r="H109" s="206">
        <v>0</v>
      </c>
      <c r="I109" s="204" t="s">
        <v>576</v>
      </c>
    </row>
    <row r="110" spans="1:9" customFormat="1" ht="15" customHeight="1">
      <c r="A110" s="203" t="s">
        <v>328</v>
      </c>
      <c r="B110" s="204" t="s">
        <v>608</v>
      </c>
      <c r="C110" s="205" t="s">
        <v>587</v>
      </c>
      <c r="D110" s="206">
        <v>39687124</v>
      </c>
      <c r="E110" s="212">
        <v>26951322</v>
      </c>
      <c r="F110" s="206">
        <f t="shared" si="16"/>
        <v>12735802</v>
      </c>
      <c r="G110" s="206">
        <v>12735802</v>
      </c>
      <c r="H110" s="206">
        <v>0</v>
      </c>
      <c r="I110" s="204" t="s">
        <v>609</v>
      </c>
    </row>
    <row r="111" spans="1:9" customFormat="1" ht="15" customHeight="1">
      <c r="A111" s="200" t="s">
        <v>54</v>
      </c>
      <c r="B111" s="195" t="s">
        <v>610</v>
      </c>
      <c r="C111" s="194" t="s">
        <v>492</v>
      </c>
      <c r="D111" s="201">
        <f>D112</f>
        <v>1360000</v>
      </c>
      <c r="E111" s="201">
        <f t="shared" ref="E111:H111" si="17">E112</f>
        <v>0</v>
      </c>
      <c r="F111" s="201">
        <f t="shared" si="17"/>
        <v>924176</v>
      </c>
      <c r="G111" s="201">
        <f t="shared" si="17"/>
        <v>924176</v>
      </c>
      <c r="H111" s="201">
        <f t="shared" si="17"/>
        <v>0</v>
      </c>
      <c r="I111" s="194" t="s">
        <v>492</v>
      </c>
    </row>
    <row r="112" spans="1:9" customFormat="1" ht="29.1" customHeight="1">
      <c r="A112" s="203" t="s">
        <v>332</v>
      </c>
      <c r="B112" s="204" t="s">
        <v>611</v>
      </c>
      <c r="C112" s="205" t="s">
        <v>612</v>
      </c>
      <c r="D112" s="206">
        <v>1360000</v>
      </c>
      <c r="E112" s="212">
        <v>0</v>
      </c>
      <c r="F112" s="206">
        <f>G112+H112</f>
        <v>924176</v>
      </c>
      <c r="G112" s="206">
        <v>924176</v>
      </c>
      <c r="H112" s="206">
        <v>0</v>
      </c>
      <c r="I112" s="204" t="s">
        <v>495</v>
      </c>
    </row>
    <row r="113" spans="1:9" customFormat="1" ht="15" customHeight="1">
      <c r="A113" s="200" t="s">
        <v>25</v>
      </c>
      <c r="B113" s="195" t="s">
        <v>26</v>
      </c>
      <c r="C113" s="194" t="s">
        <v>492</v>
      </c>
      <c r="D113" s="201">
        <f>D114+D115</f>
        <v>1293750</v>
      </c>
      <c r="E113" s="201">
        <f t="shared" ref="E113:H113" si="18">E114+E115</f>
        <v>262790</v>
      </c>
      <c r="F113" s="201">
        <f t="shared" si="18"/>
        <v>73640</v>
      </c>
      <c r="G113" s="201">
        <f t="shared" si="18"/>
        <v>73640</v>
      </c>
      <c r="H113" s="201">
        <f t="shared" si="18"/>
        <v>0</v>
      </c>
      <c r="I113" s="194" t="s">
        <v>492</v>
      </c>
    </row>
    <row r="114" spans="1:9" customFormat="1" ht="29.1" customHeight="1">
      <c r="A114" s="203" t="s">
        <v>333</v>
      </c>
      <c r="B114" s="204" t="s">
        <v>613</v>
      </c>
      <c r="C114" s="205" t="s">
        <v>614</v>
      </c>
      <c r="D114" s="206">
        <v>766750</v>
      </c>
      <c r="E114" s="212">
        <v>211790</v>
      </c>
      <c r="F114" s="206">
        <f>G114+H114</f>
        <v>39640</v>
      </c>
      <c r="G114" s="206">
        <v>39640</v>
      </c>
      <c r="H114" s="206">
        <v>0</v>
      </c>
      <c r="I114" s="204" t="s">
        <v>495</v>
      </c>
    </row>
    <row r="115" spans="1:9" customFormat="1" ht="29.1" customHeight="1">
      <c r="A115" s="203" t="s">
        <v>333</v>
      </c>
      <c r="B115" s="204" t="s">
        <v>615</v>
      </c>
      <c r="C115" s="205" t="s">
        <v>616</v>
      </c>
      <c r="D115" s="206">
        <v>527000</v>
      </c>
      <c r="E115" s="212">
        <v>51000</v>
      </c>
      <c r="F115" s="206">
        <f>G115+H115</f>
        <v>34000</v>
      </c>
      <c r="G115" s="206">
        <v>34000</v>
      </c>
      <c r="H115" s="206">
        <v>0</v>
      </c>
      <c r="I115" s="204" t="s">
        <v>495</v>
      </c>
    </row>
    <row r="116" spans="1:9" customFormat="1" ht="15" customHeight="1">
      <c r="A116" s="200" t="s">
        <v>338</v>
      </c>
      <c r="B116" s="195" t="s">
        <v>339</v>
      </c>
      <c r="C116" s="194" t="s">
        <v>492</v>
      </c>
      <c r="D116" s="201">
        <f>D117</f>
        <v>460490</v>
      </c>
      <c r="E116" s="201">
        <f t="shared" ref="E116:H116" si="19">E117</f>
        <v>6750</v>
      </c>
      <c r="F116" s="201">
        <f t="shared" si="19"/>
        <v>125967</v>
      </c>
      <c r="G116" s="201">
        <f t="shared" si="19"/>
        <v>125967</v>
      </c>
      <c r="H116" s="201">
        <f t="shared" si="19"/>
        <v>0</v>
      </c>
      <c r="I116" s="194" t="s">
        <v>492</v>
      </c>
    </row>
    <row r="117" spans="1:9" customFormat="1" ht="29.1" customHeight="1">
      <c r="A117" s="203" t="s">
        <v>340</v>
      </c>
      <c r="B117" s="204" t="s">
        <v>617</v>
      </c>
      <c r="C117" s="205" t="s">
        <v>618</v>
      </c>
      <c r="D117" s="206">
        <v>460490</v>
      </c>
      <c r="E117" s="212">
        <v>6750</v>
      </c>
      <c r="F117" s="206">
        <f>G117+H117</f>
        <v>125967</v>
      </c>
      <c r="G117" s="206">
        <v>125967</v>
      </c>
      <c r="H117" s="206">
        <v>0</v>
      </c>
      <c r="I117" s="204" t="s">
        <v>495</v>
      </c>
    </row>
    <row r="118" spans="1:9" s="214" customFormat="1" ht="15" customHeight="1">
      <c r="A118" s="200" t="s">
        <v>341</v>
      </c>
      <c r="B118" s="208" t="s">
        <v>342</v>
      </c>
      <c r="C118" s="194" t="s">
        <v>492</v>
      </c>
      <c r="D118" s="213">
        <f>D119</f>
        <v>500000</v>
      </c>
      <c r="E118" s="213">
        <f t="shared" ref="E118:H118" si="20">E119</f>
        <v>450000</v>
      </c>
      <c r="F118" s="213">
        <f t="shared" si="20"/>
        <v>50000</v>
      </c>
      <c r="G118" s="213">
        <f t="shared" si="20"/>
        <v>50000</v>
      </c>
      <c r="H118" s="213">
        <f t="shared" si="20"/>
        <v>0</v>
      </c>
      <c r="I118" s="193" t="s">
        <v>492</v>
      </c>
    </row>
    <row r="119" spans="1:9" customFormat="1" ht="41.1" customHeight="1">
      <c r="A119" s="203" t="s">
        <v>345</v>
      </c>
      <c r="B119" s="204" t="s">
        <v>619</v>
      </c>
      <c r="C119" s="205" t="s">
        <v>606</v>
      </c>
      <c r="D119" s="206">
        <v>500000</v>
      </c>
      <c r="E119" s="212">
        <v>450000</v>
      </c>
      <c r="F119" s="206">
        <f>G119+H119</f>
        <v>50000</v>
      </c>
      <c r="G119" s="206">
        <v>50000</v>
      </c>
      <c r="H119" s="206">
        <v>0</v>
      </c>
      <c r="I119" s="204" t="s">
        <v>495</v>
      </c>
    </row>
    <row r="120" spans="1:9" customFormat="1" ht="15" customHeight="1">
      <c r="A120" s="200" t="s">
        <v>29</v>
      </c>
      <c r="B120" s="195" t="s">
        <v>30</v>
      </c>
      <c r="C120" s="194" t="s">
        <v>492</v>
      </c>
      <c r="D120" s="213">
        <f>D121</f>
        <v>169128464</v>
      </c>
      <c r="E120" s="213">
        <f t="shared" ref="E120:H120" si="21">E121</f>
        <v>7789464</v>
      </c>
      <c r="F120" s="213">
        <f t="shared" si="21"/>
        <v>12075000</v>
      </c>
      <c r="G120" s="213">
        <f t="shared" si="21"/>
        <v>12075000</v>
      </c>
      <c r="H120" s="213">
        <f t="shared" si="21"/>
        <v>0</v>
      </c>
      <c r="I120" s="193" t="s">
        <v>492</v>
      </c>
    </row>
    <row r="121" spans="1:9" customFormat="1" ht="41.1" customHeight="1">
      <c r="A121" s="203" t="s">
        <v>348</v>
      </c>
      <c r="B121" s="204" t="s">
        <v>620</v>
      </c>
      <c r="C121" s="205" t="s">
        <v>621</v>
      </c>
      <c r="D121" s="206">
        <v>169128464</v>
      </c>
      <c r="E121" s="212">
        <v>7789464</v>
      </c>
      <c r="F121" s="206">
        <f>G121+H121</f>
        <v>12075000</v>
      </c>
      <c r="G121" s="206">
        <v>12075000</v>
      </c>
      <c r="H121" s="206">
        <v>0</v>
      </c>
      <c r="I121" s="204" t="s">
        <v>495</v>
      </c>
    </row>
    <row r="122" spans="1:9" s="214" customFormat="1" ht="15" customHeight="1">
      <c r="A122" s="200" t="s">
        <v>33</v>
      </c>
      <c r="B122" s="208" t="s">
        <v>34</v>
      </c>
      <c r="C122" s="194" t="s">
        <v>492</v>
      </c>
      <c r="D122" s="213">
        <f>D123</f>
        <v>19100663</v>
      </c>
      <c r="E122" s="213">
        <f t="shared" ref="E122:H122" si="22">E123</f>
        <v>171143</v>
      </c>
      <c r="F122" s="213">
        <f t="shared" si="22"/>
        <v>4725000</v>
      </c>
      <c r="G122" s="213">
        <f t="shared" si="22"/>
        <v>4725000</v>
      </c>
      <c r="H122" s="213">
        <f t="shared" si="22"/>
        <v>0</v>
      </c>
      <c r="I122" s="193" t="s">
        <v>492</v>
      </c>
    </row>
    <row r="123" spans="1:9" customFormat="1" ht="18" customHeight="1">
      <c r="A123" s="203" t="s">
        <v>378</v>
      </c>
      <c r="B123" s="204" t="s">
        <v>622</v>
      </c>
      <c r="C123" s="205" t="s">
        <v>589</v>
      </c>
      <c r="D123" s="206">
        <v>19100663</v>
      </c>
      <c r="E123" s="212">
        <f>91143+80000</f>
        <v>171143</v>
      </c>
      <c r="F123" s="206">
        <f>G123+H123</f>
        <v>4725000</v>
      </c>
      <c r="G123" s="206">
        <v>4725000</v>
      </c>
      <c r="H123" s="206">
        <v>0</v>
      </c>
      <c r="I123" s="204" t="s">
        <v>495</v>
      </c>
    </row>
    <row r="124" spans="1:9" customFormat="1" ht="15" customHeight="1">
      <c r="A124" s="200" t="s">
        <v>35</v>
      </c>
      <c r="B124" s="195" t="s">
        <v>36</v>
      </c>
      <c r="C124" s="194" t="s">
        <v>492</v>
      </c>
      <c r="D124" s="201">
        <f>D125+D126+D130+D131+D132+D129+D127+D128</f>
        <v>320977846</v>
      </c>
      <c r="E124" s="201">
        <f t="shared" ref="E124:H124" si="23">E125+E126+E130+E131+E132+E129+E127+E128</f>
        <v>14985457</v>
      </c>
      <c r="F124" s="201">
        <f t="shared" si="23"/>
        <v>33242389</v>
      </c>
      <c r="G124" s="201">
        <f t="shared" si="23"/>
        <v>33242389</v>
      </c>
      <c r="H124" s="201">
        <f t="shared" si="23"/>
        <v>0</v>
      </c>
      <c r="I124" s="194" t="s">
        <v>492</v>
      </c>
    </row>
    <row r="125" spans="1:9" customFormat="1" ht="41.1" customHeight="1">
      <c r="A125" s="203" t="s">
        <v>518</v>
      </c>
      <c r="B125" s="204" t="s">
        <v>623</v>
      </c>
      <c r="C125" s="205" t="s">
        <v>624</v>
      </c>
      <c r="D125" s="212">
        <v>59500000</v>
      </c>
      <c r="E125" s="212">
        <v>0</v>
      </c>
      <c r="F125" s="206">
        <f t="shared" ref="F125:F132" si="24">G125+H125</f>
        <v>9750000</v>
      </c>
      <c r="G125" s="212">
        <v>9750000</v>
      </c>
      <c r="H125" s="212">
        <v>0</v>
      </c>
      <c r="I125" s="204" t="s">
        <v>625</v>
      </c>
    </row>
    <row r="126" spans="1:9" customFormat="1" ht="29.1" customHeight="1">
      <c r="A126" s="203" t="s">
        <v>518</v>
      </c>
      <c r="B126" s="204" t="s">
        <v>626</v>
      </c>
      <c r="C126" s="205" t="s">
        <v>624</v>
      </c>
      <c r="D126" s="212">
        <v>47000000</v>
      </c>
      <c r="E126" s="212">
        <v>0</v>
      </c>
      <c r="F126" s="206">
        <f t="shared" si="24"/>
        <v>15000000</v>
      </c>
      <c r="G126" s="212">
        <v>15000000</v>
      </c>
      <c r="H126" s="212">
        <v>0</v>
      </c>
      <c r="I126" s="204" t="s">
        <v>525</v>
      </c>
    </row>
    <row r="127" spans="1:9" customFormat="1" ht="54.95" customHeight="1">
      <c r="A127" s="203" t="s">
        <v>518</v>
      </c>
      <c r="B127" s="204" t="s">
        <v>627</v>
      </c>
      <c r="C127" s="205" t="s">
        <v>606</v>
      </c>
      <c r="D127" s="212">
        <v>3631679</v>
      </c>
      <c r="E127" s="212">
        <v>2306686</v>
      </c>
      <c r="F127" s="206">
        <f t="shared" si="24"/>
        <v>1324993</v>
      </c>
      <c r="G127" s="212">
        <v>1324993</v>
      </c>
      <c r="H127" s="212">
        <v>0</v>
      </c>
      <c r="I127" s="204" t="s">
        <v>520</v>
      </c>
    </row>
    <row r="128" spans="1:9" customFormat="1" ht="54.95" customHeight="1">
      <c r="A128" s="203" t="s">
        <v>518</v>
      </c>
      <c r="B128" s="204" t="s">
        <v>628</v>
      </c>
      <c r="C128" s="205" t="s">
        <v>606</v>
      </c>
      <c r="D128" s="212">
        <v>517396</v>
      </c>
      <c r="E128" s="212">
        <v>250000</v>
      </c>
      <c r="F128" s="206">
        <f t="shared" si="24"/>
        <v>267396</v>
      </c>
      <c r="G128" s="212">
        <v>267396</v>
      </c>
      <c r="H128" s="212">
        <v>0</v>
      </c>
      <c r="I128" s="204" t="s">
        <v>520</v>
      </c>
    </row>
    <row r="129" spans="1:9" customFormat="1" ht="41.1" customHeight="1">
      <c r="A129" s="203" t="s">
        <v>518</v>
      </c>
      <c r="B129" s="204" t="s">
        <v>629</v>
      </c>
      <c r="C129" s="205" t="s">
        <v>630</v>
      </c>
      <c r="D129" s="212">
        <v>205000000</v>
      </c>
      <c r="E129" s="212">
        <v>10000000</v>
      </c>
      <c r="F129" s="206">
        <f t="shared" si="24"/>
        <v>4500000</v>
      </c>
      <c r="G129" s="212">
        <v>4500000</v>
      </c>
      <c r="H129" s="212">
        <v>0</v>
      </c>
      <c r="I129" s="204" t="s">
        <v>520</v>
      </c>
    </row>
    <row r="130" spans="1:9" customFormat="1" ht="41.1" customHeight="1">
      <c r="A130" s="203" t="s">
        <v>386</v>
      </c>
      <c r="B130" s="204" t="s">
        <v>631</v>
      </c>
      <c r="C130" s="205" t="s">
        <v>606</v>
      </c>
      <c r="D130" s="212">
        <v>2828771</v>
      </c>
      <c r="E130" s="212">
        <v>2328771</v>
      </c>
      <c r="F130" s="206">
        <f t="shared" si="24"/>
        <v>500000</v>
      </c>
      <c r="G130" s="212">
        <v>500000</v>
      </c>
      <c r="H130" s="212">
        <v>0</v>
      </c>
      <c r="I130" s="204" t="s">
        <v>531</v>
      </c>
    </row>
    <row r="131" spans="1:9" customFormat="1" ht="29.1" customHeight="1">
      <c r="A131" s="203" t="s">
        <v>632</v>
      </c>
      <c r="B131" s="204" t="s">
        <v>287</v>
      </c>
      <c r="C131" s="205" t="s">
        <v>633</v>
      </c>
      <c r="D131" s="206">
        <v>1200000</v>
      </c>
      <c r="E131" s="212">
        <v>0</v>
      </c>
      <c r="F131" s="206">
        <f t="shared" si="24"/>
        <v>700000</v>
      </c>
      <c r="G131" s="206">
        <v>700000</v>
      </c>
      <c r="H131" s="206">
        <v>0</v>
      </c>
      <c r="I131" s="204" t="s">
        <v>634</v>
      </c>
    </row>
    <row r="132" spans="1:9" customFormat="1" ht="29.1" customHeight="1">
      <c r="A132" s="203" t="s">
        <v>632</v>
      </c>
      <c r="B132" s="204" t="s">
        <v>275</v>
      </c>
      <c r="C132" s="205" t="s">
        <v>604</v>
      </c>
      <c r="D132" s="206">
        <v>1300000</v>
      </c>
      <c r="E132" s="212">
        <v>100000</v>
      </c>
      <c r="F132" s="206">
        <f t="shared" si="24"/>
        <v>1200000</v>
      </c>
      <c r="G132" s="206">
        <v>1200000</v>
      </c>
      <c r="H132" s="206">
        <v>0</v>
      </c>
      <c r="I132" s="204" t="s">
        <v>634</v>
      </c>
    </row>
    <row r="133" spans="1:9" customFormat="1" ht="15" customHeight="1">
      <c r="A133" s="200" t="s">
        <v>7</v>
      </c>
      <c r="B133" s="195" t="s">
        <v>8</v>
      </c>
      <c r="C133" s="194" t="s">
        <v>492</v>
      </c>
      <c r="D133" s="201">
        <f>D137+D134+D135+D136</f>
        <v>10424093</v>
      </c>
      <c r="E133" s="201">
        <f t="shared" ref="E133:H133" si="25">E137+E134+E135+E136</f>
        <v>5721082</v>
      </c>
      <c r="F133" s="201">
        <f t="shared" si="25"/>
        <v>4703011</v>
      </c>
      <c r="G133" s="201">
        <f t="shared" si="25"/>
        <v>4703011</v>
      </c>
      <c r="H133" s="201">
        <f t="shared" si="25"/>
        <v>0</v>
      </c>
      <c r="I133" s="194" t="s">
        <v>492</v>
      </c>
    </row>
    <row r="134" spans="1:9" customFormat="1" ht="29.1" customHeight="1">
      <c r="A134" s="203" t="s">
        <v>537</v>
      </c>
      <c r="B134" s="204" t="s">
        <v>635</v>
      </c>
      <c r="C134" s="205" t="s">
        <v>606</v>
      </c>
      <c r="D134" s="212">
        <v>805940</v>
      </c>
      <c r="E134" s="212">
        <v>0</v>
      </c>
      <c r="F134" s="206">
        <f>G134+H134</f>
        <v>805940</v>
      </c>
      <c r="G134" s="212">
        <v>805940</v>
      </c>
      <c r="H134" s="212">
        <v>0</v>
      </c>
      <c r="I134" s="204" t="s">
        <v>495</v>
      </c>
    </row>
    <row r="135" spans="1:9" customFormat="1" ht="15" customHeight="1">
      <c r="A135" s="203" t="s">
        <v>537</v>
      </c>
      <c r="B135" s="204" t="s">
        <v>636</v>
      </c>
      <c r="C135" s="205" t="s">
        <v>604</v>
      </c>
      <c r="D135" s="212">
        <v>8164120</v>
      </c>
      <c r="E135" s="212">
        <f>72955+5047692</f>
        <v>5120647</v>
      </c>
      <c r="F135" s="206">
        <f>G135+H135</f>
        <v>3043473</v>
      </c>
      <c r="G135" s="212">
        <v>3043473</v>
      </c>
      <c r="H135" s="212">
        <v>0</v>
      </c>
      <c r="I135" s="204" t="s">
        <v>495</v>
      </c>
    </row>
    <row r="136" spans="1:9" customFormat="1" ht="15" customHeight="1">
      <c r="A136" s="203" t="s">
        <v>537</v>
      </c>
      <c r="B136" s="204" t="s">
        <v>637</v>
      </c>
      <c r="C136" s="205" t="s">
        <v>606</v>
      </c>
      <c r="D136" s="212">
        <v>226483</v>
      </c>
      <c r="E136" s="212">
        <v>0</v>
      </c>
      <c r="F136" s="206">
        <f>G136+H136</f>
        <v>226483</v>
      </c>
      <c r="G136" s="212">
        <v>226483</v>
      </c>
      <c r="H136" s="212">
        <v>0</v>
      </c>
      <c r="I136" s="204" t="s">
        <v>495</v>
      </c>
    </row>
    <row r="137" spans="1:9" customFormat="1" ht="29.1" customHeight="1">
      <c r="A137" s="203" t="s">
        <v>638</v>
      </c>
      <c r="B137" s="204" t="s">
        <v>639</v>
      </c>
      <c r="C137" s="205" t="s">
        <v>604</v>
      </c>
      <c r="D137" s="206">
        <v>1227550</v>
      </c>
      <c r="E137" s="212">
        <v>600435</v>
      </c>
      <c r="F137" s="206">
        <f>G137+H137</f>
        <v>627115</v>
      </c>
      <c r="G137" s="206">
        <v>627115</v>
      </c>
      <c r="H137" s="206">
        <v>0</v>
      </c>
      <c r="I137" s="204" t="s">
        <v>495</v>
      </c>
    </row>
    <row r="138" spans="1:9" customFormat="1" ht="15" customHeight="1">
      <c r="A138" s="200" t="s">
        <v>40</v>
      </c>
      <c r="B138" s="208" t="s">
        <v>41</v>
      </c>
      <c r="C138" s="194" t="s">
        <v>492</v>
      </c>
      <c r="D138" s="201">
        <f>D139+D140+D141+D142+D144+D145+D146+D147+D154+D155+D156+D157+D158+D159+D143+D149+D150+D151+D152+D153+D148</f>
        <v>590579241</v>
      </c>
      <c r="E138" s="201">
        <f t="shared" ref="E138:H138" si="26">E139+E140+E141+E142+E144+E145+E146+E147+E154+E155+E156+E157+E158+E159+E143+E149+E150+E151+E152+E153+E148</f>
        <v>118621914</v>
      </c>
      <c r="F138" s="201">
        <f t="shared" si="26"/>
        <v>159075367</v>
      </c>
      <c r="G138" s="201">
        <f t="shared" si="26"/>
        <v>159075367</v>
      </c>
      <c r="H138" s="201">
        <f t="shared" si="26"/>
        <v>0</v>
      </c>
      <c r="I138" s="194" t="s">
        <v>492</v>
      </c>
    </row>
    <row r="139" spans="1:9" customFormat="1" ht="15" customHeight="1">
      <c r="A139" s="203" t="s">
        <v>540</v>
      </c>
      <c r="B139" s="204" t="s">
        <v>640</v>
      </c>
      <c r="C139" s="205" t="s">
        <v>587</v>
      </c>
      <c r="D139" s="206">
        <v>127830876</v>
      </c>
      <c r="E139" s="212">
        <v>76387681</v>
      </c>
      <c r="F139" s="206">
        <f t="shared" ref="F139:F158" si="27">G139+H139</f>
        <v>51443195</v>
      </c>
      <c r="G139" s="206">
        <v>51443195</v>
      </c>
      <c r="H139" s="206">
        <v>0</v>
      </c>
      <c r="I139" s="204" t="s">
        <v>609</v>
      </c>
    </row>
    <row r="140" spans="1:9" customFormat="1" ht="29.1" customHeight="1">
      <c r="A140" s="203" t="s">
        <v>540</v>
      </c>
      <c r="B140" s="204" t="s">
        <v>641</v>
      </c>
      <c r="C140" s="205" t="s">
        <v>642</v>
      </c>
      <c r="D140" s="206">
        <v>12107833</v>
      </c>
      <c r="E140" s="212">
        <v>3189033</v>
      </c>
      <c r="F140" s="206">
        <f t="shared" si="27"/>
        <v>8918800</v>
      </c>
      <c r="G140" s="206">
        <v>8918800</v>
      </c>
      <c r="H140" s="206">
        <v>0</v>
      </c>
      <c r="I140" s="204" t="s">
        <v>643</v>
      </c>
    </row>
    <row r="141" spans="1:9" customFormat="1" ht="29.1" customHeight="1">
      <c r="A141" s="203" t="s">
        <v>540</v>
      </c>
      <c r="B141" s="204" t="s">
        <v>644</v>
      </c>
      <c r="C141" s="205" t="s">
        <v>606</v>
      </c>
      <c r="D141" s="206">
        <v>5160318</v>
      </c>
      <c r="E141" s="212">
        <v>686500</v>
      </c>
      <c r="F141" s="206">
        <f>G141+H141</f>
        <v>4473818</v>
      </c>
      <c r="G141" s="206">
        <v>4473818</v>
      </c>
      <c r="H141" s="206">
        <v>0</v>
      </c>
      <c r="I141" s="204" t="s">
        <v>645</v>
      </c>
    </row>
    <row r="142" spans="1:9" customFormat="1" ht="29.1" customHeight="1">
      <c r="A142" s="203" t="s">
        <v>646</v>
      </c>
      <c r="B142" s="204" t="s">
        <v>647</v>
      </c>
      <c r="C142" s="205" t="s">
        <v>612</v>
      </c>
      <c r="D142" s="206">
        <v>2278438</v>
      </c>
      <c r="E142" s="212">
        <v>227844</v>
      </c>
      <c r="F142" s="206">
        <f>G142+H142</f>
        <v>600000</v>
      </c>
      <c r="G142" s="206">
        <v>600000</v>
      </c>
      <c r="H142" s="206">
        <v>0</v>
      </c>
      <c r="I142" s="204" t="s">
        <v>495</v>
      </c>
    </row>
    <row r="143" spans="1:9" customFormat="1" ht="25.5">
      <c r="A143" s="203" t="s">
        <v>646</v>
      </c>
      <c r="B143" s="204" t="s">
        <v>648</v>
      </c>
      <c r="C143" s="205" t="s">
        <v>618</v>
      </c>
      <c r="D143" s="206">
        <v>327096960</v>
      </c>
      <c r="E143" s="212">
        <f>61863+395635+1823174</f>
        <v>2280672</v>
      </c>
      <c r="F143" s="206">
        <f>G143+H143</f>
        <v>35000000</v>
      </c>
      <c r="G143" s="206">
        <v>35000000</v>
      </c>
      <c r="H143" s="206">
        <v>0</v>
      </c>
      <c r="I143" s="204" t="s">
        <v>649</v>
      </c>
    </row>
    <row r="144" spans="1:9" customFormat="1" ht="29.1" customHeight="1">
      <c r="A144" s="203" t="s">
        <v>543</v>
      </c>
      <c r="B144" s="204" t="s">
        <v>650</v>
      </c>
      <c r="C144" s="205" t="s">
        <v>604</v>
      </c>
      <c r="D144" s="206">
        <v>13046425</v>
      </c>
      <c r="E144" s="212">
        <v>1126000</v>
      </c>
      <c r="F144" s="206">
        <f t="shared" si="27"/>
        <v>11920425</v>
      </c>
      <c r="G144" s="206">
        <v>11920425</v>
      </c>
      <c r="H144" s="206">
        <v>0</v>
      </c>
      <c r="I144" s="204" t="s">
        <v>544</v>
      </c>
    </row>
    <row r="145" spans="1:9" customFormat="1" ht="15" customHeight="1">
      <c r="A145" s="203" t="s">
        <v>543</v>
      </c>
      <c r="B145" s="204" t="s">
        <v>651</v>
      </c>
      <c r="C145" s="205" t="s">
        <v>606</v>
      </c>
      <c r="D145" s="206">
        <v>1593000</v>
      </c>
      <c r="E145" s="212">
        <v>85000</v>
      </c>
      <c r="F145" s="206">
        <f t="shared" si="27"/>
        <v>1508000</v>
      </c>
      <c r="G145" s="206">
        <v>1508000</v>
      </c>
      <c r="H145" s="206">
        <v>0</v>
      </c>
      <c r="I145" s="204" t="s">
        <v>544</v>
      </c>
    </row>
    <row r="146" spans="1:9" customFormat="1" ht="41.1" customHeight="1">
      <c r="A146" s="203" t="s">
        <v>543</v>
      </c>
      <c r="B146" s="204" t="s">
        <v>652</v>
      </c>
      <c r="C146" s="205" t="s">
        <v>606</v>
      </c>
      <c r="D146" s="206">
        <v>339544</v>
      </c>
      <c r="E146" s="212">
        <v>167081</v>
      </c>
      <c r="F146" s="206">
        <f>G146+H146</f>
        <v>172463</v>
      </c>
      <c r="G146" s="206">
        <v>172463</v>
      </c>
      <c r="H146" s="206">
        <v>0</v>
      </c>
      <c r="I146" s="204" t="s">
        <v>544</v>
      </c>
    </row>
    <row r="147" spans="1:9" customFormat="1" ht="29.1" customHeight="1">
      <c r="A147" s="203" t="s">
        <v>543</v>
      </c>
      <c r="B147" s="204" t="s">
        <v>653</v>
      </c>
      <c r="C147" s="205" t="s">
        <v>654</v>
      </c>
      <c r="D147" s="206">
        <v>35855927</v>
      </c>
      <c r="E147" s="212">
        <v>5000000</v>
      </c>
      <c r="F147" s="206">
        <f t="shared" si="27"/>
        <v>22447390</v>
      </c>
      <c r="G147" s="206">
        <v>22447390</v>
      </c>
      <c r="H147" s="206">
        <v>0</v>
      </c>
      <c r="I147" s="204" t="s">
        <v>655</v>
      </c>
    </row>
    <row r="148" spans="1:9" customFormat="1" ht="29.1" customHeight="1">
      <c r="A148" s="203" t="s">
        <v>543</v>
      </c>
      <c r="B148" s="204" t="s">
        <v>656</v>
      </c>
      <c r="C148" s="205" t="s">
        <v>633</v>
      </c>
      <c r="D148" s="206">
        <v>658839</v>
      </c>
      <c r="E148" s="212">
        <v>0</v>
      </c>
      <c r="F148" s="206">
        <f t="shared" si="27"/>
        <v>329420</v>
      </c>
      <c r="G148" s="206">
        <v>329420</v>
      </c>
      <c r="H148" s="206">
        <v>0</v>
      </c>
      <c r="I148" s="204" t="s">
        <v>655</v>
      </c>
    </row>
    <row r="149" spans="1:9" customFormat="1" ht="29.1" customHeight="1">
      <c r="A149" s="203" t="s">
        <v>543</v>
      </c>
      <c r="B149" s="204" t="s">
        <v>657</v>
      </c>
      <c r="C149" s="205" t="s">
        <v>583</v>
      </c>
      <c r="D149" s="206">
        <v>23944432</v>
      </c>
      <c r="E149" s="212">
        <f>175890+1845528+8540137</f>
        <v>10561555</v>
      </c>
      <c r="F149" s="206">
        <f>G149+H149</f>
        <v>10810569</v>
      </c>
      <c r="G149" s="206">
        <v>10810569</v>
      </c>
      <c r="H149" s="206">
        <v>0</v>
      </c>
      <c r="I149" s="204" t="s">
        <v>545</v>
      </c>
    </row>
    <row r="150" spans="1:9" customFormat="1" ht="41.1" customHeight="1">
      <c r="A150" s="203" t="s">
        <v>543</v>
      </c>
      <c r="B150" s="204" t="s">
        <v>658</v>
      </c>
      <c r="C150" s="205" t="s">
        <v>604</v>
      </c>
      <c r="D150" s="206">
        <v>3187574</v>
      </c>
      <c r="E150" s="212">
        <v>50000</v>
      </c>
      <c r="F150" s="206">
        <f>G150+H150</f>
        <v>3137574</v>
      </c>
      <c r="G150" s="206">
        <v>3137574</v>
      </c>
      <c r="H150" s="206">
        <v>0</v>
      </c>
      <c r="I150" s="204" t="s">
        <v>545</v>
      </c>
    </row>
    <row r="151" spans="1:9" customFormat="1" ht="29.1" customHeight="1">
      <c r="A151" s="203" t="s">
        <v>543</v>
      </c>
      <c r="B151" s="204" t="s">
        <v>659</v>
      </c>
      <c r="C151" s="205" t="s">
        <v>606</v>
      </c>
      <c r="D151" s="206">
        <v>369000</v>
      </c>
      <c r="E151" s="212">
        <v>100000</v>
      </c>
      <c r="F151" s="206">
        <f>G151+H151</f>
        <v>269000</v>
      </c>
      <c r="G151" s="206">
        <v>269000</v>
      </c>
      <c r="H151" s="206">
        <v>0</v>
      </c>
      <c r="I151" s="204" t="s">
        <v>545</v>
      </c>
    </row>
    <row r="152" spans="1:9" customFormat="1" ht="29.1" customHeight="1">
      <c r="A152" s="203" t="s">
        <v>543</v>
      </c>
      <c r="B152" s="204" t="s">
        <v>660</v>
      </c>
      <c r="C152" s="205" t="s">
        <v>606</v>
      </c>
      <c r="D152" s="206">
        <v>1685830</v>
      </c>
      <c r="E152" s="212">
        <v>0</v>
      </c>
      <c r="F152" s="206">
        <f>G152+H152</f>
        <v>1685830</v>
      </c>
      <c r="G152" s="206">
        <v>1685830</v>
      </c>
      <c r="H152" s="206">
        <v>0</v>
      </c>
      <c r="I152" s="204" t="s">
        <v>545</v>
      </c>
    </row>
    <row r="153" spans="1:9" customFormat="1" ht="29.1" customHeight="1">
      <c r="A153" s="203" t="s">
        <v>543</v>
      </c>
      <c r="B153" s="204" t="s">
        <v>661</v>
      </c>
      <c r="C153" s="205" t="s">
        <v>606</v>
      </c>
      <c r="D153" s="206">
        <v>910000</v>
      </c>
      <c r="E153" s="212">
        <v>0</v>
      </c>
      <c r="F153" s="206">
        <f>G153+H153</f>
        <v>910000</v>
      </c>
      <c r="G153" s="206">
        <v>910000</v>
      </c>
      <c r="H153" s="206">
        <v>0</v>
      </c>
      <c r="I153" s="204" t="s">
        <v>545</v>
      </c>
    </row>
    <row r="154" spans="1:9" customFormat="1" ht="41.1" customHeight="1">
      <c r="A154" s="203" t="s">
        <v>662</v>
      </c>
      <c r="B154" s="204" t="s">
        <v>663</v>
      </c>
      <c r="C154" s="205" t="s">
        <v>624</v>
      </c>
      <c r="D154" s="206">
        <v>702019</v>
      </c>
      <c r="E154" s="212">
        <v>0</v>
      </c>
      <c r="F154" s="206">
        <f t="shared" ref="F154" si="28">G154+H154</f>
        <v>16613</v>
      </c>
      <c r="G154" s="206">
        <v>16613</v>
      </c>
      <c r="H154" s="206">
        <v>0</v>
      </c>
      <c r="I154" s="204" t="s">
        <v>664</v>
      </c>
    </row>
    <row r="155" spans="1:9" customFormat="1" ht="41.1" customHeight="1">
      <c r="A155" s="203" t="s">
        <v>554</v>
      </c>
      <c r="B155" s="204" t="s">
        <v>665</v>
      </c>
      <c r="C155" s="205" t="s">
        <v>577</v>
      </c>
      <c r="D155" s="206">
        <v>16648639</v>
      </c>
      <c r="E155" s="212">
        <v>16615792</v>
      </c>
      <c r="F155" s="206">
        <f t="shared" si="27"/>
        <v>32847</v>
      </c>
      <c r="G155" s="206">
        <v>32847</v>
      </c>
      <c r="H155" s="206">
        <v>0</v>
      </c>
      <c r="I155" s="204" t="s">
        <v>666</v>
      </c>
    </row>
    <row r="156" spans="1:9" customFormat="1" ht="29.1" customHeight="1">
      <c r="A156" s="203" t="s">
        <v>560</v>
      </c>
      <c r="B156" s="204" t="s">
        <v>667</v>
      </c>
      <c r="C156" s="205" t="s">
        <v>604</v>
      </c>
      <c r="D156" s="206">
        <v>2642543</v>
      </c>
      <c r="E156" s="212">
        <v>1812537</v>
      </c>
      <c r="F156" s="206">
        <f t="shared" si="27"/>
        <v>830006</v>
      </c>
      <c r="G156" s="206">
        <v>830006</v>
      </c>
      <c r="H156" s="206">
        <v>0</v>
      </c>
      <c r="I156" s="204" t="s">
        <v>668</v>
      </c>
    </row>
    <row r="157" spans="1:9" customFormat="1" ht="15" customHeight="1">
      <c r="A157" s="203" t="s">
        <v>560</v>
      </c>
      <c r="B157" s="204" t="s">
        <v>669</v>
      </c>
      <c r="C157" s="205" t="s">
        <v>624</v>
      </c>
      <c r="D157" s="206">
        <v>11946799</v>
      </c>
      <c r="E157" s="212">
        <v>0</v>
      </c>
      <c r="F157" s="206">
        <f t="shared" si="27"/>
        <v>3272047</v>
      </c>
      <c r="G157" s="206">
        <v>3272047</v>
      </c>
      <c r="H157" s="206">
        <v>0</v>
      </c>
      <c r="I157" s="204" t="s">
        <v>668</v>
      </c>
    </row>
    <row r="158" spans="1:9" customFormat="1" ht="29.1" customHeight="1">
      <c r="A158" s="203" t="s">
        <v>560</v>
      </c>
      <c r="B158" s="204" t="s">
        <v>1258</v>
      </c>
      <c r="C158" s="205" t="s">
        <v>633</v>
      </c>
      <c r="D158" s="206">
        <v>2027679</v>
      </c>
      <c r="E158" s="212">
        <v>0</v>
      </c>
      <c r="F158" s="206">
        <f t="shared" si="27"/>
        <v>1083023</v>
      </c>
      <c r="G158" s="206">
        <v>1083023</v>
      </c>
      <c r="H158" s="206"/>
      <c r="I158" s="204" t="s">
        <v>670</v>
      </c>
    </row>
    <row r="159" spans="1:9" customFormat="1" ht="29.1" customHeight="1">
      <c r="A159" s="203" t="s">
        <v>560</v>
      </c>
      <c r="B159" s="204" t="s">
        <v>671</v>
      </c>
      <c r="C159" s="205" t="s">
        <v>606</v>
      </c>
      <c r="D159" s="206">
        <v>546566</v>
      </c>
      <c r="E159" s="212">
        <v>332219</v>
      </c>
      <c r="F159" s="206">
        <f>G159+H159</f>
        <v>214347</v>
      </c>
      <c r="G159" s="206">
        <v>214347</v>
      </c>
      <c r="H159" s="206">
        <v>0</v>
      </c>
      <c r="I159" s="204" t="s">
        <v>672</v>
      </c>
    </row>
    <row r="160" spans="1:9" customFormat="1" ht="9.9499999999999993" customHeight="1">
      <c r="A160" s="203"/>
      <c r="B160" s="204"/>
      <c r="C160" s="205"/>
      <c r="D160" s="206"/>
      <c r="E160" s="212"/>
      <c r="F160" s="206"/>
      <c r="G160" s="206"/>
      <c r="H160" s="206"/>
      <c r="I160" s="215"/>
    </row>
    <row r="161" spans="1:9" customFormat="1" ht="15" customHeight="1">
      <c r="A161" s="844" t="s">
        <v>572</v>
      </c>
      <c r="B161" s="844"/>
      <c r="C161" s="197" t="s">
        <v>492</v>
      </c>
      <c r="D161" s="210">
        <f>D86+D111+D113+D116+D120+D124+D133+D138+D122+D118</f>
        <v>1917650191</v>
      </c>
      <c r="E161" s="210">
        <f>E86+E111+E113+E116+E120+E124+E133+E138+E122+E118</f>
        <v>275737973</v>
      </c>
      <c r="F161" s="210">
        <f>F86+F111+F113+F116+F120+F124+F133+F138+F122+F118</f>
        <v>468288923</v>
      </c>
      <c r="G161" s="210">
        <f>G86+G111+G113+G116+G120+G124+G133+G138+G122+G118</f>
        <v>301168436</v>
      </c>
      <c r="H161" s="210">
        <f>H86+H111+H113+H116+H120+H124+H133+H138+H122+H118</f>
        <v>167120487</v>
      </c>
      <c r="I161" s="209" t="s">
        <v>492</v>
      </c>
    </row>
    <row r="162" spans="1:9" customFormat="1" ht="9.9499999999999993" customHeight="1">
      <c r="A162" s="845"/>
      <c r="B162" s="845"/>
      <c r="C162" s="845"/>
      <c r="D162" s="845"/>
      <c r="E162" s="845"/>
      <c r="F162" s="845"/>
      <c r="G162" s="845"/>
      <c r="H162" s="845"/>
      <c r="I162" s="845"/>
    </row>
    <row r="163" spans="1:9" customFormat="1" ht="15" customHeight="1">
      <c r="A163" s="846" t="s">
        <v>673</v>
      </c>
      <c r="B163" s="846"/>
      <c r="C163" s="846"/>
      <c r="D163" s="846"/>
      <c r="E163" s="846"/>
      <c r="F163" s="846"/>
      <c r="G163" s="846"/>
      <c r="H163" s="846"/>
      <c r="I163" s="846"/>
    </row>
    <row r="164" spans="1:9" customFormat="1" ht="9.9499999999999993" customHeight="1">
      <c r="A164" s="843"/>
      <c r="B164" s="843"/>
      <c r="C164" s="843"/>
      <c r="D164" s="843"/>
      <c r="E164" s="843"/>
      <c r="F164" s="843"/>
      <c r="G164" s="843"/>
      <c r="H164" s="843"/>
      <c r="I164" s="843"/>
    </row>
    <row r="165" spans="1:9" customFormat="1" ht="14.25">
      <c r="A165" s="194" t="s">
        <v>492</v>
      </c>
      <c r="B165" s="194" t="s">
        <v>492</v>
      </c>
      <c r="C165" s="194" t="s">
        <v>492</v>
      </c>
      <c r="D165" s="194" t="s">
        <v>492</v>
      </c>
      <c r="E165" s="194" t="s">
        <v>492</v>
      </c>
      <c r="F165" s="213">
        <f>G165+H165</f>
        <v>164815655</v>
      </c>
      <c r="G165" s="213">
        <v>9862672</v>
      </c>
      <c r="H165" s="213">
        <v>154952983</v>
      </c>
      <c r="I165" s="194" t="s">
        <v>492</v>
      </c>
    </row>
    <row r="166" spans="1:9" customFormat="1" ht="9.9499999999999993" customHeight="1">
      <c r="A166" s="843"/>
      <c r="B166" s="843"/>
      <c r="C166" s="843"/>
      <c r="D166" s="843"/>
      <c r="E166" s="843"/>
      <c r="F166" s="843"/>
      <c r="G166" s="843"/>
      <c r="H166" s="843"/>
      <c r="I166" s="843"/>
    </row>
    <row r="167" spans="1:9" customFormat="1" ht="15" customHeight="1">
      <c r="A167" s="846" t="s">
        <v>674</v>
      </c>
      <c r="B167" s="846"/>
      <c r="C167" s="846"/>
      <c r="D167" s="846"/>
      <c r="E167" s="846"/>
      <c r="F167" s="846"/>
      <c r="G167" s="846"/>
      <c r="H167" s="846"/>
      <c r="I167" s="846"/>
    </row>
    <row r="168" spans="1:9" customFormat="1" ht="9.9499999999999993" customHeight="1">
      <c r="A168" s="843"/>
      <c r="B168" s="843"/>
      <c r="C168" s="843"/>
      <c r="D168" s="843"/>
      <c r="E168" s="843"/>
      <c r="F168" s="843"/>
      <c r="G168" s="843"/>
      <c r="H168" s="843"/>
      <c r="I168" s="843"/>
    </row>
    <row r="169" spans="1:9" customFormat="1" ht="14.25">
      <c r="A169" s="194" t="s">
        <v>492</v>
      </c>
      <c r="B169" s="194" t="s">
        <v>492</v>
      </c>
      <c r="C169" s="194" t="s">
        <v>492</v>
      </c>
      <c r="D169" s="194" t="s">
        <v>492</v>
      </c>
      <c r="E169" s="194" t="s">
        <v>492</v>
      </c>
      <c r="F169" s="213">
        <f>G169+H169</f>
        <v>74942776</v>
      </c>
      <c r="G169" s="213">
        <v>20067696</v>
      </c>
      <c r="H169" s="213">
        <v>54875080</v>
      </c>
      <c r="I169" s="194" t="s">
        <v>492</v>
      </c>
    </row>
    <row r="170" spans="1:9" customFormat="1" ht="9.9499999999999993" customHeight="1">
      <c r="A170" s="843"/>
      <c r="B170" s="843"/>
      <c r="C170" s="843"/>
      <c r="D170" s="843"/>
      <c r="E170" s="843"/>
      <c r="F170" s="843"/>
      <c r="G170" s="843"/>
      <c r="H170" s="843"/>
      <c r="I170" s="843"/>
    </row>
    <row r="171" spans="1:9" customFormat="1" ht="15.75">
      <c r="A171" s="844" t="s">
        <v>315</v>
      </c>
      <c r="B171" s="844"/>
      <c r="C171" s="197" t="s">
        <v>492</v>
      </c>
      <c r="D171" s="197" t="s">
        <v>492</v>
      </c>
      <c r="E171" s="197" t="s">
        <v>492</v>
      </c>
      <c r="F171" s="199">
        <f>F13</f>
        <v>934954470</v>
      </c>
      <c r="G171" s="199">
        <f>G13</f>
        <v>558005920</v>
      </c>
      <c r="H171" s="199">
        <f>H13</f>
        <v>376948550</v>
      </c>
      <c r="I171" s="209" t="s">
        <v>492</v>
      </c>
    </row>
  </sheetData>
  <sheetProtection algorithmName="SHA-512" hashValue="iP7cAFoUrSL4W7IfmBLGzEOSZLfuli0JKyZ+B2JUcXvNl4x3DvhqBuy5eyg65z785wP52YgKafPBi3FWDR0uvA==" saltValue="3KyDfuoJLgQDG3oUgHsEYw==" spinCount="100000" sheet="1" objects="1" scenarios="1"/>
  <mergeCells count="30">
    <mergeCell ref="A4:I4"/>
    <mergeCell ref="A5:I5"/>
    <mergeCell ref="A7:A10"/>
    <mergeCell ref="B7:B10"/>
    <mergeCell ref="C7:C10"/>
    <mergeCell ref="D7:D10"/>
    <mergeCell ref="E7:E10"/>
    <mergeCell ref="F7:H7"/>
    <mergeCell ref="I7:I10"/>
    <mergeCell ref="F8:F10"/>
    <mergeCell ref="A161:B161"/>
    <mergeCell ref="G8:H8"/>
    <mergeCell ref="G9:G10"/>
    <mergeCell ref="H9:H10"/>
    <mergeCell ref="A12:I12"/>
    <mergeCell ref="A14:I14"/>
    <mergeCell ref="A15:I15"/>
    <mergeCell ref="A16:I16"/>
    <mergeCell ref="A82:B82"/>
    <mergeCell ref="A83:I83"/>
    <mergeCell ref="A84:I84"/>
    <mergeCell ref="A85:I85"/>
    <mergeCell ref="A170:I170"/>
    <mergeCell ref="A171:B171"/>
    <mergeCell ref="A162:I162"/>
    <mergeCell ref="A163:I163"/>
    <mergeCell ref="A164:I164"/>
    <mergeCell ref="A166:I166"/>
    <mergeCell ref="A167:I167"/>
    <mergeCell ref="A168:I168"/>
  </mergeCells>
  <printOptions horizontalCentered="1"/>
  <pageMargins left="0.74803149606299213" right="0.74803149606299213" top="0.98425196850393704" bottom="0.74803149606299213" header="0.31496062992125984" footer="0.31496062992125984"/>
  <pageSetup paperSize="9" scale="7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8115A-D5C9-4EDD-AE77-F0C2A37AF6AB}">
  <dimension ref="A1:M206"/>
  <sheetViews>
    <sheetView view="pageBreakPreview" topLeftCell="A169" zoomScaleNormal="75" zoomScaleSheetLayoutView="100" workbookViewId="0">
      <selection activeCell="A167" sqref="A167:M182"/>
    </sheetView>
  </sheetViews>
  <sheetFormatPr defaultColWidth="8" defaultRowHeight="15"/>
  <cols>
    <col min="1" max="1" width="2.25" style="516" customWidth="1"/>
    <col min="2" max="2" width="3.375" style="516" customWidth="1"/>
    <col min="3" max="3" width="3.5" style="516" customWidth="1"/>
    <col min="4" max="4" width="5.375" style="516" customWidth="1"/>
    <col min="5" max="5" width="9.625" style="517" customWidth="1"/>
    <col min="6" max="6" width="49.375" style="512" customWidth="1"/>
    <col min="7" max="7" width="12.375" style="511" customWidth="1"/>
    <col min="8" max="8" width="12.625" style="513" customWidth="1"/>
    <col min="9" max="13" width="12.25" style="513" customWidth="1"/>
    <col min="14" max="16384" width="8" style="3"/>
  </cols>
  <sheetData>
    <row r="1" spans="1:13" s="412" customFormat="1" ht="15" customHeight="1">
      <c r="D1" s="413"/>
      <c r="E1" s="414"/>
      <c r="F1" s="415"/>
      <c r="G1" s="416"/>
      <c r="H1" s="902"/>
      <c r="I1" s="902"/>
      <c r="J1" s="902"/>
      <c r="K1" s="902" t="s">
        <v>982</v>
      </c>
      <c r="L1" s="902"/>
      <c r="M1" s="902"/>
    </row>
    <row r="2" spans="1:13" s="412" customFormat="1" ht="12.75" customHeight="1">
      <c r="C2" s="417" t="s">
        <v>983</v>
      </c>
      <c r="D2" s="417"/>
      <c r="E2" s="414"/>
      <c r="F2" s="415"/>
      <c r="G2" s="416"/>
      <c r="H2" s="415"/>
      <c r="I2" s="418"/>
      <c r="J2" s="418"/>
      <c r="K2" s="415" t="s">
        <v>984</v>
      </c>
      <c r="L2" s="418"/>
      <c r="M2" s="418"/>
    </row>
    <row r="3" spans="1:13" s="412" customFormat="1" ht="15" customHeight="1">
      <c r="D3" s="417"/>
      <c r="E3" s="414"/>
      <c r="F3" s="415"/>
      <c r="G3" s="416"/>
      <c r="H3" s="415"/>
      <c r="I3" s="418"/>
      <c r="J3" s="418"/>
      <c r="K3" s="415" t="s">
        <v>985</v>
      </c>
      <c r="L3" s="418"/>
      <c r="M3" s="418"/>
    </row>
    <row r="4" spans="1:13" s="412" customFormat="1" ht="15.75" customHeight="1">
      <c r="A4" s="903" t="s">
        <v>986</v>
      </c>
      <c r="B4" s="903"/>
      <c r="C4" s="903"/>
      <c r="D4" s="903"/>
      <c r="E4" s="903"/>
      <c r="F4" s="903"/>
      <c r="G4" s="903"/>
      <c r="H4" s="903"/>
      <c r="I4" s="903"/>
      <c r="J4" s="903"/>
      <c r="K4" s="903"/>
      <c r="L4" s="903"/>
      <c r="M4" s="903"/>
    </row>
    <row r="5" spans="1:13" s="412" customFormat="1" ht="15" customHeight="1">
      <c r="A5" s="903" t="s">
        <v>281</v>
      </c>
      <c r="B5" s="903"/>
      <c r="C5" s="903"/>
      <c r="D5" s="903"/>
      <c r="E5" s="903"/>
      <c r="F5" s="903"/>
      <c r="G5" s="903"/>
      <c r="H5" s="903"/>
      <c r="I5" s="903"/>
      <c r="J5" s="903"/>
      <c r="K5" s="903"/>
      <c r="L5" s="903"/>
      <c r="M5" s="903"/>
    </row>
    <row r="6" spans="1:13" s="412" customFormat="1" ht="16.5" customHeight="1">
      <c r="A6" s="419"/>
      <c r="B6" s="419"/>
      <c r="C6" s="419"/>
      <c r="D6" s="419"/>
      <c r="E6" s="420"/>
      <c r="F6" s="418"/>
      <c r="G6" s="421"/>
      <c r="H6" s="413"/>
      <c r="I6" s="413"/>
      <c r="J6" s="413"/>
      <c r="K6" s="413"/>
      <c r="L6" s="413"/>
      <c r="M6" s="413" t="s">
        <v>15</v>
      </c>
    </row>
    <row r="7" spans="1:13" s="424" customFormat="1" ht="30.75" customHeight="1">
      <c r="A7" s="904" t="s">
        <v>987</v>
      </c>
      <c r="B7" s="905"/>
      <c r="C7" s="904" t="s">
        <v>988</v>
      </c>
      <c r="D7" s="905"/>
      <c r="E7" s="904" t="s">
        <v>989</v>
      </c>
      <c r="F7" s="910"/>
      <c r="G7" s="913" t="s">
        <v>17</v>
      </c>
      <c r="H7" s="916" t="s">
        <v>990</v>
      </c>
      <c r="I7" s="917"/>
      <c r="J7" s="918"/>
      <c r="K7" s="916" t="s">
        <v>991</v>
      </c>
      <c r="L7" s="917"/>
      <c r="M7" s="918"/>
    </row>
    <row r="8" spans="1:13" s="424" customFormat="1" ht="15.75" customHeight="1">
      <c r="A8" s="906"/>
      <c r="B8" s="907"/>
      <c r="C8" s="906"/>
      <c r="D8" s="907"/>
      <c r="E8" s="911"/>
      <c r="F8" s="912"/>
      <c r="G8" s="914"/>
      <c r="H8" s="898" t="s">
        <v>992</v>
      </c>
      <c r="I8" s="422" t="s">
        <v>304</v>
      </c>
      <c r="J8" s="423"/>
      <c r="K8" s="898" t="s">
        <v>992</v>
      </c>
      <c r="L8" s="422" t="s">
        <v>304</v>
      </c>
      <c r="M8" s="423"/>
    </row>
    <row r="9" spans="1:13" s="424" customFormat="1" ht="30" customHeight="1">
      <c r="A9" s="908"/>
      <c r="B9" s="909"/>
      <c r="C9" s="908"/>
      <c r="D9" s="909"/>
      <c r="E9" s="425" t="s">
        <v>993</v>
      </c>
      <c r="F9" s="426"/>
      <c r="G9" s="915"/>
      <c r="H9" s="899"/>
      <c r="I9" s="423" t="s">
        <v>994</v>
      </c>
      <c r="J9" s="427" t="s">
        <v>995</v>
      </c>
      <c r="K9" s="899"/>
      <c r="L9" s="423" t="s">
        <v>994</v>
      </c>
      <c r="M9" s="427" t="s">
        <v>995</v>
      </c>
    </row>
    <row r="10" spans="1:13" s="430" customFormat="1" ht="11.25">
      <c r="A10" s="900">
        <v>1</v>
      </c>
      <c r="B10" s="901"/>
      <c r="C10" s="900">
        <v>2</v>
      </c>
      <c r="D10" s="901"/>
      <c r="E10" s="428">
        <v>3</v>
      </c>
      <c r="F10" s="428">
        <v>4</v>
      </c>
      <c r="G10" s="428">
        <v>5</v>
      </c>
      <c r="H10" s="429">
        <v>6</v>
      </c>
      <c r="I10" s="429">
        <v>7</v>
      </c>
      <c r="J10" s="429">
        <v>8</v>
      </c>
      <c r="K10" s="429">
        <v>9</v>
      </c>
      <c r="L10" s="429">
        <v>10</v>
      </c>
      <c r="M10" s="429">
        <v>11</v>
      </c>
    </row>
    <row r="11" spans="1:13" s="437" customFormat="1" ht="5.25" customHeight="1">
      <c r="A11" s="431"/>
      <c r="B11" s="432"/>
      <c r="C11" s="432"/>
      <c r="D11" s="432"/>
      <c r="E11" s="433"/>
      <c r="F11" s="433"/>
      <c r="G11" s="434"/>
      <c r="H11" s="435"/>
      <c r="I11" s="435"/>
      <c r="J11" s="435"/>
      <c r="K11" s="435"/>
      <c r="L11" s="435"/>
      <c r="M11" s="436"/>
    </row>
    <row r="12" spans="1:13" s="440" customFormat="1" ht="18" customHeight="1">
      <c r="A12" s="867" t="s">
        <v>315</v>
      </c>
      <c r="B12" s="868"/>
      <c r="C12" s="868"/>
      <c r="D12" s="868"/>
      <c r="E12" s="868"/>
      <c r="F12" s="869"/>
      <c r="G12" s="438">
        <f>H12+K12</f>
        <v>894737980</v>
      </c>
      <c r="H12" s="439">
        <f>I12+J12</f>
        <v>511752851</v>
      </c>
      <c r="I12" s="439">
        <f>I14+I25+I54</f>
        <v>288170892</v>
      </c>
      <c r="J12" s="439">
        <f>J14+J25+J54</f>
        <v>223581959</v>
      </c>
      <c r="K12" s="439">
        <f>L12+M12</f>
        <v>382985129</v>
      </c>
      <c r="L12" s="439">
        <f>L14+L25+L54</f>
        <v>11850232</v>
      </c>
      <c r="M12" s="439">
        <f>M14+M25+M54</f>
        <v>371134897</v>
      </c>
    </row>
    <row r="13" spans="1:13" s="442" customFormat="1" ht="5.25" customHeight="1">
      <c r="A13" s="441"/>
      <c r="E13" s="443"/>
      <c r="F13" s="444"/>
      <c r="G13" s="445"/>
      <c r="H13" s="446"/>
      <c r="I13" s="446"/>
      <c r="J13" s="446"/>
      <c r="K13" s="446"/>
      <c r="L13" s="446"/>
      <c r="M13" s="447"/>
    </row>
    <row r="14" spans="1:13" s="450" customFormat="1" ht="18" customHeight="1">
      <c r="A14" s="889" t="s">
        <v>996</v>
      </c>
      <c r="B14" s="890"/>
      <c r="C14" s="890"/>
      <c r="D14" s="890"/>
      <c r="E14" s="890"/>
      <c r="F14" s="890"/>
      <c r="G14" s="448">
        <f>H14+K14</f>
        <v>266842000</v>
      </c>
      <c r="H14" s="449">
        <f>I14+J14</f>
        <v>0</v>
      </c>
      <c r="I14" s="448">
        <f>SUM(I16:I23)</f>
        <v>0</v>
      </c>
      <c r="J14" s="448">
        <f>SUM(J16:J23)</f>
        <v>0</v>
      </c>
      <c r="K14" s="448">
        <f>L14+M14</f>
        <v>266842000</v>
      </c>
      <c r="L14" s="448">
        <f>SUM(L16:L23)</f>
        <v>0</v>
      </c>
      <c r="M14" s="448">
        <f>SUM(M16:M23)</f>
        <v>266842000</v>
      </c>
    </row>
    <row r="15" spans="1:13" s="442" customFormat="1" ht="5.25" customHeight="1">
      <c r="A15" s="451"/>
      <c r="B15" s="452"/>
      <c r="C15" s="452"/>
      <c r="D15" s="452"/>
      <c r="E15" s="453"/>
      <c r="F15" s="453"/>
      <c r="G15" s="454"/>
      <c r="H15" s="455"/>
      <c r="I15" s="455"/>
      <c r="J15" s="455"/>
      <c r="K15" s="455"/>
      <c r="L15" s="455"/>
      <c r="M15" s="456"/>
    </row>
    <row r="16" spans="1:13" s="458" customFormat="1" ht="15" customHeight="1">
      <c r="A16" s="861" t="s">
        <v>23</v>
      </c>
      <c r="B16" s="862"/>
      <c r="C16" s="861" t="s">
        <v>324</v>
      </c>
      <c r="D16" s="862"/>
      <c r="E16" s="865" t="s">
        <v>997</v>
      </c>
      <c r="F16" s="866"/>
      <c r="G16" s="457">
        <f t="shared" ref="G16:G22" si="0">H16+K16</f>
        <v>79100000</v>
      </c>
      <c r="H16" s="457">
        <f t="shared" ref="H16:H22" si="1">I16+J16</f>
        <v>0</v>
      </c>
      <c r="I16" s="457">
        <v>0</v>
      </c>
      <c r="J16" s="457">
        <v>0</v>
      </c>
      <c r="K16" s="457">
        <f>L16+M16</f>
        <v>79100000</v>
      </c>
      <c r="L16" s="457">
        <v>0</v>
      </c>
      <c r="M16" s="457">
        <v>79100000</v>
      </c>
    </row>
    <row r="17" spans="1:13" s="458" customFormat="1" ht="15" customHeight="1">
      <c r="A17" s="861"/>
      <c r="B17" s="862"/>
      <c r="C17" s="861"/>
      <c r="D17" s="862"/>
      <c r="E17" s="865" t="s">
        <v>998</v>
      </c>
      <c r="F17" s="866"/>
      <c r="G17" s="457">
        <f t="shared" si="0"/>
        <v>47500000</v>
      </c>
      <c r="H17" s="457">
        <f t="shared" si="1"/>
        <v>0</v>
      </c>
      <c r="I17" s="457">
        <v>0</v>
      </c>
      <c r="J17" s="457">
        <v>0</v>
      </c>
      <c r="K17" s="457">
        <f>L17+M17</f>
        <v>47500000</v>
      </c>
      <c r="L17" s="457">
        <v>0</v>
      </c>
      <c r="M17" s="457">
        <v>47500000</v>
      </c>
    </row>
    <row r="18" spans="1:13" s="458" customFormat="1" ht="15" customHeight="1">
      <c r="A18" s="861"/>
      <c r="B18" s="862"/>
      <c r="C18" s="861"/>
      <c r="D18" s="862"/>
      <c r="E18" s="865" t="s">
        <v>999</v>
      </c>
      <c r="F18" s="866"/>
      <c r="G18" s="457">
        <f t="shared" si="0"/>
        <v>45300000</v>
      </c>
      <c r="H18" s="457">
        <f t="shared" si="1"/>
        <v>0</v>
      </c>
      <c r="I18" s="457">
        <v>0</v>
      </c>
      <c r="J18" s="457">
        <v>0</v>
      </c>
      <c r="K18" s="457">
        <f t="shared" ref="K18:K19" si="2">L18+M18</f>
        <v>45300000</v>
      </c>
      <c r="L18" s="457">
        <v>0</v>
      </c>
      <c r="M18" s="457">
        <v>45300000</v>
      </c>
    </row>
    <row r="19" spans="1:13" s="458" customFormat="1" ht="15" customHeight="1">
      <c r="A19" s="861"/>
      <c r="B19" s="862"/>
      <c r="C19" s="861"/>
      <c r="D19" s="862"/>
      <c r="E19" s="865" t="s">
        <v>1000</v>
      </c>
      <c r="F19" s="866"/>
      <c r="G19" s="457">
        <f t="shared" si="0"/>
        <v>53300000</v>
      </c>
      <c r="H19" s="457">
        <f t="shared" si="1"/>
        <v>0</v>
      </c>
      <c r="I19" s="457">
        <v>0</v>
      </c>
      <c r="J19" s="457">
        <v>0</v>
      </c>
      <c r="K19" s="457">
        <f t="shared" si="2"/>
        <v>53300000</v>
      </c>
      <c r="L19" s="457">
        <v>0</v>
      </c>
      <c r="M19" s="459">
        <v>53300000</v>
      </c>
    </row>
    <row r="20" spans="1:13" s="458" customFormat="1" ht="15" customHeight="1">
      <c r="A20" s="861"/>
      <c r="B20" s="862"/>
      <c r="C20" s="861"/>
      <c r="D20" s="862"/>
      <c r="E20" s="865" t="s">
        <v>1001</v>
      </c>
      <c r="F20" s="866"/>
      <c r="G20" s="457">
        <f t="shared" si="0"/>
        <v>4500000</v>
      </c>
      <c r="H20" s="457">
        <f t="shared" si="1"/>
        <v>0</v>
      </c>
      <c r="I20" s="457">
        <v>0</v>
      </c>
      <c r="J20" s="457">
        <v>0</v>
      </c>
      <c r="K20" s="457">
        <f>L20+M20</f>
        <v>4500000</v>
      </c>
      <c r="L20" s="457">
        <v>0</v>
      </c>
      <c r="M20" s="457">
        <v>4500000</v>
      </c>
    </row>
    <row r="21" spans="1:13" s="458" customFormat="1" ht="27.95" customHeight="1">
      <c r="A21" s="861"/>
      <c r="B21" s="862"/>
      <c r="C21" s="861"/>
      <c r="D21" s="862"/>
      <c r="E21" s="865" t="s">
        <v>1002</v>
      </c>
      <c r="F21" s="866"/>
      <c r="G21" s="457">
        <f t="shared" si="0"/>
        <v>225000</v>
      </c>
      <c r="H21" s="457">
        <f t="shared" si="1"/>
        <v>0</v>
      </c>
      <c r="I21" s="457">
        <v>0</v>
      </c>
      <c r="J21" s="457">
        <v>0</v>
      </c>
      <c r="K21" s="457">
        <f>L21+M21</f>
        <v>225000</v>
      </c>
      <c r="L21" s="457">
        <v>0</v>
      </c>
      <c r="M21" s="457">
        <v>225000</v>
      </c>
    </row>
    <row r="22" spans="1:13" s="458" customFormat="1" ht="15" customHeight="1">
      <c r="A22" s="861"/>
      <c r="B22" s="862"/>
      <c r="C22" s="861"/>
      <c r="D22" s="862"/>
      <c r="E22" s="865" t="s">
        <v>1003</v>
      </c>
      <c r="F22" s="866"/>
      <c r="G22" s="457">
        <f t="shared" si="0"/>
        <v>222000</v>
      </c>
      <c r="H22" s="457">
        <f t="shared" si="1"/>
        <v>0</v>
      </c>
      <c r="I22" s="457">
        <v>0</v>
      </c>
      <c r="J22" s="457">
        <v>0</v>
      </c>
      <c r="K22" s="457">
        <f>L22+M22</f>
        <v>222000</v>
      </c>
      <c r="L22" s="457">
        <v>0</v>
      </c>
      <c r="M22" s="457">
        <v>222000</v>
      </c>
    </row>
    <row r="23" spans="1:13" s="458" customFormat="1" ht="27.95" customHeight="1">
      <c r="A23" s="861"/>
      <c r="B23" s="862"/>
      <c r="C23" s="861"/>
      <c r="D23" s="862"/>
      <c r="E23" s="865" t="s">
        <v>1004</v>
      </c>
      <c r="F23" s="866"/>
      <c r="G23" s="457">
        <f>H23+K23</f>
        <v>36695000</v>
      </c>
      <c r="H23" s="457">
        <f>I23+J23</f>
        <v>0</v>
      </c>
      <c r="I23" s="457">
        <v>0</v>
      </c>
      <c r="J23" s="457">
        <v>0</v>
      </c>
      <c r="K23" s="457">
        <f>L23+M23</f>
        <v>36695000</v>
      </c>
      <c r="L23" s="457">
        <v>0</v>
      </c>
      <c r="M23" s="457">
        <v>36695000</v>
      </c>
    </row>
    <row r="24" spans="1:13" s="442" customFormat="1" ht="5.25" customHeight="1">
      <c r="A24" s="460"/>
      <c r="B24" s="461"/>
      <c r="C24" s="461"/>
      <c r="D24" s="461"/>
      <c r="E24" s="462"/>
      <c r="F24" s="463"/>
      <c r="G24" s="464"/>
      <c r="H24" s="465"/>
      <c r="I24" s="465"/>
      <c r="J24" s="465"/>
      <c r="K24" s="465"/>
      <c r="L24" s="465"/>
      <c r="M24" s="466"/>
    </row>
    <row r="25" spans="1:13" s="450" customFormat="1" ht="18" customHeight="1">
      <c r="A25" s="889" t="s">
        <v>1005</v>
      </c>
      <c r="B25" s="890"/>
      <c r="C25" s="890"/>
      <c r="D25" s="890"/>
      <c r="E25" s="890"/>
      <c r="F25" s="890"/>
      <c r="G25" s="467">
        <f>H25+K25</f>
        <v>174258000</v>
      </c>
      <c r="H25" s="467">
        <f>I25+J25</f>
        <v>174258000</v>
      </c>
      <c r="I25" s="467">
        <f>I27</f>
        <v>0</v>
      </c>
      <c r="J25" s="467">
        <f>J27</f>
        <v>174258000</v>
      </c>
      <c r="K25" s="467">
        <f>L25+M25</f>
        <v>0</v>
      </c>
      <c r="L25" s="467">
        <f>L27</f>
        <v>0</v>
      </c>
      <c r="M25" s="467">
        <f>M27</f>
        <v>0</v>
      </c>
    </row>
    <row r="26" spans="1:13" s="442" customFormat="1" ht="5.25" customHeight="1">
      <c r="A26" s="451"/>
      <c r="B26" s="452"/>
      <c r="C26" s="452"/>
      <c r="D26" s="452"/>
      <c r="E26" s="453"/>
      <c r="F26" s="453"/>
      <c r="G26" s="454"/>
      <c r="H26" s="455"/>
      <c r="I26" s="455"/>
      <c r="J26" s="455"/>
      <c r="K26" s="455"/>
      <c r="L26" s="455"/>
      <c r="M26" s="456"/>
    </row>
    <row r="27" spans="1:13" s="469" customFormat="1" ht="18" customHeight="1">
      <c r="A27" s="886" t="s">
        <v>1006</v>
      </c>
      <c r="B27" s="887"/>
      <c r="C27" s="887"/>
      <c r="D27" s="887"/>
      <c r="E27" s="887"/>
      <c r="F27" s="888"/>
      <c r="G27" s="468">
        <f>H27+K27</f>
        <v>174258000</v>
      </c>
      <c r="H27" s="468">
        <f>I27+J27</f>
        <v>174258000</v>
      </c>
      <c r="I27" s="468">
        <f>I29+I30+I31+I32+I33+I34+I35+I36+I37+I40+I41+I42+I43+I44+I47+I50+I51+I52</f>
        <v>0</v>
      </c>
      <c r="J27" s="468">
        <f>J29+J30+J31+J32+J33+J34+J35+J36+J37+J40+J41+J42+J43+J44+J47+J50+J51+J52</f>
        <v>174258000</v>
      </c>
      <c r="K27" s="468">
        <f>L27+M27</f>
        <v>0</v>
      </c>
      <c r="L27" s="468">
        <f>L29+L30+L31+L32+L33+L34+L35+L36+L37+L40+L41+L42+L43+L44+L47+L50+L51+L52</f>
        <v>0</v>
      </c>
      <c r="M27" s="468">
        <f>M29+M30+M31+M32+M33+M34+M35+M36+M37+M40+M41+M42+M43+M44+M47+M50+M51+M52</f>
        <v>0</v>
      </c>
    </row>
    <row r="28" spans="1:13" s="475" customFormat="1" ht="5.25" customHeight="1">
      <c r="A28" s="470"/>
      <c r="B28" s="471"/>
      <c r="C28" s="471"/>
      <c r="D28" s="471"/>
      <c r="E28" s="471"/>
      <c r="F28" s="471"/>
      <c r="G28" s="472"/>
      <c r="H28" s="473"/>
      <c r="I28" s="473"/>
      <c r="J28" s="473"/>
      <c r="K28" s="473"/>
      <c r="L28" s="473"/>
      <c r="M28" s="474"/>
    </row>
    <row r="29" spans="1:13" s="412" customFormat="1" ht="15" customHeight="1">
      <c r="A29" s="874" t="s">
        <v>40</v>
      </c>
      <c r="B29" s="875"/>
      <c r="C29" s="874" t="s">
        <v>540</v>
      </c>
      <c r="D29" s="875"/>
      <c r="E29" s="872" t="s">
        <v>1007</v>
      </c>
      <c r="F29" s="873"/>
      <c r="G29" s="476">
        <f t="shared" ref="G29:G52" si="3">H29+K29</f>
        <v>15291000</v>
      </c>
      <c r="H29" s="476">
        <f t="shared" ref="H29:H52" si="4">I29+J29</f>
        <v>15291000</v>
      </c>
      <c r="I29" s="476">
        <v>0</v>
      </c>
      <c r="J29" s="476">
        <v>15291000</v>
      </c>
      <c r="K29" s="476">
        <f t="shared" ref="K29:K37" si="5">L29+M29</f>
        <v>0</v>
      </c>
      <c r="L29" s="476">
        <v>0</v>
      </c>
      <c r="M29" s="476">
        <v>0</v>
      </c>
    </row>
    <row r="30" spans="1:13" s="412" customFormat="1" ht="15" customHeight="1">
      <c r="A30" s="870"/>
      <c r="B30" s="871"/>
      <c r="C30" s="870"/>
      <c r="D30" s="871"/>
      <c r="E30" s="872" t="s">
        <v>1008</v>
      </c>
      <c r="F30" s="873"/>
      <c r="G30" s="476">
        <f t="shared" si="3"/>
        <v>37832000</v>
      </c>
      <c r="H30" s="476">
        <f t="shared" si="4"/>
        <v>37832000</v>
      </c>
      <c r="I30" s="476">
        <v>0</v>
      </c>
      <c r="J30" s="476">
        <v>37832000</v>
      </c>
      <c r="K30" s="476">
        <f t="shared" si="5"/>
        <v>0</v>
      </c>
      <c r="L30" s="476">
        <v>0</v>
      </c>
      <c r="M30" s="476">
        <v>0</v>
      </c>
    </row>
    <row r="31" spans="1:13" s="412" customFormat="1" ht="15" customHeight="1">
      <c r="A31" s="870"/>
      <c r="B31" s="871"/>
      <c r="C31" s="884"/>
      <c r="D31" s="885"/>
      <c r="E31" s="872" t="s">
        <v>1009</v>
      </c>
      <c r="F31" s="873"/>
      <c r="G31" s="476">
        <f t="shared" si="3"/>
        <v>5134000</v>
      </c>
      <c r="H31" s="476">
        <f t="shared" si="4"/>
        <v>5134000</v>
      </c>
      <c r="I31" s="476">
        <v>0</v>
      </c>
      <c r="J31" s="476">
        <v>5134000</v>
      </c>
      <c r="K31" s="476">
        <f t="shared" si="5"/>
        <v>0</v>
      </c>
      <c r="L31" s="476">
        <v>0</v>
      </c>
      <c r="M31" s="476">
        <v>0</v>
      </c>
    </row>
    <row r="32" spans="1:13" s="412" customFormat="1" ht="15" customHeight="1">
      <c r="A32" s="870"/>
      <c r="B32" s="871"/>
      <c r="C32" s="876" t="s">
        <v>646</v>
      </c>
      <c r="D32" s="877"/>
      <c r="E32" s="872" t="s">
        <v>1010</v>
      </c>
      <c r="F32" s="873"/>
      <c r="G32" s="476">
        <f t="shared" si="3"/>
        <v>18218000</v>
      </c>
      <c r="H32" s="476">
        <f t="shared" si="4"/>
        <v>18218000</v>
      </c>
      <c r="I32" s="476">
        <v>0</v>
      </c>
      <c r="J32" s="476">
        <v>18218000</v>
      </c>
      <c r="K32" s="476">
        <f t="shared" si="5"/>
        <v>0</v>
      </c>
      <c r="L32" s="476">
        <v>0</v>
      </c>
      <c r="M32" s="476">
        <v>0</v>
      </c>
    </row>
    <row r="33" spans="1:13" s="412" customFormat="1" ht="15" customHeight="1">
      <c r="A33" s="870"/>
      <c r="B33" s="871"/>
      <c r="C33" s="874" t="s">
        <v>543</v>
      </c>
      <c r="D33" s="875"/>
      <c r="E33" s="872" t="s">
        <v>1011</v>
      </c>
      <c r="F33" s="873"/>
      <c r="G33" s="476">
        <f t="shared" si="3"/>
        <v>3996000</v>
      </c>
      <c r="H33" s="476">
        <f t="shared" si="4"/>
        <v>3996000</v>
      </c>
      <c r="I33" s="476">
        <v>0</v>
      </c>
      <c r="J33" s="476">
        <v>3996000</v>
      </c>
      <c r="K33" s="476">
        <f t="shared" si="5"/>
        <v>0</v>
      </c>
      <c r="L33" s="476">
        <v>0</v>
      </c>
      <c r="M33" s="476">
        <v>0</v>
      </c>
    </row>
    <row r="34" spans="1:13" s="412" customFormat="1" ht="15" customHeight="1">
      <c r="A34" s="870"/>
      <c r="B34" s="871"/>
      <c r="C34" s="870"/>
      <c r="D34" s="871"/>
      <c r="E34" s="872" t="s">
        <v>1012</v>
      </c>
      <c r="F34" s="873"/>
      <c r="G34" s="476">
        <f t="shared" si="3"/>
        <v>5596000</v>
      </c>
      <c r="H34" s="476">
        <f t="shared" si="4"/>
        <v>5596000</v>
      </c>
      <c r="I34" s="476">
        <v>0</v>
      </c>
      <c r="J34" s="476">
        <v>5596000</v>
      </c>
      <c r="K34" s="476">
        <f t="shared" si="5"/>
        <v>0</v>
      </c>
      <c r="L34" s="476">
        <v>0</v>
      </c>
      <c r="M34" s="476">
        <v>0</v>
      </c>
    </row>
    <row r="35" spans="1:13" s="412" customFormat="1" ht="15" customHeight="1">
      <c r="A35" s="870"/>
      <c r="B35" s="871"/>
      <c r="C35" s="870"/>
      <c r="D35" s="871"/>
      <c r="E35" s="872" t="s">
        <v>1013</v>
      </c>
      <c r="F35" s="873"/>
      <c r="G35" s="476">
        <f t="shared" si="3"/>
        <v>3159000</v>
      </c>
      <c r="H35" s="476">
        <f t="shared" si="4"/>
        <v>3159000</v>
      </c>
      <c r="I35" s="476">
        <v>0</v>
      </c>
      <c r="J35" s="476">
        <v>3159000</v>
      </c>
      <c r="K35" s="476">
        <f t="shared" si="5"/>
        <v>0</v>
      </c>
      <c r="L35" s="476">
        <v>0</v>
      </c>
      <c r="M35" s="476">
        <v>0</v>
      </c>
    </row>
    <row r="36" spans="1:13" s="477" customFormat="1" ht="15" customHeight="1">
      <c r="A36" s="861"/>
      <c r="B36" s="862"/>
      <c r="C36" s="861"/>
      <c r="D36" s="862"/>
      <c r="E36" s="865" t="s">
        <v>1014</v>
      </c>
      <c r="F36" s="866"/>
      <c r="G36" s="457">
        <f t="shared" si="3"/>
        <v>2837000</v>
      </c>
      <c r="H36" s="457">
        <f t="shared" si="4"/>
        <v>2837000</v>
      </c>
      <c r="I36" s="457">
        <v>0</v>
      </c>
      <c r="J36" s="457">
        <v>2837000</v>
      </c>
      <c r="K36" s="457">
        <f t="shared" si="5"/>
        <v>0</v>
      </c>
      <c r="L36" s="457">
        <v>0</v>
      </c>
      <c r="M36" s="457">
        <v>0</v>
      </c>
    </row>
    <row r="37" spans="1:13" s="412" customFormat="1" ht="15" customHeight="1">
      <c r="A37" s="870"/>
      <c r="B37" s="871"/>
      <c r="C37" s="870"/>
      <c r="D37" s="871"/>
      <c r="E37" s="872" t="s">
        <v>1015</v>
      </c>
      <c r="F37" s="873"/>
      <c r="G37" s="476">
        <f t="shared" si="3"/>
        <v>1761000</v>
      </c>
      <c r="H37" s="476">
        <f t="shared" si="4"/>
        <v>1761000</v>
      </c>
      <c r="I37" s="476">
        <f>I38+I39</f>
        <v>0</v>
      </c>
      <c r="J37" s="476">
        <f>J38+J39</f>
        <v>1761000</v>
      </c>
      <c r="K37" s="476">
        <f t="shared" si="5"/>
        <v>0</v>
      </c>
      <c r="L37" s="476">
        <f>L38+L39</f>
        <v>0</v>
      </c>
      <c r="M37" s="476">
        <f>M38+M39</f>
        <v>0</v>
      </c>
    </row>
    <row r="38" spans="1:13" s="480" customFormat="1" ht="15" customHeight="1">
      <c r="A38" s="894"/>
      <c r="B38" s="895"/>
      <c r="C38" s="894"/>
      <c r="D38" s="895"/>
      <c r="E38" s="896" t="s">
        <v>1016</v>
      </c>
      <c r="F38" s="897"/>
      <c r="G38" s="478">
        <f t="shared" si="3"/>
        <v>1667998</v>
      </c>
      <c r="H38" s="478">
        <f t="shared" si="4"/>
        <v>1667998</v>
      </c>
      <c r="I38" s="478">
        <v>0</v>
      </c>
      <c r="J38" s="478">
        <v>1667998</v>
      </c>
      <c r="K38" s="479">
        <f>L38+M38</f>
        <v>0</v>
      </c>
      <c r="L38" s="478">
        <v>0</v>
      </c>
      <c r="M38" s="478">
        <v>0</v>
      </c>
    </row>
    <row r="39" spans="1:13" s="480" customFormat="1" ht="15" customHeight="1">
      <c r="A39" s="894"/>
      <c r="B39" s="895"/>
      <c r="C39" s="894"/>
      <c r="D39" s="895"/>
      <c r="E39" s="896" t="s">
        <v>1017</v>
      </c>
      <c r="F39" s="897"/>
      <c r="G39" s="479">
        <f t="shared" si="3"/>
        <v>93002</v>
      </c>
      <c r="H39" s="479">
        <f t="shared" si="4"/>
        <v>93002</v>
      </c>
      <c r="I39" s="479">
        <v>0</v>
      </c>
      <c r="J39" s="479">
        <v>93002</v>
      </c>
      <c r="K39" s="479">
        <f>L39+M39</f>
        <v>0</v>
      </c>
      <c r="L39" s="479">
        <v>0</v>
      </c>
      <c r="M39" s="479">
        <v>0</v>
      </c>
    </row>
    <row r="40" spans="1:13" s="412" customFormat="1" ht="15" customHeight="1">
      <c r="A40" s="870"/>
      <c r="B40" s="871"/>
      <c r="C40" s="884"/>
      <c r="D40" s="885"/>
      <c r="E40" s="872" t="s">
        <v>1018</v>
      </c>
      <c r="F40" s="873"/>
      <c r="G40" s="476">
        <f t="shared" si="3"/>
        <v>3065000</v>
      </c>
      <c r="H40" s="476">
        <f t="shared" si="4"/>
        <v>3065000</v>
      </c>
      <c r="I40" s="476">
        <v>0</v>
      </c>
      <c r="J40" s="476">
        <v>3065000</v>
      </c>
      <c r="K40" s="476">
        <f t="shared" ref="K40:K52" si="6">L40+M40</f>
        <v>0</v>
      </c>
      <c r="L40" s="476">
        <v>0</v>
      </c>
      <c r="M40" s="476">
        <v>0</v>
      </c>
    </row>
    <row r="41" spans="1:13" s="412" customFormat="1" ht="15" customHeight="1">
      <c r="A41" s="870"/>
      <c r="B41" s="871"/>
      <c r="C41" s="874" t="s">
        <v>549</v>
      </c>
      <c r="D41" s="875"/>
      <c r="E41" s="872" t="s">
        <v>1019</v>
      </c>
      <c r="F41" s="873"/>
      <c r="G41" s="476">
        <f t="shared" si="3"/>
        <v>2833000</v>
      </c>
      <c r="H41" s="476">
        <f t="shared" si="4"/>
        <v>2833000</v>
      </c>
      <c r="I41" s="476">
        <v>0</v>
      </c>
      <c r="J41" s="476">
        <v>2833000</v>
      </c>
      <c r="K41" s="476">
        <f t="shared" si="6"/>
        <v>0</v>
      </c>
      <c r="L41" s="476">
        <v>0</v>
      </c>
      <c r="M41" s="476">
        <v>0</v>
      </c>
    </row>
    <row r="42" spans="1:13" s="412" customFormat="1" ht="15" customHeight="1">
      <c r="A42" s="884"/>
      <c r="B42" s="885"/>
      <c r="C42" s="884"/>
      <c r="D42" s="885"/>
      <c r="E42" s="872" t="s">
        <v>1020</v>
      </c>
      <c r="F42" s="873"/>
      <c r="G42" s="476">
        <f t="shared" si="3"/>
        <v>2953000</v>
      </c>
      <c r="H42" s="476">
        <f t="shared" si="4"/>
        <v>2953000</v>
      </c>
      <c r="I42" s="476">
        <v>0</v>
      </c>
      <c r="J42" s="476">
        <v>2953000</v>
      </c>
      <c r="K42" s="476">
        <f t="shared" si="6"/>
        <v>0</v>
      </c>
      <c r="L42" s="476">
        <v>0</v>
      </c>
      <c r="M42" s="476">
        <v>0</v>
      </c>
    </row>
    <row r="43" spans="1:13" s="412" customFormat="1" ht="15" customHeight="1">
      <c r="A43" s="874"/>
      <c r="B43" s="875"/>
      <c r="C43" s="876" t="s">
        <v>662</v>
      </c>
      <c r="D43" s="877"/>
      <c r="E43" s="872" t="s">
        <v>1021</v>
      </c>
      <c r="F43" s="873"/>
      <c r="G43" s="476">
        <f t="shared" si="3"/>
        <v>2000000</v>
      </c>
      <c r="H43" s="476">
        <f t="shared" si="4"/>
        <v>2000000</v>
      </c>
      <c r="I43" s="476">
        <v>0</v>
      </c>
      <c r="J43" s="476">
        <v>2000000</v>
      </c>
      <c r="K43" s="476">
        <f t="shared" si="6"/>
        <v>0</v>
      </c>
      <c r="L43" s="476">
        <v>0</v>
      </c>
      <c r="M43" s="476">
        <v>0</v>
      </c>
    </row>
    <row r="44" spans="1:13" s="477" customFormat="1" ht="27.95" customHeight="1">
      <c r="A44" s="861"/>
      <c r="B44" s="862"/>
      <c r="C44" s="878" t="s">
        <v>554</v>
      </c>
      <c r="D44" s="879"/>
      <c r="E44" s="865" t="s">
        <v>1022</v>
      </c>
      <c r="F44" s="866"/>
      <c r="G44" s="457">
        <f t="shared" si="3"/>
        <v>19319000</v>
      </c>
      <c r="H44" s="457">
        <f t="shared" si="4"/>
        <v>19319000</v>
      </c>
      <c r="I44" s="457">
        <f>I45+I46</f>
        <v>0</v>
      </c>
      <c r="J44" s="457">
        <f>J45+J46</f>
        <v>19319000</v>
      </c>
      <c r="K44" s="457">
        <f t="shared" si="6"/>
        <v>0</v>
      </c>
      <c r="L44" s="457">
        <f>L45+L46</f>
        <v>0</v>
      </c>
      <c r="M44" s="457">
        <f>M45+M46</f>
        <v>0</v>
      </c>
    </row>
    <row r="45" spans="1:13" s="480" customFormat="1" ht="15" customHeight="1">
      <c r="A45" s="894"/>
      <c r="B45" s="895"/>
      <c r="C45" s="894"/>
      <c r="D45" s="895"/>
      <c r="E45" s="896" t="s">
        <v>1016</v>
      </c>
      <c r="F45" s="897"/>
      <c r="G45" s="478">
        <f t="shared" si="3"/>
        <v>16512549</v>
      </c>
      <c r="H45" s="478">
        <f t="shared" si="4"/>
        <v>16512549</v>
      </c>
      <c r="I45" s="478">
        <v>0</v>
      </c>
      <c r="J45" s="478">
        <v>16512549</v>
      </c>
      <c r="K45" s="478">
        <f t="shared" si="6"/>
        <v>0</v>
      </c>
      <c r="L45" s="478">
        <v>0</v>
      </c>
      <c r="M45" s="478">
        <v>0</v>
      </c>
    </row>
    <row r="46" spans="1:13" s="480" customFormat="1" ht="15" customHeight="1">
      <c r="A46" s="894"/>
      <c r="B46" s="895"/>
      <c r="C46" s="894"/>
      <c r="D46" s="895"/>
      <c r="E46" s="896" t="s">
        <v>1023</v>
      </c>
      <c r="F46" s="897"/>
      <c r="G46" s="478">
        <f t="shared" si="3"/>
        <v>2806451</v>
      </c>
      <c r="H46" s="478">
        <f t="shared" si="4"/>
        <v>2806451</v>
      </c>
      <c r="I46" s="478">
        <v>0</v>
      </c>
      <c r="J46" s="478">
        <v>2806451</v>
      </c>
      <c r="K46" s="478">
        <f t="shared" si="6"/>
        <v>0</v>
      </c>
      <c r="L46" s="478">
        <v>0</v>
      </c>
      <c r="M46" s="478">
        <v>0</v>
      </c>
    </row>
    <row r="47" spans="1:13" s="477" customFormat="1" ht="27.95" customHeight="1">
      <c r="A47" s="861"/>
      <c r="B47" s="862"/>
      <c r="C47" s="861"/>
      <c r="D47" s="862"/>
      <c r="E47" s="865" t="s">
        <v>1024</v>
      </c>
      <c r="F47" s="866"/>
      <c r="G47" s="457">
        <f t="shared" si="3"/>
        <v>21366000</v>
      </c>
      <c r="H47" s="457">
        <f t="shared" si="4"/>
        <v>21366000</v>
      </c>
      <c r="I47" s="457">
        <f>I48+I49</f>
        <v>0</v>
      </c>
      <c r="J47" s="457">
        <f>J48+J49</f>
        <v>21366000</v>
      </c>
      <c r="K47" s="457">
        <f t="shared" si="6"/>
        <v>0</v>
      </c>
      <c r="L47" s="457">
        <f>L48+L49</f>
        <v>0</v>
      </c>
      <c r="M47" s="457">
        <f>M48+M49</f>
        <v>0</v>
      </c>
    </row>
    <row r="48" spans="1:13" s="480" customFormat="1" ht="15" customHeight="1">
      <c r="A48" s="894"/>
      <c r="B48" s="895"/>
      <c r="C48" s="894"/>
      <c r="D48" s="895"/>
      <c r="E48" s="896" t="s">
        <v>1016</v>
      </c>
      <c r="F48" s="897"/>
      <c r="G48" s="478">
        <f t="shared" si="3"/>
        <v>19266000</v>
      </c>
      <c r="H48" s="478">
        <f t="shared" si="4"/>
        <v>19266000</v>
      </c>
      <c r="I48" s="478">
        <v>0</v>
      </c>
      <c r="J48" s="478">
        <v>19266000</v>
      </c>
      <c r="K48" s="478">
        <f t="shared" si="6"/>
        <v>0</v>
      </c>
      <c r="L48" s="478">
        <v>0</v>
      </c>
      <c r="M48" s="478">
        <v>0</v>
      </c>
    </row>
    <row r="49" spans="1:13" s="480" customFormat="1" ht="15" customHeight="1">
      <c r="A49" s="894"/>
      <c r="B49" s="895"/>
      <c r="C49" s="894"/>
      <c r="D49" s="895"/>
      <c r="E49" s="896" t="s">
        <v>1025</v>
      </c>
      <c r="F49" s="897"/>
      <c r="G49" s="478">
        <f t="shared" si="3"/>
        <v>2100000</v>
      </c>
      <c r="H49" s="478">
        <f t="shared" si="4"/>
        <v>2100000</v>
      </c>
      <c r="I49" s="478">
        <v>0</v>
      </c>
      <c r="J49" s="478">
        <v>2100000</v>
      </c>
      <c r="K49" s="478">
        <f t="shared" si="6"/>
        <v>0</v>
      </c>
      <c r="L49" s="478">
        <v>0</v>
      </c>
      <c r="M49" s="478">
        <v>0</v>
      </c>
    </row>
    <row r="50" spans="1:13" s="412" customFormat="1" ht="15" customHeight="1">
      <c r="A50" s="870"/>
      <c r="B50" s="871"/>
      <c r="C50" s="874" t="s">
        <v>560</v>
      </c>
      <c r="D50" s="875"/>
      <c r="E50" s="872" t="s">
        <v>1026</v>
      </c>
      <c r="F50" s="873"/>
      <c r="G50" s="476">
        <f t="shared" si="3"/>
        <v>12285000</v>
      </c>
      <c r="H50" s="476">
        <f t="shared" si="4"/>
        <v>12285000</v>
      </c>
      <c r="I50" s="476">
        <v>0</v>
      </c>
      <c r="J50" s="476">
        <v>12285000</v>
      </c>
      <c r="K50" s="476">
        <f t="shared" si="6"/>
        <v>0</v>
      </c>
      <c r="L50" s="476">
        <v>0</v>
      </c>
      <c r="M50" s="476">
        <v>0</v>
      </c>
    </row>
    <row r="51" spans="1:13" s="412" customFormat="1" ht="15" customHeight="1">
      <c r="A51" s="870"/>
      <c r="B51" s="871"/>
      <c r="C51" s="870"/>
      <c r="D51" s="871"/>
      <c r="E51" s="872" t="s">
        <v>1027</v>
      </c>
      <c r="F51" s="873"/>
      <c r="G51" s="476">
        <f t="shared" si="3"/>
        <v>10609000</v>
      </c>
      <c r="H51" s="476">
        <f t="shared" si="4"/>
        <v>10609000</v>
      </c>
      <c r="I51" s="476">
        <v>0</v>
      </c>
      <c r="J51" s="476">
        <v>10609000</v>
      </c>
      <c r="K51" s="476">
        <f t="shared" si="6"/>
        <v>0</v>
      </c>
      <c r="L51" s="476">
        <v>0</v>
      </c>
      <c r="M51" s="476">
        <v>0</v>
      </c>
    </row>
    <row r="52" spans="1:13" s="412" customFormat="1" ht="15" customHeight="1">
      <c r="A52" s="884"/>
      <c r="B52" s="885"/>
      <c r="C52" s="884"/>
      <c r="D52" s="885"/>
      <c r="E52" s="872" t="s">
        <v>1028</v>
      </c>
      <c r="F52" s="873"/>
      <c r="G52" s="476">
        <f t="shared" si="3"/>
        <v>6004000</v>
      </c>
      <c r="H52" s="476">
        <f t="shared" si="4"/>
        <v>6004000</v>
      </c>
      <c r="I52" s="476">
        <v>0</v>
      </c>
      <c r="J52" s="476">
        <v>6004000</v>
      </c>
      <c r="K52" s="476">
        <f t="shared" si="6"/>
        <v>0</v>
      </c>
      <c r="L52" s="476">
        <v>0</v>
      </c>
      <c r="M52" s="476">
        <v>0</v>
      </c>
    </row>
    <row r="53" spans="1:13" s="442" customFormat="1" ht="5.25" customHeight="1">
      <c r="A53" s="460"/>
      <c r="B53" s="461"/>
      <c r="C53" s="461"/>
      <c r="D53" s="461"/>
      <c r="E53" s="462"/>
      <c r="F53" s="463"/>
      <c r="G53" s="464"/>
      <c r="H53" s="465"/>
      <c r="I53" s="465"/>
      <c r="J53" s="465"/>
      <c r="K53" s="465"/>
      <c r="L53" s="465"/>
      <c r="M53" s="466"/>
    </row>
    <row r="54" spans="1:13" s="450" customFormat="1" ht="18" customHeight="1">
      <c r="A54" s="889" t="s">
        <v>1029</v>
      </c>
      <c r="B54" s="890"/>
      <c r="C54" s="890"/>
      <c r="D54" s="890"/>
      <c r="E54" s="890"/>
      <c r="F54" s="890"/>
      <c r="G54" s="467">
        <f>H54+K54</f>
        <v>453637980</v>
      </c>
      <c r="H54" s="467">
        <f>I54+J54</f>
        <v>337494851</v>
      </c>
      <c r="I54" s="467">
        <f>I56+I90</f>
        <v>288170892</v>
      </c>
      <c r="J54" s="467">
        <f>J56+J90</f>
        <v>49323959</v>
      </c>
      <c r="K54" s="467">
        <f>L54+M54</f>
        <v>116143129</v>
      </c>
      <c r="L54" s="467">
        <f>L56+L90</f>
        <v>11850232</v>
      </c>
      <c r="M54" s="467">
        <f>M56+M90</f>
        <v>104292897</v>
      </c>
    </row>
    <row r="55" spans="1:13" s="442" customFormat="1" ht="5.25" customHeight="1">
      <c r="A55" s="481"/>
      <c r="B55" s="482"/>
      <c r="C55" s="482"/>
      <c r="D55" s="482"/>
      <c r="E55" s="483"/>
      <c r="F55" s="483"/>
      <c r="G55" s="484"/>
      <c r="H55" s="485"/>
      <c r="I55" s="485"/>
      <c r="J55" s="485"/>
      <c r="K55" s="485"/>
      <c r="L55" s="485"/>
      <c r="M55" s="486"/>
    </row>
    <row r="56" spans="1:13" s="488" customFormat="1" ht="30" customHeight="1">
      <c r="A56" s="891" t="s">
        <v>1030</v>
      </c>
      <c r="B56" s="892"/>
      <c r="C56" s="892"/>
      <c r="D56" s="892"/>
      <c r="E56" s="892"/>
      <c r="F56" s="893"/>
      <c r="G56" s="487">
        <f>H56+K56</f>
        <v>111297708</v>
      </c>
      <c r="H56" s="487">
        <f>I56+J56</f>
        <v>71216108</v>
      </c>
      <c r="I56" s="487">
        <f>SUM(I58:I88)</f>
        <v>36436328</v>
      </c>
      <c r="J56" s="487">
        <f>SUM(J58:J88)</f>
        <v>34779780</v>
      </c>
      <c r="K56" s="487">
        <f>L56+M56</f>
        <v>40081600</v>
      </c>
      <c r="L56" s="487">
        <f>SUM(L58:L88)</f>
        <v>11550232</v>
      </c>
      <c r="M56" s="487">
        <f>SUM(M58:M88)</f>
        <v>28531368</v>
      </c>
    </row>
    <row r="57" spans="1:13" s="442" customFormat="1" ht="5.25" customHeight="1">
      <c r="A57" s="481"/>
      <c r="B57" s="482"/>
      <c r="C57" s="482"/>
      <c r="D57" s="482"/>
      <c r="E57" s="483"/>
      <c r="F57" s="483"/>
      <c r="G57" s="484"/>
      <c r="H57" s="485"/>
      <c r="I57" s="485"/>
      <c r="J57" s="485"/>
      <c r="K57" s="485"/>
      <c r="L57" s="485"/>
      <c r="M57" s="486"/>
    </row>
    <row r="58" spans="1:13" s="477" customFormat="1" ht="27.95" customHeight="1">
      <c r="A58" s="878" t="s">
        <v>60</v>
      </c>
      <c r="B58" s="879"/>
      <c r="C58" s="878" t="s">
        <v>318</v>
      </c>
      <c r="D58" s="879"/>
      <c r="E58" s="489" t="s">
        <v>1031</v>
      </c>
      <c r="F58" s="490" t="s">
        <v>839</v>
      </c>
      <c r="G58" s="457">
        <f>H58+K58</f>
        <v>12900000</v>
      </c>
      <c r="H58" s="457">
        <f t="shared" ref="H58:H88" si="7">I58+J58</f>
        <v>6450000</v>
      </c>
      <c r="I58" s="457">
        <v>6450000</v>
      </c>
      <c r="J58" s="457">
        <v>0</v>
      </c>
      <c r="K58" s="457">
        <f t="shared" ref="K58:K88" si="8">L58+M58</f>
        <v>6450000</v>
      </c>
      <c r="L58" s="457">
        <v>6450000</v>
      </c>
      <c r="M58" s="457">
        <v>0</v>
      </c>
    </row>
    <row r="59" spans="1:13" s="412" customFormat="1" ht="15" customHeight="1">
      <c r="A59" s="874" t="s">
        <v>260</v>
      </c>
      <c r="B59" s="875"/>
      <c r="C59" s="874" t="s">
        <v>320</v>
      </c>
      <c r="D59" s="875"/>
      <c r="E59" s="491" t="s">
        <v>1032</v>
      </c>
      <c r="F59" s="492" t="s">
        <v>836</v>
      </c>
      <c r="G59" s="476">
        <f t="shared" ref="G59:G88" si="9">H59+K59</f>
        <v>1443315</v>
      </c>
      <c r="H59" s="476">
        <f t="shared" si="7"/>
        <v>0</v>
      </c>
      <c r="I59" s="476">
        <v>0</v>
      </c>
      <c r="J59" s="476">
        <v>0</v>
      </c>
      <c r="K59" s="476">
        <f t="shared" si="8"/>
        <v>1443315</v>
      </c>
      <c r="L59" s="476">
        <v>0</v>
      </c>
      <c r="M59" s="476">
        <v>1443315</v>
      </c>
    </row>
    <row r="60" spans="1:13" s="477" customFormat="1" ht="27.95" customHeight="1">
      <c r="A60" s="863"/>
      <c r="B60" s="864"/>
      <c r="C60" s="878" t="s">
        <v>323</v>
      </c>
      <c r="D60" s="879"/>
      <c r="E60" s="489" t="s">
        <v>1033</v>
      </c>
      <c r="F60" s="490" t="s">
        <v>1034</v>
      </c>
      <c r="G60" s="457">
        <f t="shared" si="9"/>
        <v>421000</v>
      </c>
      <c r="H60" s="457">
        <f t="shared" si="7"/>
        <v>0</v>
      </c>
      <c r="I60" s="457">
        <v>0</v>
      </c>
      <c r="J60" s="457">
        <v>0</v>
      </c>
      <c r="K60" s="457">
        <f t="shared" si="8"/>
        <v>421000</v>
      </c>
      <c r="L60" s="457">
        <v>0</v>
      </c>
      <c r="M60" s="457">
        <v>421000</v>
      </c>
    </row>
    <row r="61" spans="1:13" s="412" customFormat="1" ht="15" customHeight="1">
      <c r="A61" s="874" t="s">
        <v>338</v>
      </c>
      <c r="B61" s="875"/>
      <c r="C61" s="874" t="s">
        <v>340</v>
      </c>
      <c r="D61" s="875"/>
      <c r="E61" s="493" t="s">
        <v>1035</v>
      </c>
      <c r="F61" s="492" t="s">
        <v>824</v>
      </c>
      <c r="G61" s="476">
        <f t="shared" si="9"/>
        <v>2579917</v>
      </c>
      <c r="H61" s="476">
        <f t="shared" si="7"/>
        <v>2579917</v>
      </c>
      <c r="I61" s="476">
        <v>2579917</v>
      </c>
      <c r="J61" s="476">
        <v>0</v>
      </c>
      <c r="K61" s="476">
        <f t="shared" si="8"/>
        <v>0</v>
      </c>
      <c r="L61" s="476">
        <v>0</v>
      </c>
      <c r="M61" s="476">
        <v>0</v>
      </c>
    </row>
    <row r="62" spans="1:13" s="412" customFormat="1" ht="15" customHeight="1">
      <c r="A62" s="870"/>
      <c r="B62" s="871"/>
      <c r="C62" s="870"/>
      <c r="D62" s="871"/>
      <c r="E62" s="494"/>
      <c r="F62" s="492" t="s">
        <v>828</v>
      </c>
      <c r="G62" s="476">
        <f t="shared" si="9"/>
        <v>2631167</v>
      </c>
      <c r="H62" s="476">
        <f t="shared" si="7"/>
        <v>2631167</v>
      </c>
      <c r="I62" s="476">
        <v>2631167</v>
      </c>
      <c r="J62" s="476">
        <v>0</v>
      </c>
      <c r="K62" s="476">
        <f t="shared" si="8"/>
        <v>0</v>
      </c>
      <c r="L62" s="476">
        <v>0</v>
      </c>
      <c r="M62" s="476">
        <v>0</v>
      </c>
    </row>
    <row r="63" spans="1:13" s="412" customFormat="1" ht="15" customHeight="1">
      <c r="A63" s="884"/>
      <c r="B63" s="885"/>
      <c r="C63" s="884"/>
      <c r="D63" s="885"/>
      <c r="E63" s="495"/>
      <c r="F63" s="492" t="s">
        <v>827</v>
      </c>
      <c r="G63" s="476">
        <f t="shared" si="9"/>
        <v>4275954</v>
      </c>
      <c r="H63" s="476">
        <f t="shared" si="7"/>
        <v>4275954</v>
      </c>
      <c r="I63" s="476">
        <v>4275954</v>
      </c>
      <c r="J63" s="476">
        <v>0</v>
      </c>
      <c r="K63" s="476">
        <f t="shared" si="8"/>
        <v>0</v>
      </c>
      <c r="L63" s="476">
        <v>0</v>
      </c>
      <c r="M63" s="476">
        <v>0</v>
      </c>
    </row>
    <row r="64" spans="1:13" s="477" customFormat="1" ht="27.95" customHeight="1">
      <c r="A64" s="861" t="s">
        <v>29</v>
      </c>
      <c r="B64" s="862"/>
      <c r="C64" s="861" t="s">
        <v>355</v>
      </c>
      <c r="D64" s="862"/>
      <c r="E64" s="496" t="s">
        <v>1036</v>
      </c>
      <c r="F64" s="490" t="s">
        <v>1037</v>
      </c>
      <c r="G64" s="457">
        <f t="shared" si="9"/>
        <v>3204694</v>
      </c>
      <c r="H64" s="457">
        <f t="shared" si="7"/>
        <v>3204694</v>
      </c>
      <c r="I64" s="457">
        <v>3194694</v>
      </c>
      <c r="J64" s="457">
        <v>10000</v>
      </c>
      <c r="K64" s="457">
        <f t="shared" si="8"/>
        <v>0</v>
      </c>
      <c r="L64" s="457">
        <v>0</v>
      </c>
      <c r="M64" s="457">
        <v>0</v>
      </c>
    </row>
    <row r="65" spans="1:13" s="477" customFormat="1" ht="27.95" customHeight="1">
      <c r="A65" s="861"/>
      <c r="B65" s="862"/>
      <c r="C65" s="861"/>
      <c r="D65" s="862"/>
      <c r="E65" s="497"/>
      <c r="F65" s="490" t="s">
        <v>1038</v>
      </c>
      <c r="G65" s="457">
        <f t="shared" si="9"/>
        <v>128000</v>
      </c>
      <c r="H65" s="457">
        <f t="shared" si="7"/>
        <v>128000</v>
      </c>
      <c r="I65" s="457">
        <v>128000</v>
      </c>
      <c r="J65" s="457">
        <v>0</v>
      </c>
      <c r="K65" s="457">
        <f t="shared" si="8"/>
        <v>0</v>
      </c>
      <c r="L65" s="457">
        <v>0</v>
      </c>
      <c r="M65" s="457">
        <v>0</v>
      </c>
    </row>
    <row r="66" spans="1:13" s="477" customFormat="1" ht="27.95" customHeight="1">
      <c r="A66" s="861"/>
      <c r="B66" s="862"/>
      <c r="C66" s="861"/>
      <c r="D66" s="862"/>
      <c r="E66" s="497" t="s">
        <v>1039</v>
      </c>
      <c r="F66" s="490" t="s">
        <v>1040</v>
      </c>
      <c r="G66" s="457">
        <f t="shared" si="9"/>
        <v>170306</v>
      </c>
      <c r="H66" s="457">
        <f t="shared" si="7"/>
        <v>170306</v>
      </c>
      <c r="I66" s="457">
        <v>160306</v>
      </c>
      <c r="J66" s="457">
        <v>10000</v>
      </c>
      <c r="K66" s="457">
        <f t="shared" si="8"/>
        <v>0</v>
      </c>
      <c r="L66" s="457">
        <v>0</v>
      </c>
      <c r="M66" s="457">
        <v>0</v>
      </c>
    </row>
    <row r="67" spans="1:13" s="477" customFormat="1" ht="27.95" customHeight="1">
      <c r="A67" s="861"/>
      <c r="B67" s="862"/>
      <c r="C67" s="861"/>
      <c r="D67" s="862"/>
      <c r="E67" s="497" t="s">
        <v>1033</v>
      </c>
      <c r="F67" s="490" t="s">
        <v>1041</v>
      </c>
      <c r="G67" s="457">
        <f t="shared" si="9"/>
        <v>979000</v>
      </c>
      <c r="H67" s="457">
        <f t="shared" si="7"/>
        <v>979000</v>
      </c>
      <c r="I67" s="457">
        <v>236000</v>
      </c>
      <c r="J67" s="457">
        <v>743000</v>
      </c>
      <c r="K67" s="457">
        <f t="shared" si="8"/>
        <v>0</v>
      </c>
      <c r="L67" s="457">
        <v>0</v>
      </c>
      <c r="M67" s="457">
        <v>0</v>
      </c>
    </row>
    <row r="68" spans="1:13" s="477" customFormat="1" ht="27.95" customHeight="1">
      <c r="A68" s="861"/>
      <c r="B68" s="862"/>
      <c r="C68" s="861"/>
      <c r="D68" s="862"/>
      <c r="E68" s="489" t="s">
        <v>1042</v>
      </c>
      <c r="F68" s="490" t="s">
        <v>1043</v>
      </c>
      <c r="G68" s="457">
        <f t="shared" si="9"/>
        <v>2438345</v>
      </c>
      <c r="H68" s="457">
        <f t="shared" si="7"/>
        <v>2438345</v>
      </c>
      <c r="I68" s="457">
        <v>0</v>
      </c>
      <c r="J68" s="457">
        <v>2438345</v>
      </c>
      <c r="K68" s="457">
        <f t="shared" si="8"/>
        <v>0</v>
      </c>
      <c r="L68" s="457">
        <v>0</v>
      </c>
      <c r="M68" s="457">
        <v>0</v>
      </c>
    </row>
    <row r="69" spans="1:13" s="477" customFormat="1" ht="27.95" customHeight="1">
      <c r="A69" s="878" t="s">
        <v>33</v>
      </c>
      <c r="B69" s="879"/>
      <c r="C69" s="878" t="s">
        <v>384</v>
      </c>
      <c r="D69" s="879"/>
      <c r="E69" s="497" t="s">
        <v>1036</v>
      </c>
      <c r="F69" s="490" t="s">
        <v>1038</v>
      </c>
      <c r="G69" s="457">
        <f t="shared" si="9"/>
        <v>201000</v>
      </c>
      <c r="H69" s="457">
        <f t="shared" si="7"/>
        <v>201000</v>
      </c>
      <c r="I69" s="457">
        <v>201000</v>
      </c>
      <c r="J69" s="457">
        <v>0</v>
      </c>
      <c r="K69" s="457">
        <f t="shared" si="8"/>
        <v>0</v>
      </c>
      <c r="L69" s="457">
        <v>0</v>
      </c>
      <c r="M69" s="457">
        <v>0</v>
      </c>
    </row>
    <row r="70" spans="1:13" s="477" customFormat="1" ht="27.95" customHeight="1">
      <c r="A70" s="863"/>
      <c r="B70" s="864"/>
      <c r="C70" s="863"/>
      <c r="D70" s="864"/>
      <c r="E70" s="489" t="s">
        <v>1039</v>
      </c>
      <c r="F70" s="490" t="s">
        <v>1044</v>
      </c>
      <c r="G70" s="457">
        <f t="shared" si="9"/>
        <v>13717557</v>
      </c>
      <c r="H70" s="457">
        <f t="shared" si="7"/>
        <v>13717557</v>
      </c>
      <c r="I70" s="457">
        <v>11954190</v>
      </c>
      <c r="J70" s="457">
        <v>1763367</v>
      </c>
      <c r="K70" s="457">
        <f t="shared" si="8"/>
        <v>0</v>
      </c>
      <c r="L70" s="457">
        <v>0</v>
      </c>
      <c r="M70" s="457">
        <v>0</v>
      </c>
    </row>
    <row r="71" spans="1:13" s="477" customFormat="1" ht="27.95" customHeight="1">
      <c r="A71" s="878"/>
      <c r="B71" s="879"/>
      <c r="C71" s="878"/>
      <c r="D71" s="879"/>
      <c r="E71" s="489" t="s">
        <v>1033</v>
      </c>
      <c r="F71" s="490" t="s">
        <v>1034</v>
      </c>
      <c r="G71" s="457">
        <f t="shared" si="9"/>
        <v>4315000</v>
      </c>
      <c r="H71" s="457">
        <f t="shared" si="7"/>
        <v>4100000</v>
      </c>
      <c r="I71" s="457">
        <v>550000</v>
      </c>
      <c r="J71" s="457">
        <f>900000+2650000</f>
        <v>3550000</v>
      </c>
      <c r="K71" s="457">
        <f t="shared" si="8"/>
        <v>215000</v>
      </c>
      <c r="L71" s="457">
        <v>5000</v>
      </c>
      <c r="M71" s="457">
        <v>210000</v>
      </c>
    </row>
    <row r="72" spans="1:13" s="412" customFormat="1" ht="15" customHeight="1">
      <c r="A72" s="870"/>
      <c r="B72" s="871"/>
      <c r="C72" s="870"/>
      <c r="D72" s="871"/>
      <c r="E72" s="498" t="s">
        <v>1045</v>
      </c>
      <c r="F72" s="492" t="s">
        <v>875</v>
      </c>
      <c r="G72" s="476">
        <f t="shared" si="9"/>
        <v>132250</v>
      </c>
      <c r="H72" s="476">
        <f t="shared" si="7"/>
        <v>132250</v>
      </c>
      <c r="I72" s="476">
        <v>0</v>
      </c>
      <c r="J72" s="476">
        <v>132250</v>
      </c>
      <c r="K72" s="476">
        <f t="shared" si="8"/>
        <v>0</v>
      </c>
      <c r="L72" s="476">
        <v>0</v>
      </c>
      <c r="M72" s="476">
        <v>0</v>
      </c>
    </row>
    <row r="73" spans="1:13" s="412" customFormat="1" ht="15" customHeight="1">
      <c r="A73" s="884"/>
      <c r="B73" s="885"/>
      <c r="C73" s="884"/>
      <c r="D73" s="885"/>
      <c r="E73" s="499"/>
      <c r="F73" s="492" t="s">
        <v>1046</v>
      </c>
      <c r="G73" s="476">
        <f t="shared" si="9"/>
        <v>235620</v>
      </c>
      <c r="H73" s="476">
        <f t="shared" si="7"/>
        <v>235620</v>
      </c>
      <c r="I73" s="476">
        <v>0</v>
      </c>
      <c r="J73" s="476">
        <v>235620</v>
      </c>
      <c r="K73" s="476">
        <f t="shared" si="8"/>
        <v>0</v>
      </c>
      <c r="L73" s="476">
        <v>0</v>
      </c>
      <c r="M73" s="476">
        <v>0</v>
      </c>
    </row>
    <row r="74" spans="1:13" s="477" customFormat="1" ht="27.95" customHeight="1">
      <c r="A74" s="880" t="s">
        <v>35</v>
      </c>
      <c r="B74" s="881"/>
      <c r="C74" s="880" t="s">
        <v>692</v>
      </c>
      <c r="D74" s="881"/>
      <c r="E74" s="489" t="s">
        <v>1033</v>
      </c>
      <c r="F74" s="490" t="s">
        <v>1034</v>
      </c>
      <c r="G74" s="457">
        <f t="shared" si="9"/>
        <v>125000</v>
      </c>
      <c r="H74" s="457">
        <f t="shared" si="7"/>
        <v>105000</v>
      </c>
      <c r="I74" s="457">
        <v>0</v>
      </c>
      <c r="J74" s="457">
        <f>50000+55000</f>
        <v>105000</v>
      </c>
      <c r="K74" s="457">
        <f t="shared" si="8"/>
        <v>20000</v>
      </c>
      <c r="L74" s="457">
        <v>0</v>
      </c>
      <c r="M74" s="457">
        <v>20000</v>
      </c>
    </row>
    <row r="75" spans="1:13" s="477" customFormat="1" ht="27.95" customHeight="1">
      <c r="A75" s="861" t="s">
        <v>93</v>
      </c>
      <c r="B75" s="862"/>
      <c r="C75" s="878" t="s">
        <v>1047</v>
      </c>
      <c r="D75" s="879"/>
      <c r="E75" s="489" t="s">
        <v>1039</v>
      </c>
      <c r="F75" s="490" t="s">
        <v>1044</v>
      </c>
      <c r="G75" s="457">
        <f t="shared" si="9"/>
        <v>3683260</v>
      </c>
      <c r="H75" s="457">
        <f t="shared" si="7"/>
        <v>81260</v>
      </c>
      <c r="I75" s="457">
        <v>69100</v>
      </c>
      <c r="J75" s="457">
        <v>12160</v>
      </c>
      <c r="K75" s="457">
        <f t="shared" si="8"/>
        <v>3602000</v>
      </c>
      <c r="L75" s="457">
        <v>3500000</v>
      </c>
      <c r="M75" s="457">
        <v>102000</v>
      </c>
    </row>
    <row r="76" spans="1:13" s="477" customFormat="1" ht="27.95" customHeight="1">
      <c r="A76" s="861"/>
      <c r="B76" s="862"/>
      <c r="C76" s="861"/>
      <c r="D76" s="862"/>
      <c r="E76" s="489" t="s">
        <v>1033</v>
      </c>
      <c r="F76" s="490" t="s">
        <v>1034</v>
      </c>
      <c r="G76" s="457">
        <f t="shared" si="9"/>
        <v>20303445</v>
      </c>
      <c r="H76" s="457">
        <f t="shared" si="7"/>
        <v>6406000</v>
      </c>
      <c r="I76" s="457">
        <v>1086000</v>
      </c>
      <c r="J76" s="457">
        <f>1270000+4050000</f>
        <v>5320000</v>
      </c>
      <c r="K76" s="457">
        <f t="shared" si="8"/>
        <v>13897445</v>
      </c>
      <c r="L76" s="457">
        <v>1092632</v>
      </c>
      <c r="M76" s="457">
        <v>12804813</v>
      </c>
    </row>
    <row r="77" spans="1:13" s="477" customFormat="1" ht="15" customHeight="1">
      <c r="A77" s="861"/>
      <c r="B77" s="862"/>
      <c r="C77" s="861"/>
      <c r="D77" s="862"/>
      <c r="E77" s="500" t="s">
        <v>1048</v>
      </c>
      <c r="F77" s="490" t="s">
        <v>898</v>
      </c>
      <c r="G77" s="457">
        <f t="shared" si="9"/>
        <v>8521445</v>
      </c>
      <c r="H77" s="457">
        <f t="shared" si="7"/>
        <v>4947650</v>
      </c>
      <c r="I77" s="457">
        <v>0</v>
      </c>
      <c r="J77" s="457">
        <f>1475426+3106727+365497</f>
        <v>4947650</v>
      </c>
      <c r="K77" s="457">
        <f t="shared" si="8"/>
        <v>3573795</v>
      </c>
      <c r="L77" s="457">
        <v>0</v>
      </c>
      <c r="M77" s="457">
        <v>3573795</v>
      </c>
    </row>
    <row r="78" spans="1:13" s="477" customFormat="1" ht="15" customHeight="1">
      <c r="A78" s="861"/>
      <c r="B78" s="862"/>
      <c r="C78" s="861"/>
      <c r="D78" s="862"/>
      <c r="E78" s="497"/>
      <c r="F78" s="490" t="s">
        <v>1049</v>
      </c>
      <c r="G78" s="457">
        <f t="shared" si="9"/>
        <v>620180</v>
      </c>
      <c r="H78" s="457">
        <f t="shared" si="7"/>
        <v>0</v>
      </c>
      <c r="I78" s="457">
        <v>0</v>
      </c>
      <c r="J78" s="457">
        <v>0</v>
      </c>
      <c r="K78" s="457">
        <f t="shared" si="8"/>
        <v>620180</v>
      </c>
      <c r="L78" s="457">
        <v>0</v>
      </c>
      <c r="M78" s="457">
        <v>620180</v>
      </c>
    </row>
    <row r="79" spans="1:13" s="477" customFormat="1" ht="15" customHeight="1">
      <c r="A79" s="861"/>
      <c r="B79" s="862"/>
      <c r="C79" s="861"/>
      <c r="D79" s="862"/>
      <c r="E79" s="500" t="s">
        <v>1050</v>
      </c>
      <c r="F79" s="490" t="s">
        <v>1051</v>
      </c>
      <c r="G79" s="457">
        <f t="shared" si="9"/>
        <v>1874961</v>
      </c>
      <c r="H79" s="457">
        <f t="shared" si="7"/>
        <v>1214293</v>
      </c>
      <c r="I79" s="457">
        <v>0</v>
      </c>
      <c r="J79" s="457">
        <v>1214293</v>
      </c>
      <c r="K79" s="457">
        <f t="shared" si="8"/>
        <v>660668</v>
      </c>
      <c r="L79" s="457">
        <v>0</v>
      </c>
      <c r="M79" s="457">
        <v>660668</v>
      </c>
    </row>
    <row r="80" spans="1:13" s="477" customFormat="1" ht="15" customHeight="1">
      <c r="A80" s="861"/>
      <c r="B80" s="862"/>
      <c r="C80" s="861"/>
      <c r="D80" s="862"/>
      <c r="E80" s="497"/>
      <c r="F80" s="490" t="s">
        <v>900</v>
      </c>
      <c r="G80" s="457">
        <f t="shared" si="9"/>
        <v>2959464</v>
      </c>
      <c r="H80" s="457">
        <f t="shared" si="7"/>
        <v>0</v>
      </c>
      <c r="I80" s="457">
        <v>0</v>
      </c>
      <c r="J80" s="457">
        <v>0</v>
      </c>
      <c r="K80" s="457">
        <f t="shared" si="8"/>
        <v>2959464</v>
      </c>
      <c r="L80" s="457">
        <v>0</v>
      </c>
      <c r="M80" s="457">
        <v>2959464</v>
      </c>
    </row>
    <row r="81" spans="1:13" s="477" customFormat="1" ht="27.95" customHeight="1">
      <c r="A81" s="878" t="s">
        <v>37</v>
      </c>
      <c r="B81" s="879"/>
      <c r="C81" s="878" t="s">
        <v>1052</v>
      </c>
      <c r="D81" s="879"/>
      <c r="E81" s="500" t="s">
        <v>1033</v>
      </c>
      <c r="F81" s="490" t="s">
        <v>1034</v>
      </c>
      <c r="G81" s="457">
        <f t="shared" si="9"/>
        <v>122000</v>
      </c>
      <c r="H81" s="457">
        <f t="shared" si="7"/>
        <v>122000</v>
      </c>
      <c r="I81" s="457">
        <v>0</v>
      </c>
      <c r="J81" s="457">
        <v>122000</v>
      </c>
      <c r="K81" s="457">
        <f t="shared" si="8"/>
        <v>0</v>
      </c>
      <c r="L81" s="457">
        <v>0</v>
      </c>
      <c r="M81" s="457">
        <v>0</v>
      </c>
    </row>
    <row r="82" spans="1:13" s="477" customFormat="1" ht="27.95" customHeight="1">
      <c r="A82" s="861"/>
      <c r="B82" s="862"/>
      <c r="C82" s="861"/>
      <c r="D82" s="862"/>
      <c r="E82" s="497"/>
      <c r="F82" s="490" t="s">
        <v>1053</v>
      </c>
      <c r="G82" s="457">
        <f t="shared" si="9"/>
        <v>1597000</v>
      </c>
      <c r="H82" s="457">
        <f t="shared" si="7"/>
        <v>177000</v>
      </c>
      <c r="I82" s="457">
        <v>0</v>
      </c>
      <c r="J82" s="457">
        <v>177000</v>
      </c>
      <c r="K82" s="457">
        <f t="shared" si="8"/>
        <v>1420000</v>
      </c>
      <c r="L82" s="457">
        <v>0</v>
      </c>
      <c r="M82" s="457">
        <v>1420000</v>
      </c>
    </row>
    <row r="83" spans="1:13" s="412" customFormat="1" ht="15" customHeight="1">
      <c r="A83" s="884"/>
      <c r="B83" s="885"/>
      <c r="C83" s="884"/>
      <c r="D83" s="885"/>
      <c r="E83" s="491" t="s">
        <v>1054</v>
      </c>
      <c r="F83" s="492" t="s">
        <v>888</v>
      </c>
      <c r="G83" s="476">
        <f t="shared" si="9"/>
        <v>3704874</v>
      </c>
      <c r="H83" s="476">
        <f t="shared" si="7"/>
        <v>0</v>
      </c>
      <c r="I83" s="476">
        <v>0</v>
      </c>
      <c r="J83" s="476">
        <v>0</v>
      </c>
      <c r="K83" s="476">
        <f t="shared" si="8"/>
        <v>3704874</v>
      </c>
      <c r="L83" s="476">
        <v>0</v>
      </c>
      <c r="M83" s="476">
        <v>3704874</v>
      </c>
    </row>
    <row r="84" spans="1:13" s="477" customFormat="1" ht="15" customHeight="1">
      <c r="A84" s="861" t="s">
        <v>51</v>
      </c>
      <c r="B84" s="862"/>
      <c r="C84" s="861" t="s">
        <v>1055</v>
      </c>
      <c r="D84" s="862"/>
      <c r="E84" s="497" t="s">
        <v>1050</v>
      </c>
      <c r="F84" s="490" t="s">
        <v>902</v>
      </c>
      <c r="G84" s="457">
        <f t="shared" si="9"/>
        <v>14461854</v>
      </c>
      <c r="H84" s="457">
        <f t="shared" si="7"/>
        <v>13972595</v>
      </c>
      <c r="I84" s="457">
        <v>0</v>
      </c>
      <c r="J84" s="457">
        <v>13972595</v>
      </c>
      <c r="K84" s="457">
        <f t="shared" si="8"/>
        <v>489259</v>
      </c>
      <c r="L84" s="457">
        <v>0</v>
      </c>
      <c r="M84" s="457">
        <v>489259</v>
      </c>
    </row>
    <row r="85" spans="1:13" s="477" customFormat="1" ht="27.95" customHeight="1">
      <c r="A85" s="878" t="s">
        <v>38</v>
      </c>
      <c r="B85" s="879"/>
      <c r="C85" s="878" t="s">
        <v>704</v>
      </c>
      <c r="D85" s="879"/>
      <c r="E85" s="489" t="s">
        <v>1056</v>
      </c>
      <c r="F85" s="490" t="s">
        <v>1057</v>
      </c>
      <c r="G85" s="457">
        <f t="shared" si="9"/>
        <v>604600</v>
      </c>
      <c r="H85" s="457">
        <f t="shared" si="7"/>
        <v>0</v>
      </c>
      <c r="I85" s="457">
        <v>0</v>
      </c>
      <c r="J85" s="457">
        <v>0</v>
      </c>
      <c r="K85" s="457">
        <f t="shared" si="8"/>
        <v>604600</v>
      </c>
      <c r="L85" s="457">
        <v>502600</v>
      </c>
      <c r="M85" s="457">
        <v>102000</v>
      </c>
    </row>
    <row r="86" spans="1:13" s="477" customFormat="1" ht="27.95" customHeight="1">
      <c r="A86" s="880" t="s">
        <v>40</v>
      </c>
      <c r="B86" s="881"/>
      <c r="C86" s="880" t="s">
        <v>563</v>
      </c>
      <c r="D86" s="881"/>
      <c r="E86" s="489" t="s">
        <v>1036</v>
      </c>
      <c r="F86" s="490" t="s">
        <v>1038</v>
      </c>
      <c r="G86" s="457">
        <f t="shared" si="9"/>
        <v>1525500</v>
      </c>
      <c r="H86" s="457">
        <f t="shared" si="7"/>
        <v>1525500</v>
      </c>
      <c r="I86" s="457">
        <f>215000+1300000</f>
        <v>1515000</v>
      </c>
      <c r="J86" s="457">
        <f>4300+6200</f>
        <v>10500</v>
      </c>
      <c r="K86" s="457">
        <f t="shared" si="8"/>
        <v>0</v>
      </c>
      <c r="L86" s="457">
        <v>0</v>
      </c>
      <c r="M86" s="457">
        <v>0</v>
      </c>
    </row>
    <row r="87" spans="1:13" s="477" customFormat="1" ht="27.95" customHeight="1">
      <c r="A87" s="878" t="s">
        <v>475</v>
      </c>
      <c r="B87" s="879"/>
      <c r="C87" s="878" t="s">
        <v>410</v>
      </c>
      <c r="D87" s="879"/>
      <c r="E87" s="489" t="s">
        <v>1036</v>
      </c>
      <c r="F87" s="490" t="s">
        <v>1038</v>
      </c>
      <c r="G87" s="457">
        <f t="shared" si="9"/>
        <v>866000</v>
      </c>
      <c r="H87" s="457">
        <f t="shared" si="7"/>
        <v>866000</v>
      </c>
      <c r="I87" s="457">
        <v>850000</v>
      </c>
      <c r="J87" s="457">
        <f>16000</f>
        <v>16000</v>
      </c>
      <c r="K87" s="457">
        <f t="shared" si="8"/>
        <v>0</v>
      </c>
      <c r="L87" s="457">
        <v>0</v>
      </c>
      <c r="M87" s="457">
        <v>0</v>
      </c>
    </row>
    <row r="88" spans="1:13" s="477" customFormat="1" ht="27.95" customHeight="1">
      <c r="A88" s="863"/>
      <c r="B88" s="864"/>
      <c r="C88" s="863"/>
      <c r="D88" s="864"/>
      <c r="E88" s="489" t="s">
        <v>1039</v>
      </c>
      <c r="F88" s="490" t="s">
        <v>1044</v>
      </c>
      <c r="G88" s="457">
        <f t="shared" si="9"/>
        <v>555000</v>
      </c>
      <c r="H88" s="457">
        <f t="shared" si="7"/>
        <v>555000</v>
      </c>
      <c r="I88" s="457">
        <v>555000</v>
      </c>
      <c r="J88" s="457">
        <v>0</v>
      </c>
      <c r="K88" s="457">
        <f t="shared" si="8"/>
        <v>0</v>
      </c>
      <c r="L88" s="457">
        <v>0</v>
      </c>
      <c r="M88" s="457">
        <v>0</v>
      </c>
    </row>
    <row r="89" spans="1:13" s="442" customFormat="1" ht="5.25" customHeight="1">
      <c r="A89" s="481"/>
      <c r="B89" s="482"/>
      <c r="C89" s="482"/>
      <c r="D89" s="482"/>
      <c r="E89" s="483"/>
      <c r="F89" s="483"/>
      <c r="G89" s="484"/>
      <c r="H89" s="485"/>
      <c r="I89" s="485"/>
      <c r="J89" s="485"/>
      <c r="K89" s="485"/>
      <c r="L89" s="485"/>
      <c r="M89" s="486"/>
    </row>
    <row r="90" spans="1:13" s="488" customFormat="1" ht="18" customHeight="1">
      <c r="A90" s="886" t="s">
        <v>1058</v>
      </c>
      <c r="B90" s="887"/>
      <c r="C90" s="887"/>
      <c r="D90" s="887"/>
      <c r="E90" s="887"/>
      <c r="F90" s="888"/>
      <c r="G90" s="468">
        <f>H90+K90</f>
        <v>342340272</v>
      </c>
      <c r="H90" s="468">
        <f>I90+J90</f>
        <v>266278743</v>
      </c>
      <c r="I90" s="468">
        <f>SUM(I92:I201)</f>
        <v>251734564</v>
      </c>
      <c r="J90" s="468">
        <f>SUM(J92:J201)</f>
        <v>14544179</v>
      </c>
      <c r="K90" s="468">
        <f>L90+M90</f>
        <v>76061529</v>
      </c>
      <c r="L90" s="468">
        <f>SUM(L92:L201)</f>
        <v>300000</v>
      </c>
      <c r="M90" s="468">
        <f>SUM(M92:M201)</f>
        <v>75761529</v>
      </c>
    </row>
    <row r="91" spans="1:13" s="475" customFormat="1" ht="5.25" customHeight="1">
      <c r="A91" s="470"/>
      <c r="B91" s="471"/>
      <c r="C91" s="471"/>
      <c r="D91" s="471"/>
      <c r="E91" s="471"/>
      <c r="F91" s="471"/>
      <c r="G91" s="472"/>
      <c r="H91" s="473"/>
      <c r="I91" s="473"/>
      <c r="J91" s="473"/>
      <c r="K91" s="473"/>
      <c r="L91" s="473"/>
      <c r="M91" s="474"/>
    </row>
    <row r="92" spans="1:13" s="412" customFormat="1" ht="15" customHeight="1">
      <c r="A92" s="874" t="s">
        <v>60</v>
      </c>
      <c r="B92" s="875"/>
      <c r="C92" s="874" t="s">
        <v>316</v>
      </c>
      <c r="D92" s="875"/>
      <c r="E92" s="872" t="s">
        <v>1059</v>
      </c>
      <c r="F92" s="873"/>
      <c r="G92" s="501">
        <f t="shared" ref="G92:G187" si="10">H92+K92</f>
        <v>1800000</v>
      </c>
      <c r="H92" s="501">
        <f t="shared" ref="H92:H187" si="11">I92+J92</f>
        <v>1800000</v>
      </c>
      <c r="I92" s="501">
        <v>0</v>
      </c>
      <c r="J92" s="501">
        <v>1800000</v>
      </c>
      <c r="K92" s="501">
        <f t="shared" ref="K92:K187" si="12">L92+M92</f>
        <v>0</v>
      </c>
      <c r="L92" s="501">
        <v>0</v>
      </c>
      <c r="M92" s="501">
        <v>0</v>
      </c>
    </row>
    <row r="93" spans="1:13" s="412" customFormat="1" ht="15" customHeight="1">
      <c r="A93" s="870"/>
      <c r="B93" s="871"/>
      <c r="C93" s="874" t="s">
        <v>62</v>
      </c>
      <c r="D93" s="875"/>
      <c r="E93" s="872" t="s">
        <v>193</v>
      </c>
      <c r="F93" s="873"/>
      <c r="G93" s="501">
        <f t="shared" si="10"/>
        <v>9025000</v>
      </c>
      <c r="H93" s="501">
        <f t="shared" si="11"/>
        <v>8725000</v>
      </c>
      <c r="I93" s="501">
        <v>8725000</v>
      </c>
      <c r="J93" s="501">
        <v>0</v>
      </c>
      <c r="K93" s="501">
        <f t="shared" si="12"/>
        <v>300000</v>
      </c>
      <c r="L93" s="501">
        <v>300000</v>
      </c>
      <c r="M93" s="501">
        <v>0</v>
      </c>
    </row>
    <row r="94" spans="1:13" s="412" customFormat="1" ht="15" customHeight="1">
      <c r="A94" s="870"/>
      <c r="B94" s="871"/>
      <c r="C94" s="874" t="s">
        <v>318</v>
      </c>
      <c r="D94" s="875"/>
      <c r="E94" s="872" t="s">
        <v>1060</v>
      </c>
      <c r="F94" s="873"/>
      <c r="G94" s="476">
        <f t="shared" si="10"/>
        <v>80000</v>
      </c>
      <c r="H94" s="476">
        <f t="shared" si="11"/>
        <v>80000</v>
      </c>
      <c r="I94" s="476">
        <v>0</v>
      </c>
      <c r="J94" s="476">
        <v>80000</v>
      </c>
      <c r="K94" s="476">
        <f t="shared" si="12"/>
        <v>0</v>
      </c>
      <c r="L94" s="476">
        <v>0</v>
      </c>
      <c r="M94" s="476">
        <v>0</v>
      </c>
    </row>
    <row r="95" spans="1:13" s="412" customFormat="1" ht="15" customHeight="1">
      <c r="A95" s="870"/>
      <c r="B95" s="871"/>
      <c r="C95" s="884"/>
      <c r="D95" s="885"/>
      <c r="E95" s="872" t="s">
        <v>1061</v>
      </c>
      <c r="F95" s="873"/>
      <c r="G95" s="476">
        <f t="shared" si="10"/>
        <v>500000</v>
      </c>
      <c r="H95" s="476">
        <f t="shared" si="11"/>
        <v>0</v>
      </c>
      <c r="I95" s="476">
        <v>0</v>
      </c>
      <c r="J95" s="476">
        <v>0</v>
      </c>
      <c r="K95" s="476">
        <f t="shared" si="12"/>
        <v>500000</v>
      </c>
      <c r="L95" s="476">
        <v>0</v>
      </c>
      <c r="M95" s="476">
        <v>500000</v>
      </c>
    </row>
    <row r="96" spans="1:13" s="477" customFormat="1" ht="27.95" customHeight="1">
      <c r="A96" s="878" t="s">
        <v>23</v>
      </c>
      <c r="B96" s="879"/>
      <c r="C96" s="880" t="s">
        <v>326</v>
      </c>
      <c r="D96" s="881"/>
      <c r="E96" s="865" t="s">
        <v>1062</v>
      </c>
      <c r="F96" s="866"/>
      <c r="G96" s="457">
        <f t="shared" si="10"/>
        <v>44984000</v>
      </c>
      <c r="H96" s="457">
        <f t="shared" si="11"/>
        <v>0</v>
      </c>
      <c r="I96" s="457">
        <v>0</v>
      </c>
      <c r="J96" s="457">
        <v>0</v>
      </c>
      <c r="K96" s="457">
        <f t="shared" si="12"/>
        <v>44984000</v>
      </c>
      <c r="L96" s="457">
        <v>0</v>
      </c>
      <c r="M96" s="457">
        <v>44984000</v>
      </c>
    </row>
    <row r="97" spans="1:13" s="477" customFormat="1" ht="27.95" customHeight="1">
      <c r="A97" s="863"/>
      <c r="B97" s="864"/>
      <c r="C97" s="880" t="s">
        <v>1063</v>
      </c>
      <c r="D97" s="881"/>
      <c r="E97" s="865" t="s">
        <v>1064</v>
      </c>
      <c r="F97" s="866"/>
      <c r="G97" s="457">
        <f t="shared" si="10"/>
        <v>9850000</v>
      </c>
      <c r="H97" s="457">
        <f t="shared" si="11"/>
        <v>0</v>
      </c>
      <c r="I97" s="457">
        <v>0</v>
      </c>
      <c r="J97" s="457">
        <v>0</v>
      </c>
      <c r="K97" s="457">
        <f t="shared" si="12"/>
        <v>9850000</v>
      </c>
      <c r="L97" s="457">
        <v>0</v>
      </c>
      <c r="M97" s="457">
        <v>9850000</v>
      </c>
    </row>
    <row r="98" spans="1:13" s="477" customFormat="1" ht="27.95" customHeight="1">
      <c r="A98" s="878"/>
      <c r="B98" s="879"/>
      <c r="C98" s="878" t="s">
        <v>328</v>
      </c>
      <c r="D98" s="879"/>
      <c r="E98" s="865" t="s">
        <v>1065</v>
      </c>
      <c r="F98" s="866"/>
      <c r="G98" s="457">
        <f t="shared" si="10"/>
        <v>12735802</v>
      </c>
      <c r="H98" s="457">
        <f t="shared" si="11"/>
        <v>12735802</v>
      </c>
      <c r="I98" s="457">
        <v>12735802</v>
      </c>
      <c r="J98" s="457">
        <v>0</v>
      </c>
      <c r="K98" s="457">
        <f t="shared" si="12"/>
        <v>0</v>
      </c>
      <c r="L98" s="457">
        <v>0</v>
      </c>
      <c r="M98" s="457">
        <v>0</v>
      </c>
    </row>
    <row r="99" spans="1:13" s="477" customFormat="1" ht="27.95" customHeight="1">
      <c r="A99" s="863"/>
      <c r="B99" s="864"/>
      <c r="C99" s="878" t="s">
        <v>331</v>
      </c>
      <c r="D99" s="879"/>
      <c r="E99" s="865" t="s">
        <v>1066</v>
      </c>
      <c r="F99" s="866"/>
      <c r="G99" s="457">
        <f t="shared" si="10"/>
        <v>50000</v>
      </c>
      <c r="H99" s="457">
        <f t="shared" si="11"/>
        <v>50000</v>
      </c>
      <c r="I99" s="457">
        <v>0</v>
      </c>
      <c r="J99" s="457">
        <v>50000</v>
      </c>
      <c r="K99" s="457">
        <f t="shared" si="12"/>
        <v>0</v>
      </c>
      <c r="L99" s="457">
        <v>0</v>
      </c>
      <c r="M99" s="457">
        <v>0</v>
      </c>
    </row>
    <row r="100" spans="1:13" s="412" customFormat="1" ht="15" customHeight="1">
      <c r="A100" s="874" t="s">
        <v>54</v>
      </c>
      <c r="B100" s="875"/>
      <c r="C100" s="874" t="s">
        <v>332</v>
      </c>
      <c r="D100" s="875"/>
      <c r="E100" s="872" t="s">
        <v>1067</v>
      </c>
      <c r="F100" s="873"/>
      <c r="G100" s="501">
        <f t="shared" si="10"/>
        <v>400000</v>
      </c>
      <c r="H100" s="501">
        <f t="shared" si="11"/>
        <v>0</v>
      </c>
      <c r="I100" s="501">
        <v>0</v>
      </c>
      <c r="J100" s="501">
        <v>0</v>
      </c>
      <c r="K100" s="501">
        <f t="shared" si="12"/>
        <v>400000</v>
      </c>
      <c r="L100" s="501">
        <v>0</v>
      </c>
      <c r="M100" s="501">
        <v>400000</v>
      </c>
    </row>
    <row r="101" spans="1:13" s="412" customFormat="1" ht="15" customHeight="1">
      <c r="A101" s="876" t="s">
        <v>338</v>
      </c>
      <c r="B101" s="877"/>
      <c r="C101" s="876" t="s">
        <v>340</v>
      </c>
      <c r="D101" s="877"/>
      <c r="E101" s="872" t="s">
        <v>1068</v>
      </c>
      <c r="F101" s="873"/>
      <c r="G101" s="476">
        <f t="shared" si="10"/>
        <v>125967</v>
      </c>
      <c r="H101" s="476">
        <f t="shared" si="11"/>
        <v>125967</v>
      </c>
      <c r="I101" s="476">
        <v>125967</v>
      </c>
      <c r="J101" s="476">
        <v>0</v>
      </c>
      <c r="K101" s="476">
        <f t="shared" si="12"/>
        <v>0</v>
      </c>
      <c r="L101" s="476">
        <v>0</v>
      </c>
      <c r="M101" s="476">
        <v>0</v>
      </c>
    </row>
    <row r="102" spans="1:13" s="412" customFormat="1" ht="15" customHeight="1">
      <c r="A102" s="874" t="s">
        <v>341</v>
      </c>
      <c r="B102" s="875"/>
      <c r="C102" s="874" t="s">
        <v>343</v>
      </c>
      <c r="D102" s="875"/>
      <c r="E102" s="872" t="s">
        <v>1069</v>
      </c>
      <c r="F102" s="873"/>
      <c r="G102" s="476">
        <f t="shared" si="10"/>
        <v>250000</v>
      </c>
      <c r="H102" s="476">
        <f t="shared" si="11"/>
        <v>250000</v>
      </c>
      <c r="I102" s="476">
        <v>0</v>
      </c>
      <c r="J102" s="476">
        <v>250000</v>
      </c>
      <c r="K102" s="476">
        <f t="shared" si="12"/>
        <v>0</v>
      </c>
      <c r="L102" s="476">
        <v>0</v>
      </c>
      <c r="M102" s="476">
        <v>0</v>
      </c>
    </row>
    <row r="103" spans="1:13" s="412" customFormat="1" ht="15" customHeight="1">
      <c r="A103" s="870"/>
      <c r="B103" s="871"/>
      <c r="C103" s="870"/>
      <c r="D103" s="871"/>
      <c r="E103" s="872" t="s">
        <v>1070</v>
      </c>
      <c r="F103" s="873"/>
      <c r="G103" s="476">
        <f t="shared" si="10"/>
        <v>130000</v>
      </c>
      <c r="H103" s="476">
        <f t="shared" si="11"/>
        <v>130000</v>
      </c>
      <c r="I103" s="476">
        <v>0</v>
      </c>
      <c r="J103" s="476">
        <v>130000</v>
      </c>
      <c r="K103" s="476">
        <f t="shared" si="12"/>
        <v>0</v>
      </c>
      <c r="L103" s="476">
        <v>0</v>
      </c>
      <c r="M103" s="476">
        <v>0</v>
      </c>
    </row>
    <row r="104" spans="1:13" s="412" customFormat="1" ht="15" customHeight="1">
      <c r="A104" s="870"/>
      <c r="B104" s="871"/>
      <c r="C104" s="884"/>
      <c r="D104" s="885"/>
      <c r="E104" s="872" t="s">
        <v>1071</v>
      </c>
      <c r="F104" s="873"/>
      <c r="G104" s="476">
        <f t="shared" si="10"/>
        <v>178370</v>
      </c>
      <c r="H104" s="476">
        <f t="shared" si="11"/>
        <v>178370</v>
      </c>
      <c r="I104" s="476">
        <v>0</v>
      </c>
      <c r="J104" s="476">
        <v>178370</v>
      </c>
      <c r="K104" s="476">
        <f t="shared" si="12"/>
        <v>0</v>
      </c>
      <c r="L104" s="476">
        <v>0</v>
      </c>
      <c r="M104" s="476">
        <v>0</v>
      </c>
    </row>
    <row r="105" spans="1:13" s="412" customFormat="1" ht="15" customHeight="1">
      <c r="A105" s="876" t="s">
        <v>29</v>
      </c>
      <c r="B105" s="877"/>
      <c r="C105" s="876" t="s">
        <v>355</v>
      </c>
      <c r="D105" s="877"/>
      <c r="E105" s="872" t="s">
        <v>1072</v>
      </c>
      <c r="F105" s="873"/>
      <c r="G105" s="501">
        <f t="shared" si="10"/>
        <v>120000</v>
      </c>
      <c r="H105" s="501">
        <f t="shared" si="11"/>
        <v>0</v>
      </c>
      <c r="I105" s="501">
        <v>0</v>
      </c>
      <c r="J105" s="501">
        <v>0</v>
      </c>
      <c r="K105" s="501">
        <f t="shared" si="12"/>
        <v>120000</v>
      </c>
      <c r="L105" s="501">
        <v>0</v>
      </c>
      <c r="M105" s="501">
        <v>120000</v>
      </c>
    </row>
    <row r="106" spans="1:13" s="477" customFormat="1" ht="54.95" customHeight="1">
      <c r="A106" s="861" t="s">
        <v>35</v>
      </c>
      <c r="B106" s="862"/>
      <c r="C106" s="861" t="s">
        <v>518</v>
      </c>
      <c r="D106" s="862"/>
      <c r="E106" s="865" t="s">
        <v>1073</v>
      </c>
      <c r="F106" s="866"/>
      <c r="G106" s="457">
        <f t="shared" si="10"/>
        <v>4500000</v>
      </c>
      <c r="H106" s="457">
        <f t="shared" si="11"/>
        <v>4500000</v>
      </c>
      <c r="I106" s="457">
        <v>4500000</v>
      </c>
      <c r="J106" s="457">
        <v>0</v>
      </c>
      <c r="K106" s="457">
        <f t="shared" si="12"/>
        <v>0</v>
      </c>
      <c r="L106" s="457">
        <v>0</v>
      </c>
      <c r="M106" s="457">
        <v>0</v>
      </c>
    </row>
    <row r="107" spans="1:13" s="477" customFormat="1" ht="83.1" customHeight="1">
      <c r="A107" s="861"/>
      <c r="B107" s="862"/>
      <c r="C107" s="861"/>
      <c r="D107" s="862"/>
      <c r="E107" s="865" t="s">
        <v>1074</v>
      </c>
      <c r="F107" s="866"/>
      <c r="G107" s="457">
        <f t="shared" si="10"/>
        <v>1324993</v>
      </c>
      <c r="H107" s="457">
        <f t="shared" si="11"/>
        <v>1324993</v>
      </c>
      <c r="I107" s="457">
        <v>1324993</v>
      </c>
      <c r="J107" s="457">
        <v>0</v>
      </c>
      <c r="K107" s="457">
        <f t="shared" si="12"/>
        <v>0</v>
      </c>
      <c r="L107" s="457">
        <v>0</v>
      </c>
      <c r="M107" s="457">
        <v>0</v>
      </c>
    </row>
    <row r="108" spans="1:13" s="477" customFormat="1" ht="83.1" customHeight="1">
      <c r="A108" s="861"/>
      <c r="B108" s="862"/>
      <c r="C108" s="861"/>
      <c r="D108" s="862"/>
      <c r="E108" s="865" t="s">
        <v>1075</v>
      </c>
      <c r="F108" s="866"/>
      <c r="G108" s="457">
        <f t="shared" si="10"/>
        <v>267396</v>
      </c>
      <c r="H108" s="457">
        <f t="shared" si="11"/>
        <v>267396</v>
      </c>
      <c r="I108" s="457">
        <v>267396</v>
      </c>
      <c r="J108" s="457">
        <v>0</v>
      </c>
      <c r="K108" s="457">
        <f t="shared" si="12"/>
        <v>0</v>
      </c>
      <c r="L108" s="457">
        <v>0</v>
      </c>
      <c r="M108" s="457">
        <v>0</v>
      </c>
    </row>
    <row r="109" spans="1:13" s="477" customFormat="1" ht="68.099999999999994" customHeight="1">
      <c r="A109" s="861"/>
      <c r="B109" s="862"/>
      <c r="C109" s="861"/>
      <c r="D109" s="862"/>
      <c r="E109" s="865" t="s">
        <v>1076</v>
      </c>
      <c r="F109" s="866"/>
      <c r="G109" s="457">
        <f t="shared" si="10"/>
        <v>2579440</v>
      </c>
      <c r="H109" s="457">
        <f t="shared" si="11"/>
        <v>2579440</v>
      </c>
      <c r="I109" s="457">
        <v>2579440</v>
      </c>
      <c r="J109" s="457">
        <v>0</v>
      </c>
      <c r="K109" s="457">
        <f t="shared" si="12"/>
        <v>0</v>
      </c>
      <c r="L109" s="457">
        <v>0</v>
      </c>
      <c r="M109" s="457">
        <v>0</v>
      </c>
    </row>
    <row r="110" spans="1:13" s="477" customFormat="1" ht="39.950000000000003" customHeight="1">
      <c r="A110" s="861"/>
      <c r="B110" s="862"/>
      <c r="C110" s="861"/>
      <c r="D110" s="862"/>
      <c r="E110" s="865" t="s">
        <v>1077</v>
      </c>
      <c r="F110" s="866"/>
      <c r="G110" s="457">
        <f t="shared" si="10"/>
        <v>2678350</v>
      </c>
      <c r="H110" s="457">
        <f t="shared" si="11"/>
        <v>2678350</v>
      </c>
      <c r="I110" s="457">
        <v>2678350</v>
      </c>
      <c r="J110" s="457">
        <v>0</v>
      </c>
      <c r="K110" s="457">
        <f t="shared" si="12"/>
        <v>0</v>
      </c>
      <c r="L110" s="457">
        <v>0</v>
      </c>
      <c r="M110" s="457">
        <v>0</v>
      </c>
    </row>
    <row r="111" spans="1:13" s="477" customFormat="1" ht="39.950000000000003" customHeight="1">
      <c r="A111" s="863"/>
      <c r="B111" s="864"/>
      <c r="C111" s="863"/>
      <c r="D111" s="864"/>
      <c r="E111" s="865" t="s">
        <v>1078</v>
      </c>
      <c r="F111" s="866"/>
      <c r="G111" s="457">
        <f t="shared" si="10"/>
        <v>1060000</v>
      </c>
      <c r="H111" s="457">
        <f t="shared" si="11"/>
        <v>1060000</v>
      </c>
      <c r="I111" s="457">
        <v>1060000</v>
      </c>
      <c r="J111" s="457">
        <v>0</v>
      </c>
      <c r="K111" s="457">
        <f t="shared" si="12"/>
        <v>0</v>
      </c>
      <c r="L111" s="457">
        <v>0</v>
      </c>
      <c r="M111" s="457">
        <v>0</v>
      </c>
    </row>
    <row r="112" spans="1:13" s="477" customFormat="1" ht="54.95" customHeight="1">
      <c r="A112" s="878"/>
      <c r="B112" s="879"/>
      <c r="C112" s="878"/>
      <c r="D112" s="879"/>
      <c r="E112" s="865" t="s">
        <v>1079</v>
      </c>
      <c r="F112" s="866"/>
      <c r="G112" s="457">
        <f t="shared" si="10"/>
        <v>9750000</v>
      </c>
      <c r="H112" s="457">
        <f t="shared" si="11"/>
        <v>9750000</v>
      </c>
      <c r="I112" s="457">
        <v>9750000</v>
      </c>
      <c r="J112" s="457">
        <v>0</v>
      </c>
      <c r="K112" s="457">
        <f t="shared" si="12"/>
        <v>0</v>
      </c>
      <c r="L112" s="457">
        <v>0</v>
      </c>
      <c r="M112" s="457">
        <v>0</v>
      </c>
    </row>
    <row r="113" spans="1:13" s="477" customFormat="1" ht="39.950000000000003" customHeight="1">
      <c r="A113" s="861"/>
      <c r="B113" s="862"/>
      <c r="C113" s="861"/>
      <c r="D113" s="862"/>
      <c r="E113" s="865" t="s">
        <v>1080</v>
      </c>
      <c r="F113" s="866"/>
      <c r="G113" s="457">
        <f t="shared" si="10"/>
        <v>2689933</v>
      </c>
      <c r="H113" s="457">
        <f t="shared" si="11"/>
        <v>2689933</v>
      </c>
      <c r="I113" s="457">
        <v>2689933</v>
      </c>
      <c r="J113" s="457">
        <v>0</v>
      </c>
      <c r="K113" s="457">
        <f t="shared" si="12"/>
        <v>0</v>
      </c>
      <c r="L113" s="457">
        <v>0</v>
      </c>
      <c r="M113" s="457">
        <v>0</v>
      </c>
    </row>
    <row r="114" spans="1:13" s="477" customFormat="1" ht="39.950000000000003" customHeight="1">
      <c r="A114" s="861"/>
      <c r="B114" s="862"/>
      <c r="C114" s="861"/>
      <c r="D114" s="862"/>
      <c r="E114" s="865" t="s">
        <v>1081</v>
      </c>
      <c r="F114" s="866"/>
      <c r="G114" s="457">
        <f t="shared" si="10"/>
        <v>5451051</v>
      </c>
      <c r="H114" s="457">
        <f t="shared" si="11"/>
        <v>5451051</v>
      </c>
      <c r="I114" s="457">
        <v>5451051</v>
      </c>
      <c r="J114" s="457">
        <v>0</v>
      </c>
      <c r="K114" s="457">
        <f t="shared" si="12"/>
        <v>0</v>
      </c>
      <c r="L114" s="457">
        <v>0</v>
      </c>
      <c r="M114" s="457">
        <v>0</v>
      </c>
    </row>
    <row r="115" spans="1:13" s="477" customFormat="1" ht="39.950000000000003" customHeight="1">
      <c r="A115" s="861"/>
      <c r="B115" s="862"/>
      <c r="C115" s="861"/>
      <c r="D115" s="862"/>
      <c r="E115" s="865" t="s">
        <v>1082</v>
      </c>
      <c r="F115" s="866"/>
      <c r="G115" s="457">
        <f t="shared" si="10"/>
        <v>1091148</v>
      </c>
      <c r="H115" s="457">
        <f t="shared" si="11"/>
        <v>1091148</v>
      </c>
      <c r="I115" s="457">
        <v>0</v>
      </c>
      <c r="J115" s="457">
        <v>1091148</v>
      </c>
      <c r="K115" s="457">
        <f t="shared" si="12"/>
        <v>0</v>
      </c>
      <c r="L115" s="457">
        <v>0</v>
      </c>
      <c r="M115" s="457">
        <v>0</v>
      </c>
    </row>
    <row r="116" spans="1:13" s="477" customFormat="1" ht="39.950000000000003" customHeight="1">
      <c r="A116" s="861"/>
      <c r="B116" s="862"/>
      <c r="C116" s="861"/>
      <c r="D116" s="862"/>
      <c r="E116" s="865" t="s">
        <v>1083</v>
      </c>
      <c r="F116" s="866"/>
      <c r="G116" s="457">
        <f t="shared" si="10"/>
        <v>15000000</v>
      </c>
      <c r="H116" s="457">
        <f t="shared" si="11"/>
        <v>15000000</v>
      </c>
      <c r="I116" s="457">
        <v>15000000</v>
      </c>
      <c r="J116" s="457">
        <v>0</v>
      </c>
      <c r="K116" s="457">
        <f t="shared" si="12"/>
        <v>0</v>
      </c>
      <c r="L116" s="457">
        <v>0</v>
      </c>
      <c r="M116" s="457">
        <v>0</v>
      </c>
    </row>
    <row r="117" spans="1:13" s="477" customFormat="1" ht="39.950000000000003" customHeight="1">
      <c r="A117" s="861"/>
      <c r="B117" s="862"/>
      <c r="C117" s="861"/>
      <c r="D117" s="862"/>
      <c r="E117" s="865" t="s">
        <v>1084</v>
      </c>
      <c r="F117" s="866"/>
      <c r="G117" s="457">
        <f t="shared" si="10"/>
        <v>2357507</v>
      </c>
      <c r="H117" s="457">
        <f t="shared" si="11"/>
        <v>2357507</v>
      </c>
      <c r="I117" s="457">
        <v>2357507</v>
      </c>
      <c r="J117" s="457">
        <v>0</v>
      </c>
      <c r="K117" s="457">
        <f t="shared" si="12"/>
        <v>0</v>
      </c>
      <c r="L117" s="457">
        <v>0</v>
      </c>
      <c r="M117" s="457">
        <v>0</v>
      </c>
    </row>
    <row r="118" spans="1:13" s="477" customFormat="1" ht="54.95" customHeight="1">
      <c r="A118" s="861"/>
      <c r="B118" s="862"/>
      <c r="C118" s="878" t="s">
        <v>386</v>
      </c>
      <c r="D118" s="879"/>
      <c r="E118" s="865" t="s">
        <v>1085</v>
      </c>
      <c r="F118" s="866"/>
      <c r="G118" s="457">
        <f t="shared" si="10"/>
        <v>500000</v>
      </c>
      <c r="H118" s="457">
        <f t="shared" si="11"/>
        <v>500000</v>
      </c>
      <c r="I118" s="457">
        <v>500000</v>
      </c>
      <c r="J118" s="457">
        <v>0</v>
      </c>
      <c r="K118" s="457">
        <f t="shared" si="12"/>
        <v>0</v>
      </c>
      <c r="L118" s="457">
        <v>0</v>
      </c>
      <c r="M118" s="457">
        <v>0</v>
      </c>
    </row>
    <row r="119" spans="1:13" s="477" customFormat="1" ht="39.950000000000003" customHeight="1">
      <c r="A119" s="861"/>
      <c r="B119" s="862"/>
      <c r="C119" s="861"/>
      <c r="D119" s="862"/>
      <c r="E119" s="865" t="s">
        <v>1086</v>
      </c>
      <c r="F119" s="866"/>
      <c r="G119" s="457">
        <f t="shared" si="10"/>
        <v>590000</v>
      </c>
      <c r="H119" s="457">
        <f t="shared" si="11"/>
        <v>590000</v>
      </c>
      <c r="I119" s="457">
        <v>590000</v>
      </c>
      <c r="J119" s="457">
        <v>0</v>
      </c>
      <c r="K119" s="457">
        <f t="shared" si="12"/>
        <v>0</v>
      </c>
      <c r="L119" s="457">
        <v>0</v>
      </c>
      <c r="M119" s="457">
        <v>0</v>
      </c>
    </row>
    <row r="120" spans="1:13" s="477" customFormat="1" ht="39.950000000000003" customHeight="1">
      <c r="A120" s="861"/>
      <c r="B120" s="862"/>
      <c r="C120" s="863"/>
      <c r="D120" s="864"/>
      <c r="E120" s="865" t="s">
        <v>1087</v>
      </c>
      <c r="F120" s="866"/>
      <c r="G120" s="457">
        <f t="shared" si="10"/>
        <v>1480000</v>
      </c>
      <c r="H120" s="457">
        <f t="shared" si="11"/>
        <v>1480000</v>
      </c>
      <c r="I120" s="457">
        <v>1480000</v>
      </c>
      <c r="J120" s="457">
        <v>0</v>
      </c>
      <c r="K120" s="457">
        <f t="shared" si="12"/>
        <v>0</v>
      </c>
      <c r="L120" s="457">
        <v>0</v>
      </c>
      <c r="M120" s="457">
        <v>0</v>
      </c>
    </row>
    <row r="121" spans="1:13" s="412" customFormat="1" ht="15" customHeight="1">
      <c r="A121" s="870"/>
      <c r="B121" s="871"/>
      <c r="C121" s="874" t="s">
        <v>1088</v>
      </c>
      <c r="D121" s="875"/>
      <c r="E121" s="872" t="s">
        <v>1089</v>
      </c>
      <c r="F121" s="873"/>
      <c r="G121" s="476">
        <f>H121+K121</f>
        <v>900000</v>
      </c>
      <c r="H121" s="476">
        <f>I121+J121</f>
        <v>240000</v>
      </c>
      <c r="I121" s="476">
        <v>0</v>
      </c>
      <c r="J121" s="476">
        <v>240000</v>
      </c>
      <c r="K121" s="476">
        <f>L121+M121</f>
        <v>660000</v>
      </c>
      <c r="L121" s="476">
        <v>0</v>
      </c>
      <c r="M121" s="476">
        <v>660000</v>
      </c>
    </row>
    <row r="122" spans="1:13" s="412" customFormat="1" ht="15" customHeight="1">
      <c r="A122" s="870"/>
      <c r="B122" s="871"/>
      <c r="C122" s="876" t="s">
        <v>1090</v>
      </c>
      <c r="D122" s="877"/>
      <c r="E122" s="872" t="s">
        <v>1091</v>
      </c>
      <c r="F122" s="873"/>
      <c r="G122" s="476">
        <f t="shared" si="10"/>
        <v>450000</v>
      </c>
      <c r="H122" s="476">
        <f t="shared" si="11"/>
        <v>0</v>
      </c>
      <c r="I122" s="476">
        <v>0</v>
      </c>
      <c r="J122" s="476">
        <v>0</v>
      </c>
      <c r="K122" s="476">
        <f t="shared" si="12"/>
        <v>450000</v>
      </c>
      <c r="L122" s="476">
        <v>0</v>
      </c>
      <c r="M122" s="476">
        <v>450000</v>
      </c>
    </row>
    <row r="123" spans="1:13" s="412" customFormat="1" ht="15" customHeight="1">
      <c r="A123" s="870"/>
      <c r="B123" s="871"/>
      <c r="C123" s="874" t="s">
        <v>632</v>
      </c>
      <c r="D123" s="875"/>
      <c r="E123" s="872" t="s">
        <v>194</v>
      </c>
      <c r="F123" s="873"/>
      <c r="G123" s="501">
        <f t="shared" si="10"/>
        <v>40000</v>
      </c>
      <c r="H123" s="501">
        <f t="shared" si="11"/>
        <v>40000</v>
      </c>
      <c r="I123" s="501">
        <v>0</v>
      </c>
      <c r="J123" s="501">
        <v>40000</v>
      </c>
      <c r="K123" s="501">
        <f t="shared" si="12"/>
        <v>0</v>
      </c>
      <c r="L123" s="501">
        <v>0</v>
      </c>
      <c r="M123" s="501">
        <v>0</v>
      </c>
    </row>
    <row r="124" spans="1:13" s="477" customFormat="1" ht="27.95" customHeight="1">
      <c r="A124" s="861"/>
      <c r="B124" s="862"/>
      <c r="C124" s="861"/>
      <c r="D124" s="862"/>
      <c r="E124" s="865" t="s">
        <v>1092</v>
      </c>
      <c r="F124" s="866"/>
      <c r="G124" s="457">
        <f t="shared" si="10"/>
        <v>100000</v>
      </c>
      <c r="H124" s="457">
        <f t="shared" si="11"/>
        <v>0</v>
      </c>
      <c r="I124" s="457">
        <v>0</v>
      </c>
      <c r="J124" s="457">
        <v>0</v>
      </c>
      <c r="K124" s="457">
        <f t="shared" si="12"/>
        <v>100000</v>
      </c>
      <c r="L124" s="457">
        <v>0</v>
      </c>
      <c r="M124" s="457">
        <v>100000</v>
      </c>
    </row>
    <row r="125" spans="1:13" s="477" customFormat="1" ht="27.95" customHeight="1">
      <c r="A125" s="861"/>
      <c r="B125" s="862"/>
      <c r="C125" s="861"/>
      <c r="D125" s="862"/>
      <c r="E125" s="865" t="s">
        <v>1093</v>
      </c>
      <c r="F125" s="866"/>
      <c r="G125" s="457">
        <f t="shared" si="10"/>
        <v>360000</v>
      </c>
      <c r="H125" s="457">
        <f t="shared" si="11"/>
        <v>0</v>
      </c>
      <c r="I125" s="457">
        <v>0</v>
      </c>
      <c r="J125" s="457">
        <v>0</v>
      </c>
      <c r="K125" s="457">
        <f t="shared" si="12"/>
        <v>360000</v>
      </c>
      <c r="L125" s="457">
        <v>0</v>
      </c>
      <c r="M125" s="457">
        <v>360000</v>
      </c>
    </row>
    <row r="126" spans="1:13" s="477" customFormat="1" ht="27.95" customHeight="1">
      <c r="A126" s="861"/>
      <c r="B126" s="862"/>
      <c r="C126" s="861"/>
      <c r="D126" s="862"/>
      <c r="E126" s="865" t="s">
        <v>1094</v>
      </c>
      <c r="F126" s="866"/>
      <c r="G126" s="457">
        <f t="shared" si="10"/>
        <v>100000</v>
      </c>
      <c r="H126" s="457">
        <f t="shared" si="11"/>
        <v>100000</v>
      </c>
      <c r="I126" s="457">
        <v>0</v>
      </c>
      <c r="J126" s="457">
        <v>100000</v>
      </c>
      <c r="K126" s="457">
        <f t="shared" si="12"/>
        <v>0</v>
      </c>
      <c r="L126" s="457">
        <v>0</v>
      </c>
      <c r="M126" s="457">
        <v>0</v>
      </c>
    </row>
    <row r="127" spans="1:13" s="477" customFormat="1" ht="27.95" customHeight="1">
      <c r="A127" s="863"/>
      <c r="B127" s="864"/>
      <c r="C127" s="863"/>
      <c r="D127" s="864"/>
      <c r="E127" s="865" t="s">
        <v>1095</v>
      </c>
      <c r="F127" s="866"/>
      <c r="G127" s="457">
        <f t="shared" si="10"/>
        <v>1200000</v>
      </c>
      <c r="H127" s="457">
        <f t="shared" si="11"/>
        <v>1200000</v>
      </c>
      <c r="I127" s="457">
        <v>1200000</v>
      </c>
      <c r="J127" s="457">
        <v>0</v>
      </c>
      <c r="K127" s="457">
        <f t="shared" si="12"/>
        <v>0</v>
      </c>
      <c r="L127" s="457">
        <v>0</v>
      </c>
      <c r="M127" s="457">
        <v>0</v>
      </c>
    </row>
    <row r="128" spans="1:13" s="477" customFormat="1" ht="27.95" customHeight="1">
      <c r="A128" s="878"/>
      <c r="B128" s="879"/>
      <c r="C128" s="880"/>
      <c r="D128" s="881"/>
      <c r="E128" s="865" t="s">
        <v>1096</v>
      </c>
      <c r="F128" s="866"/>
      <c r="G128" s="457">
        <f t="shared" si="10"/>
        <v>700000</v>
      </c>
      <c r="H128" s="457">
        <f t="shared" si="11"/>
        <v>700000</v>
      </c>
      <c r="I128" s="457">
        <v>700000</v>
      </c>
      <c r="J128" s="457">
        <v>0</v>
      </c>
      <c r="K128" s="457">
        <f t="shared" si="12"/>
        <v>0</v>
      </c>
      <c r="L128" s="457">
        <v>0</v>
      </c>
      <c r="M128" s="457">
        <v>0</v>
      </c>
    </row>
    <row r="129" spans="1:13" s="412" customFormat="1" ht="15" customHeight="1">
      <c r="A129" s="870"/>
      <c r="B129" s="871"/>
      <c r="C129" s="874" t="s">
        <v>692</v>
      </c>
      <c r="D129" s="875"/>
      <c r="E129" s="872" t="s">
        <v>1097</v>
      </c>
      <c r="F129" s="873"/>
      <c r="G129" s="501">
        <f>H129+K129</f>
        <v>250000</v>
      </c>
      <c r="H129" s="501">
        <f>I129+J129</f>
        <v>0</v>
      </c>
      <c r="I129" s="501">
        <v>0</v>
      </c>
      <c r="J129" s="501">
        <v>0</v>
      </c>
      <c r="K129" s="501">
        <f>L129+M129</f>
        <v>250000</v>
      </c>
      <c r="L129" s="501">
        <v>0</v>
      </c>
      <c r="M129" s="501">
        <v>250000</v>
      </c>
    </row>
    <row r="130" spans="1:13" s="412" customFormat="1" ht="15" customHeight="1">
      <c r="A130" s="884"/>
      <c r="B130" s="885"/>
      <c r="C130" s="884"/>
      <c r="D130" s="885"/>
      <c r="E130" s="872" t="s">
        <v>1098</v>
      </c>
      <c r="F130" s="873"/>
      <c r="G130" s="501">
        <f>H130+K130</f>
        <v>2459251</v>
      </c>
      <c r="H130" s="501">
        <f>I130+J130</f>
        <v>519055</v>
      </c>
      <c r="I130" s="501">
        <v>0</v>
      </c>
      <c r="J130" s="501">
        <v>519055</v>
      </c>
      <c r="K130" s="501">
        <f>L130+M130</f>
        <v>1940196</v>
      </c>
      <c r="L130" s="501">
        <v>0</v>
      </c>
      <c r="M130" s="501">
        <v>1940196</v>
      </c>
    </row>
    <row r="131" spans="1:13" s="477" customFormat="1" ht="27.95" customHeight="1">
      <c r="A131" s="878" t="s">
        <v>93</v>
      </c>
      <c r="B131" s="879"/>
      <c r="C131" s="878" t="s">
        <v>1099</v>
      </c>
      <c r="D131" s="879"/>
      <c r="E131" s="865" t="s">
        <v>1100</v>
      </c>
      <c r="F131" s="866"/>
      <c r="G131" s="502">
        <f t="shared" si="10"/>
        <v>35000</v>
      </c>
      <c r="H131" s="502">
        <f t="shared" si="11"/>
        <v>35000</v>
      </c>
      <c r="I131" s="502">
        <v>0</v>
      </c>
      <c r="J131" s="502">
        <v>35000</v>
      </c>
      <c r="K131" s="502">
        <f t="shared" si="12"/>
        <v>0</v>
      </c>
      <c r="L131" s="502">
        <v>0</v>
      </c>
      <c r="M131" s="502">
        <v>0</v>
      </c>
    </row>
    <row r="132" spans="1:13" s="412" customFormat="1" ht="15" customHeight="1">
      <c r="A132" s="870"/>
      <c r="B132" s="871"/>
      <c r="C132" s="870"/>
      <c r="D132" s="871"/>
      <c r="E132" s="872" t="s">
        <v>1101</v>
      </c>
      <c r="F132" s="873"/>
      <c r="G132" s="476">
        <f t="shared" si="10"/>
        <v>100000</v>
      </c>
      <c r="H132" s="476">
        <f t="shared" si="11"/>
        <v>0</v>
      </c>
      <c r="I132" s="476">
        <v>0</v>
      </c>
      <c r="J132" s="476">
        <v>0</v>
      </c>
      <c r="K132" s="476">
        <f t="shared" si="12"/>
        <v>100000</v>
      </c>
      <c r="L132" s="476">
        <v>0</v>
      </c>
      <c r="M132" s="476">
        <v>100000</v>
      </c>
    </row>
    <row r="133" spans="1:13" s="412" customFormat="1" ht="15" customHeight="1">
      <c r="A133" s="870"/>
      <c r="B133" s="871"/>
      <c r="C133" s="876" t="s">
        <v>1102</v>
      </c>
      <c r="D133" s="877"/>
      <c r="E133" s="872" t="s">
        <v>1103</v>
      </c>
      <c r="F133" s="873"/>
      <c r="G133" s="476">
        <f t="shared" si="10"/>
        <v>450000</v>
      </c>
      <c r="H133" s="476">
        <f t="shared" si="11"/>
        <v>0</v>
      </c>
      <c r="I133" s="476">
        <v>0</v>
      </c>
      <c r="J133" s="476">
        <v>0</v>
      </c>
      <c r="K133" s="476">
        <f t="shared" si="12"/>
        <v>450000</v>
      </c>
      <c r="L133" s="476">
        <v>0</v>
      </c>
      <c r="M133" s="476">
        <v>450000</v>
      </c>
    </row>
    <row r="134" spans="1:13" s="412" customFormat="1" ht="15" customHeight="1">
      <c r="A134" s="874" t="s">
        <v>37</v>
      </c>
      <c r="B134" s="875"/>
      <c r="C134" s="876" t="s">
        <v>1104</v>
      </c>
      <c r="D134" s="877"/>
      <c r="E134" s="872" t="s">
        <v>1105</v>
      </c>
      <c r="F134" s="873"/>
      <c r="G134" s="476">
        <f t="shared" si="10"/>
        <v>500000</v>
      </c>
      <c r="H134" s="476">
        <f t="shared" si="11"/>
        <v>322667</v>
      </c>
      <c r="I134" s="476">
        <v>0</v>
      </c>
      <c r="J134" s="476">
        <v>322667</v>
      </c>
      <c r="K134" s="476">
        <f t="shared" si="12"/>
        <v>177333</v>
      </c>
      <c r="L134" s="476">
        <v>0</v>
      </c>
      <c r="M134" s="476">
        <v>177333</v>
      </c>
    </row>
    <row r="135" spans="1:13" s="477" customFormat="1" ht="27.95" customHeight="1">
      <c r="A135" s="863"/>
      <c r="B135" s="864"/>
      <c r="C135" s="880" t="s">
        <v>1052</v>
      </c>
      <c r="D135" s="881"/>
      <c r="E135" s="865" t="s">
        <v>1106</v>
      </c>
      <c r="F135" s="866"/>
      <c r="G135" s="457">
        <f t="shared" si="10"/>
        <v>200000</v>
      </c>
      <c r="H135" s="457">
        <f t="shared" si="11"/>
        <v>0</v>
      </c>
      <c r="I135" s="457">
        <v>0</v>
      </c>
      <c r="J135" s="457">
        <v>0</v>
      </c>
      <c r="K135" s="457">
        <f t="shared" si="12"/>
        <v>200000</v>
      </c>
      <c r="L135" s="457">
        <v>0</v>
      </c>
      <c r="M135" s="457">
        <v>200000</v>
      </c>
    </row>
    <row r="136" spans="1:13" s="412" customFormat="1" ht="15" customHeight="1">
      <c r="A136" s="876" t="s">
        <v>7</v>
      </c>
      <c r="B136" s="877"/>
      <c r="C136" s="876" t="s">
        <v>1107</v>
      </c>
      <c r="D136" s="877"/>
      <c r="E136" s="872" t="s">
        <v>1108</v>
      </c>
      <c r="F136" s="873"/>
      <c r="G136" s="476">
        <f t="shared" si="10"/>
        <v>316200</v>
      </c>
      <c r="H136" s="476">
        <f t="shared" si="11"/>
        <v>316200</v>
      </c>
      <c r="I136" s="476">
        <v>0</v>
      </c>
      <c r="J136" s="476">
        <v>316200</v>
      </c>
      <c r="K136" s="476">
        <f t="shared" si="12"/>
        <v>0</v>
      </c>
      <c r="L136" s="476">
        <v>0</v>
      </c>
      <c r="M136" s="476">
        <v>0</v>
      </c>
    </row>
    <row r="137" spans="1:13" s="412" customFormat="1" ht="15" customHeight="1">
      <c r="A137" s="874" t="s">
        <v>51</v>
      </c>
      <c r="B137" s="875"/>
      <c r="C137" s="876" t="s">
        <v>695</v>
      </c>
      <c r="D137" s="877"/>
      <c r="E137" s="872" t="s">
        <v>1109</v>
      </c>
      <c r="F137" s="873"/>
      <c r="G137" s="476">
        <f t="shared" si="10"/>
        <v>570000</v>
      </c>
      <c r="H137" s="476">
        <f t="shared" si="11"/>
        <v>0</v>
      </c>
      <c r="I137" s="476">
        <v>0</v>
      </c>
      <c r="J137" s="476">
        <v>0</v>
      </c>
      <c r="K137" s="476">
        <f t="shared" si="12"/>
        <v>570000</v>
      </c>
      <c r="L137" s="476">
        <v>0</v>
      </c>
      <c r="M137" s="476">
        <v>570000</v>
      </c>
    </row>
    <row r="138" spans="1:13" s="412" customFormat="1" ht="15" customHeight="1">
      <c r="A138" s="870"/>
      <c r="B138" s="871"/>
      <c r="C138" s="874" t="s">
        <v>1055</v>
      </c>
      <c r="D138" s="875"/>
      <c r="E138" s="872" t="s">
        <v>1110</v>
      </c>
      <c r="F138" s="873"/>
      <c r="G138" s="476">
        <f t="shared" si="10"/>
        <v>250000</v>
      </c>
      <c r="H138" s="476">
        <f t="shared" si="11"/>
        <v>0</v>
      </c>
      <c r="I138" s="476">
        <v>0</v>
      </c>
      <c r="J138" s="476">
        <v>0</v>
      </c>
      <c r="K138" s="476">
        <f t="shared" si="12"/>
        <v>250000</v>
      </c>
      <c r="L138" s="476">
        <v>0</v>
      </c>
      <c r="M138" s="476">
        <v>250000</v>
      </c>
    </row>
    <row r="139" spans="1:13" s="412" customFormat="1" ht="15" customHeight="1">
      <c r="A139" s="870"/>
      <c r="B139" s="871"/>
      <c r="C139" s="870"/>
      <c r="D139" s="871"/>
      <c r="E139" s="872" t="s">
        <v>1111</v>
      </c>
      <c r="F139" s="873"/>
      <c r="G139" s="476">
        <f t="shared" si="10"/>
        <v>350000</v>
      </c>
      <c r="H139" s="476">
        <f t="shared" si="11"/>
        <v>0</v>
      </c>
      <c r="I139" s="476">
        <v>0</v>
      </c>
      <c r="J139" s="476">
        <v>0</v>
      </c>
      <c r="K139" s="476">
        <f t="shared" si="12"/>
        <v>350000</v>
      </c>
      <c r="L139" s="476">
        <v>0</v>
      </c>
      <c r="M139" s="476">
        <v>350000</v>
      </c>
    </row>
    <row r="140" spans="1:13" s="412" customFormat="1" ht="15" customHeight="1">
      <c r="A140" s="870"/>
      <c r="B140" s="871"/>
      <c r="C140" s="870"/>
      <c r="D140" s="871"/>
      <c r="E140" s="872" t="s">
        <v>1112</v>
      </c>
      <c r="F140" s="873"/>
      <c r="G140" s="476">
        <f t="shared" si="10"/>
        <v>400000</v>
      </c>
      <c r="H140" s="476">
        <f t="shared" si="11"/>
        <v>0</v>
      </c>
      <c r="I140" s="476">
        <v>0</v>
      </c>
      <c r="J140" s="476">
        <v>0</v>
      </c>
      <c r="K140" s="476">
        <f t="shared" si="12"/>
        <v>400000</v>
      </c>
      <c r="L140" s="476">
        <v>0</v>
      </c>
      <c r="M140" s="476">
        <v>400000</v>
      </c>
    </row>
    <row r="141" spans="1:13" s="477" customFormat="1" ht="27.95" customHeight="1">
      <c r="A141" s="861"/>
      <c r="B141" s="862"/>
      <c r="C141" s="861"/>
      <c r="D141" s="862"/>
      <c r="E141" s="865" t="s">
        <v>1113</v>
      </c>
      <c r="F141" s="866"/>
      <c r="G141" s="502">
        <f t="shared" si="10"/>
        <v>300000</v>
      </c>
      <c r="H141" s="502">
        <f t="shared" si="11"/>
        <v>0</v>
      </c>
      <c r="I141" s="502">
        <v>0</v>
      </c>
      <c r="J141" s="502">
        <v>0</v>
      </c>
      <c r="K141" s="502">
        <f t="shared" si="12"/>
        <v>300000</v>
      </c>
      <c r="L141" s="502">
        <v>0</v>
      </c>
      <c r="M141" s="502">
        <v>300000</v>
      </c>
    </row>
    <row r="142" spans="1:13" s="477" customFormat="1" ht="27.95" customHeight="1">
      <c r="A142" s="861"/>
      <c r="B142" s="862"/>
      <c r="C142" s="861"/>
      <c r="D142" s="862"/>
      <c r="E142" s="882" t="s">
        <v>1114</v>
      </c>
      <c r="F142" s="883"/>
      <c r="G142" s="502">
        <f t="shared" si="10"/>
        <v>350000</v>
      </c>
      <c r="H142" s="502">
        <f t="shared" si="11"/>
        <v>0</v>
      </c>
      <c r="I142" s="502">
        <v>0</v>
      </c>
      <c r="J142" s="502">
        <v>0</v>
      </c>
      <c r="K142" s="502">
        <f t="shared" si="12"/>
        <v>350000</v>
      </c>
      <c r="L142" s="502">
        <v>0</v>
      </c>
      <c r="M142" s="502">
        <v>350000</v>
      </c>
    </row>
    <row r="143" spans="1:13" s="477" customFormat="1" ht="27.95" customHeight="1">
      <c r="A143" s="878" t="s">
        <v>40</v>
      </c>
      <c r="B143" s="879"/>
      <c r="C143" s="878" t="s">
        <v>399</v>
      </c>
      <c r="D143" s="879"/>
      <c r="E143" s="865" t="s">
        <v>1115</v>
      </c>
      <c r="F143" s="866"/>
      <c r="G143" s="457">
        <f t="shared" si="10"/>
        <v>340000</v>
      </c>
      <c r="H143" s="457">
        <f t="shared" si="11"/>
        <v>340000</v>
      </c>
      <c r="I143" s="457">
        <v>0</v>
      </c>
      <c r="J143" s="457">
        <v>340000</v>
      </c>
      <c r="K143" s="457">
        <f t="shared" si="12"/>
        <v>0</v>
      </c>
      <c r="L143" s="457">
        <v>0</v>
      </c>
      <c r="M143" s="457">
        <v>0</v>
      </c>
    </row>
    <row r="144" spans="1:13" s="477" customFormat="1" ht="27.95" customHeight="1">
      <c r="A144" s="861"/>
      <c r="B144" s="862"/>
      <c r="C144" s="861"/>
      <c r="D144" s="862"/>
      <c r="E144" s="865" t="s">
        <v>1116</v>
      </c>
      <c r="F144" s="866"/>
      <c r="G144" s="457">
        <f t="shared" si="10"/>
        <v>260000</v>
      </c>
      <c r="H144" s="457">
        <f t="shared" si="11"/>
        <v>260000</v>
      </c>
      <c r="I144" s="457">
        <v>0</v>
      </c>
      <c r="J144" s="457">
        <v>260000</v>
      </c>
      <c r="K144" s="457">
        <f t="shared" si="12"/>
        <v>0</v>
      </c>
      <c r="L144" s="457">
        <v>0</v>
      </c>
      <c r="M144" s="457">
        <v>0</v>
      </c>
    </row>
    <row r="145" spans="1:13" s="477" customFormat="1" ht="27.95" customHeight="1">
      <c r="A145" s="861"/>
      <c r="B145" s="862"/>
      <c r="C145" s="863"/>
      <c r="D145" s="864"/>
      <c r="E145" s="865" t="s">
        <v>1117</v>
      </c>
      <c r="F145" s="866"/>
      <c r="G145" s="457">
        <f t="shared" si="10"/>
        <v>40000</v>
      </c>
      <c r="H145" s="457">
        <f t="shared" si="11"/>
        <v>40000</v>
      </c>
      <c r="I145" s="457">
        <v>0</v>
      </c>
      <c r="J145" s="457">
        <v>40000</v>
      </c>
      <c r="K145" s="457">
        <f t="shared" si="12"/>
        <v>0</v>
      </c>
      <c r="L145" s="457">
        <v>0</v>
      </c>
      <c r="M145" s="457">
        <v>0</v>
      </c>
    </row>
    <row r="146" spans="1:13" s="477" customFormat="1" ht="27.95" customHeight="1">
      <c r="A146" s="861"/>
      <c r="B146" s="862"/>
      <c r="C146" s="878" t="s">
        <v>540</v>
      </c>
      <c r="D146" s="879"/>
      <c r="E146" s="865" t="s">
        <v>1118</v>
      </c>
      <c r="F146" s="866"/>
      <c r="G146" s="457">
        <f>H146+K146</f>
        <v>52215076</v>
      </c>
      <c r="H146" s="457">
        <f>I146+J146</f>
        <v>52215076</v>
      </c>
      <c r="I146" s="457">
        <v>51443195</v>
      </c>
      <c r="J146" s="457">
        <v>771881</v>
      </c>
      <c r="K146" s="457">
        <f>L146+M146</f>
        <v>0</v>
      </c>
      <c r="L146" s="457">
        <v>0</v>
      </c>
      <c r="M146" s="457">
        <v>0</v>
      </c>
    </row>
    <row r="147" spans="1:13" s="477" customFormat="1" ht="27.95" customHeight="1">
      <c r="A147" s="861"/>
      <c r="B147" s="862"/>
      <c r="C147" s="861"/>
      <c r="D147" s="862"/>
      <c r="E147" s="865" t="s">
        <v>1119</v>
      </c>
      <c r="F147" s="866"/>
      <c r="G147" s="457">
        <f t="shared" ref="G147:G148" si="13">H147+K147</f>
        <v>4473818</v>
      </c>
      <c r="H147" s="457">
        <f t="shared" ref="H147:H148" si="14">I147+J147</f>
        <v>4473818</v>
      </c>
      <c r="I147" s="457">
        <v>4473818</v>
      </c>
      <c r="J147" s="457">
        <v>0</v>
      </c>
      <c r="K147" s="457">
        <f t="shared" ref="K147:K148" si="15">L147+M147</f>
        <v>0</v>
      </c>
      <c r="L147" s="457">
        <v>0</v>
      </c>
      <c r="M147" s="457">
        <v>0</v>
      </c>
    </row>
    <row r="148" spans="1:13" s="477" customFormat="1" ht="39.950000000000003" customHeight="1">
      <c r="A148" s="861"/>
      <c r="B148" s="862"/>
      <c r="C148" s="861"/>
      <c r="D148" s="862"/>
      <c r="E148" s="865" t="s">
        <v>1120</v>
      </c>
      <c r="F148" s="866"/>
      <c r="G148" s="457">
        <f t="shared" si="13"/>
        <v>76310</v>
      </c>
      <c r="H148" s="457">
        <f t="shared" si="14"/>
        <v>76310</v>
      </c>
      <c r="I148" s="457">
        <v>76310</v>
      </c>
      <c r="J148" s="457">
        <v>0</v>
      </c>
      <c r="K148" s="457">
        <f t="shared" si="15"/>
        <v>0</v>
      </c>
      <c r="L148" s="457">
        <v>0</v>
      </c>
      <c r="M148" s="457">
        <v>0</v>
      </c>
    </row>
    <row r="149" spans="1:13" s="477" customFormat="1" ht="39.950000000000003" customHeight="1">
      <c r="A149" s="861"/>
      <c r="B149" s="862"/>
      <c r="C149" s="863"/>
      <c r="D149" s="864"/>
      <c r="E149" s="865" t="s">
        <v>1121</v>
      </c>
      <c r="F149" s="866"/>
      <c r="G149" s="457">
        <f t="shared" si="10"/>
        <v>8918800</v>
      </c>
      <c r="H149" s="457">
        <f t="shared" si="11"/>
        <v>8918800</v>
      </c>
      <c r="I149" s="457">
        <v>8918800</v>
      </c>
      <c r="J149" s="457">
        <v>0</v>
      </c>
      <c r="K149" s="457">
        <f t="shared" si="12"/>
        <v>0</v>
      </c>
      <c r="L149" s="457">
        <v>0</v>
      </c>
      <c r="M149" s="457">
        <v>0</v>
      </c>
    </row>
    <row r="150" spans="1:13" s="477" customFormat="1" ht="27.95" customHeight="1">
      <c r="A150" s="861"/>
      <c r="B150" s="862"/>
      <c r="C150" s="861" t="s">
        <v>646</v>
      </c>
      <c r="D150" s="862"/>
      <c r="E150" s="865" t="s">
        <v>1122</v>
      </c>
      <c r="F150" s="866"/>
      <c r="G150" s="457">
        <f t="shared" si="10"/>
        <v>35000000</v>
      </c>
      <c r="H150" s="457">
        <f t="shared" si="11"/>
        <v>35000000</v>
      </c>
      <c r="I150" s="457">
        <v>35000000</v>
      </c>
      <c r="J150" s="457">
        <v>0</v>
      </c>
      <c r="K150" s="457">
        <f t="shared" si="12"/>
        <v>0</v>
      </c>
      <c r="L150" s="457">
        <v>0</v>
      </c>
      <c r="M150" s="457">
        <v>0</v>
      </c>
    </row>
    <row r="151" spans="1:13" s="477" customFormat="1" ht="27.95" customHeight="1">
      <c r="A151" s="863"/>
      <c r="B151" s="864"/>
      <c r="C151" s="880" t="s">
        <v>543</v>
      </c>
      <c r="D151" s="881"/>
      <c r="E151" s="865" t="s">
        <v>1123</v>
      </c>
      <c r="F151" s="866"/>
      <c r="G151" s="457">
        <f t="shared" si="10"/>
        <v>80000</v>
      </c>
      <c r="H151" s="457">
        <f t="shared" si="11"/>
        <v>80000</v>
      </c>
      <c r="I151" s="457">
        <v>0</v>
      </c>
      <c r="J151" s="457">
        <v>80000</v>
      </c>
      <c r="K151" s="457">
        <f t="shared" si="12"/>
        <v>0</v>
      </c>
      <c r="L151" s="457">
        <v>0</v>
      </c>
      <c r="M151" s="457">
        <v>0</v>
      </c>
    </row>
    <row r="152" spans="1:13" s="477" customFormat="1" ht="27.95" customHeight="1">
      <c r="A152" s="878"/>
      <c r="B152" s="879"/>
      <c r="C152" s="878"/>
      <c r="D152" s="879"/>
      <c r="E152" s="865" t="s">
        <v>1124</v>
      </c>
      <c r="F152" s="866"/>
      <c r="G152" s="457">
        <f t="shared" si="10"/>
        <v>23309545</v>
      </c>
      <c r="H152" s="457">
        <f t="shared" si="11"/>
        <v>23309545</v>
      </c>
      <c r="I152" s="457">
        <v>22447390</v>
      </c>
      <c r="J152" s="457">
        <v>862155</v>
      </c>
      <c r="K152" s="457">
        <f t="shared" si="12"/>
        <v>0</v>
      </c>
      <c r="L152" s="457">
        <v>0</v>
      </c>
      <c r="M152" s="457">
        <v>0</v>
      </c>
    </row>
    <row r="153" spans="1:13" s="477" customFormat="1" ht="39.950000000000003" customHeight="1">
      <c r="A153" s="861"/>
      <c r="B153" s="862"/>
      <c r="C153" s="861"/>
      <c r="D153" s="862"/>
      <c r="E153" s="865" t="s">
        <v>1125</v>
      </c>
      <c r="F153" s="866"/>
      <c r="G153" s="457">
        <f t="shared" si="10"/>
        <v>333779</v>
      </c>
      <c r="H153" s="457">
        <f t="shared" si="11"/>
        <v>333779</v>
      </c>
      <c r="I153" s="457">
        <v>329420</v>
      </c>
      <c r="J153" s="457">
        <v>4359</v>
      </c>
      <c r="K153" s="457">
        <f t="shared" si="12"/>
        <v>0</v>
      </c>
      <c r="L153" s="457">
        <v>0</v>
      </c>
      <c r="M153" s="457">
        <v>0</v>
      </c>
    </row>
    <row r="154" spans="1:13" s="477" customFormat="1" ht="39.950000000000003" customHeight="1">
      <c r="A154" s="861"/>
      <c r="B154" s="862"/>
      <c r="C154" s="861"/>
      <c r="D154" s="862"/>
      <c r="E154" s="865" t="s">
        <v>1126</v>
      </c>
      <c r="F154" s="866"/>
      <c r="G154" s="457">
        <f t="shared" si="10"/>
        <v>71588</v>
      </c>
      <c r="H154" s="457">
        <f t="shared" si="11"/>
        <v>71588</v>
      </c>
      <c r="I154" s="457">
        <v>0</v>
      </c>
      <c r="J154" s="457">
        <v>71588</v>
      </c>
      <c r="K154" s="457">
        <f t="shared" si="12"/>
        <v>0</v>
      </c>
      <c r="L154" s="457">
        <v>0</v>
      </c>
      <c r="M154" s="457">
        <v>0</v>
      </c>
    </row>
    <row r="155" spans="1:13" s="477" customFormat="1" ht="39.950000000000003" customHeight="1">
      <c r="A155" s="861"/>
      <c r="B155" s="862"/>
      <c r="C155" s="861"/>
      <c r="D155" s="862"/>
      <c r="E155" s="865" t="s">
        <v>1127</v>
      </c>
      <c r="F155" s="866"/>
      <c r="G155" s="457">
        <f t="shared" si="10"/>
        <v>11201719</v>
      </c>
      <c r="H155" s="457">
        <f t="shared" si="11"/>
        <v>11201719</v>
      </c>
      <c r="I155" s="457">
        <v>10810569</v>
      </c>
      <c r="J155" s="457">
        <v>391150</v>
      </c>
      <c r="K155" s="457">
        <f t="shared" si="12"/>
        <v>0</v>
      </c>
      <c r="L155" s="457">
        <v>0</v>
      </c>
      <c r="M155" s="457">
        <v>0</v>
      </c>
    </row>
    <row r="156" spans="1:13" s="477" customFormat="1" ht="54.95" customHeight="1">
      <c r="A156" s="861"/>
      <c r="B156" s="862"/>
      <c r="C156" s="861"/>
      <c r="D156" s="862"/>
      <c r="E156" s="865" t="s">
        <v>1128</v>
      </c>
      <c r="F156" s="866"/>
      <c r="G156" s="457">
        <f t="shared" si="10"/>
        <v>3137574</v>
      </c>
      <c r="H156" s="457">
        <f t="shared" si="11"/>
        <v>3137574</v>
      </c>
      <c r="I156" s="457">
        <v>3137574</v>
      </c>
      <c r="J156" s="457">
        <v>0</v>
      </c>
      <c r="K156" s="457">
        <f t="shared" si="12"/>
        <v>0</v>
      </c>
      <c r="L156" s="457">
        <v>0</v>
      </c>
      <c r="M156" s="457">
        <v>0</v>
      </c>
    </row>
    <row r="157" spans="1:13" s="477" customFormat="1" ht="27.95" customHeight="1">
      <c r="A157" s="861"/>
      <c r="B157" s="862"/>
      <c r="C157" s="861"/>
      <c r="D157" s="862"/>
      <c r="E157" s="865" t="s">
        <v>1129</v>
      </c>
      <c r="F157" s="866"/>
      <c r="G157" s="457">
        <f t="shared" si="10"/>
        <v>269000</v>
      </c>
      <c r="H157" s="457">
        <f t="shared" si="11"/>
        <v>269000</v>
      </c>
      <c r="I157" s="457">
        <v>269000</v>
      </c>
      <c r="J157" s="457">
        <v>0</v>
      </c>
      <c r="K157" s="457">
        <f t="shared" si="12"/>
        <v>0</v>
      </c>
      <c r="L157" s="457">
        <v>0</v>
      </c>
      <c r="M157" s="457">
        <v>0</v>
      </c>
    </row>
    <row r="158" spans="1:13" s="477" customFormat="1" ht="27.95" customHeight="1">
      <c r="A158" s="861"/>
      <c r="B158" s="862"/>
      <c r="C158" s="861"/>
      <c r="D158" s="862"/>
      <c r="E158" s="865" t="s">
        <v>1130</v>
      </c>
      <c r="F158" s="866"/>
      <c r="G158" s="457">
        <f t="shared" si="10"/>
        <v>1685830</v>
      </c>
      <c r="H158" s="457">
        <f t="shared" si="11"/>
        <v>1685830</v>
      </c>
      <c r="I158" s="457">
        <v>1685830</v>
      </c>
      <c r="J158" s="457">
        <v>0</v>
      </c>
      <c r="K158" s="457">
        <f t="shared" si="12"/>
        <v>0</v>
      </c>
      <c r="L158" s="457">
        <v>0</v>
      </c>
      <c r="M158" s="457">
        <v>0</v>
      </c>
    </row>
    <row r="159" spans="1:13" s="477" customFormat="1" ht="39.950000000000003" customHeight="1">
      <c r="A159" s="861"/>
      <c r="B159" s="862"/>
      <c r="C159" s="861"/>
      <c r="D159" s="862"/>
      <c r="E159" s="865" t="s">
        <v>1131</v>
      </c>
      <c r="F159" s="866"/>
      <c r="G159" s="457">
        <f t="shared" si="10"/>
        <v>910000</v>
      </c>
      <c r="H159" s="457">
        <f t="shared" si="11"/>
        <v>910000</v>
      </c>
      <c r="I159" s="457">
        <v>910000</v>
      </c>
      <c r="J159" s="457">
        <v>0</v>
      </c>
      <c r="K159" s="457">
        <f t="shared" si="12"/>
        <v>0</v>
      </c>
      <c r="L159" s="457">
        <v>0</v>
      </c>
      <c r="M159" s="457">
        <v>0</v>
      </c>
    </row>
    <row r="160" spans="1:13" s="477" customFormat="1" ht="27.95" customHeight="1">
      <c r="A160" s="861"/>
      <c r="B160" s="862"/>
      <c r="C160" s="861"/>
      <c r="D160" s="862"/>
      <c r="E160" s="865" t="s">
        <v>1132</v>
      </c>
      <c r="F160" s="866"/>
      <c r="G160" s="457">
        <f t="shared" si="10"/>
        <v>15498</v>
      </c>
      <c r="H160" s="457">
        <f t="shared" si="11"/>
        <v>15498</v>
      </c>
      <c r="I160" s="457">
        <v>15498</v>
      </c>
      <c r="J160" s="457">
        <v>0</v>
      </c>
      <c r="K160" s="457">
        <f t="shared" si="12"/>
        <v>0</v>
      </c>
      <c r="L160" s="457">
        <v>0</v>
      </c>
      <c r="M160" s="457">
        <v>0</v>
      </c>
    </row>
    <row r="161" spans="1:13" s="477" customFormat="1" ht="27.95" customHeight="1">
      <c r="A161" s="861"/>
      <c r="B161" s="862"/>
      <c r="C161" s="861"/>
      <c r="D161" s="862"/>
      <c r="E161" s="865" t="s">
        <v>1133</v>
      </c>
      <c r="F161" s="866"/>
      <c r="G161" s="457">
        <f t="shared" si="10"/>
        <v>450000</v>
      </c>
      <c r="H161" s="457">
        <f t="shared" si="11"/>
        <v>450000</v>
      </c>
      <c r="I161" s="457">
        <v>450000</v>
      </c>
      <c r="J161" s="457">
        <v>0</v>
      </c>
      <c r="K161" s="457">
        <f t="shared" si="12"/>
        <v>0</v>
      </c>
      <c r="L161" s="457">
        <v>0</v>
      </c>
      <c r="M161" s="457">
        <v>0</v>
      </c>
    </row>
    <row r="162" spans="1:13" s="477" customFormat="1" ht="39.950000000000003" customHeight="1">
      <c r="A162" s="861"/>
      <c r="B162" s="862"/>
      <c r="C162" s="861"/>
      <c r="D162" s="862"/>
      <c r="E162" s="865" t="s">
        <v>1134</v>
      </c>
      <c r="F162" s="866"/>
      <c r="G162" s="457">
        <f t="shared" si="10"/>
        <v>500000</v>
      </c>
      <c r="H162" s="457">
        <f t="shared" si="11"/>
        <v>500000</v>
      </c>
      <c r="I162" s="457">
        <v>500000</v>
      </c>
      <c r="J162" s="457">
        <v>0</v>
      </c>
      <c r="K162" s="457">
        <f t="shared" si="12"/>
        <v>0</v>
      </c>
      <c r="L162" s="457">
        <v>0</v>
      </c>
      <c r="M162" s="457">
        <v>0</v>
      </c>
    </row>
    <row r="163" spans="1:13" s="477" customFormat="1" ht="39.950000000000003" customHeight="1">
      <c r="A163" s="861"/>
      <c r="B163" s="862"/>
      <c r="C163" s="861"/>
      <c r="D163" s="862"/>
      <c r="E163" s="865" t="s">
        <v>1135</v>
      </c>
      <c r="F163" s="866"/>
      <c r="G163" s="457">
        <f t="shared" si="10"/>
        <v>11920425</v>
      </c>
      <c r="H163" s="457">
        <f t="shared" si="11"/>
        <v>11920425</v>
      </c>
      <c r="I163" s="457">
        <v>11920425</v>
      </c>
      <c r="J163" s="457">
        <v>0</v>
      </c>
      <c r="K163" s="457">
        <f t="shared" si="12"/>
        <v>0</v>
      </c>
      <c r="L163" s="457">
        <v>0</v>
      </c>
      <c r="M163" s="457">
        <v>0</v>
      </c>
    </row>
    <row r="164" spans="1:13" s="477" customFormat="1" ht="27.95" customHeight="1">
      <c r="A164" s="861"/>
      <c r="B164" s="862"/>
      <c r="C164" s="861"/>
      <c r="D164" s="862"/>
      <c r="E164" s="865" t="s">
        <v>1136</v>
      </c>
      <c r="F164" s="866"/>
      <c r="G164" s="457">
        <f t="shared" si="10"/>
        <v>1508000</v>
      </c>
      <c r="H164" s="457">
        <f t="shared" si="11"/>
        <v>1508000</v>
      </c>
      <c r="I164" s="457">
        <v>1508000</v>
      </c>
      <c r="J164" s="457">
        <v>0</v>
      </c>
      <c r="K164" s="457">
        <f t="shared" si="12"/>
        <v>0</v>
      </c>
      <c r="L164" s="457">
        <v>0</v>
      </c>
      <c r="M164" s="457">
        <v>0</v>
      </c>
    </row>
    <row r="165" spans="1:13" s="477" customFormat="1" ht="54.95" customHeight="1">
      <c r="A165" s="861"/>
      <c r="B165" s="862"/>
      <c r="C165" s="861"/>
      <c r="D165" s="862"/>
      <c r="E165" s="865" t="s">
        <v>1137</v>
      </c>
      <c r="F165" s="866"/>
      <c r="G165" s="457">
        <f t="shared" si="10"/>
        <v>179650</v>
      </c>
      <c r="H165" s="457">
        <f t="shared" si="11"/>
        <v>179650</v>
      </c>
      <c r="I165" s="457">
        <v>172463</v>
      </c>
      <c r="J165" s="457">
        <v>7187</v>
      </c>
      <c r="K165" s="457">
        <f t="shared" si="12"/>
        <v>0</v>
      </c>
      <c r="L165" s="457">
        <v>0</v>
      </c>
      <c r="M165" s="457">
        <v>0</v>
      </c>
    </row>
    <row r="166" spans="1:13" s="477" customFormat="1" ht="27.95" customHeight="1">
      <c r="A166" s="863"/>
      <c r="B166" s="864"/>
      <c r="C166" s="863"/>
      <c r="D166" s="864"/>
      <c r="E166" s="865" t="s">
        <v>1138</v>
      </c>
      <c r="F166" s="866"/>
      <c r="G166" s="457">
        <f t="shared" si="10"/>
        <v>48540</v>
      </c>
      <c r="H166" s="457">
        <f t="shared" si="11"/>
        <v>48540</v>
      </c>
      <c r="I166" s="457">
        <v>48540</v>
      </c>
      <c r="J166" s="457">
        <v>0</v>
      </c>
      <c r="K166" s="457">
        <f t="shared" si="12"/>
        <v>0</v>
      </c>
      <c r="L166" s="457">
        <v>0</v>
      </c>
      <c r="M166" s="457">
        <v>0</v>
      </c>
    </row>
    <row r="167" spans="1:13" s="477" customFormat="1" ht="39.950000000000003" customHeight="1">
      <c r="A167" s="878"/>
      <c r="B167" s="879"/>
      <c r="C167" s="878" t="s">
        <v>549</v>
      </c>
      <c r="D167" s="879"/>
      <c r="E167" s="865" t="s">
        <v>1139</v>
      </c>
      <c r="F167" s="866"/>
      <c r="G167" s="457">
        <f t="shared" si="10"/>
        <v>31200</v>
      </c>
      <c r="H167" s="457">
        <f t="shared" si="11"/>
        <v>31200</v>
      </c>
      <c r="I167" s="457">
        <v>31200</v>
      </c>
      <c r="J167" s="457">
        <v>0</v>
      </c>
      <c r="K167" s="457">
        <f t="shared" si="12"/>
        <v>0</v>
      </c>
      <c r="L167" s="457">
        <v>0</v>
      </c>
      <c r="M167" s="457">
        <v>0</v>
      </c>
    </row>
    <row r="168" spans="1:13" s="477" customFormat="1" ht="27" customHeight="1">
      <c r="A168" s="861"/>
      <c r="B168" s="862"/>
      <c r="C168" s="861"/>
      <c r="D168" s="862"/>
      <c r="E168" s="865" t="s">
        <v>1140</v>
      </c>
      <c r="F168" s="866"/>
      <c r="G168" s="457">
        <f t="shared" si="10"/>
        <v>400000</v>
      </c>
      <c r="H168" s="457">
        <f t="shared" si="11"/>
        <v>400000</v>
      </c>
      <c r="I168" s="457">
        <v>400000</v>
      </c>
      <c r="J168" s="457">
        <v>0</v>
      </c>
      <c r="K168" s="457">
        <f t="shared" si="12"/>
        <v>0</v>
      </c>
      <c r="L168" s="457">
        <v>0</v>
      </c>
      <c r="M168" s="457">
        <v>0</v>
      </c>
    </row>
    <row r="169" spans="1:13" s="477" customFormat="1" ht="39.950000000000003" customHeight="1">
      <c r="A169" s="861"/>
      <c r="B169" s="862"/>
      <c r="C169" s="880" t="s">
        <v>662</v>
      </c>
      <c r="D169" s="881"/>
      <c r="E169" s="865" t="s">
        <v>1141</v>
      </c>
      <c r="F169" s="866"/>
      <c r="G169" s="457">
        <f>H169+K169</f>
        <v>16613</v>
      </c>
      <c r="H169" s="457">
        <f>I169+J169</f>
        <v>16613</v>
      </c>
      <c r="I169" s="457">
        <v>16613</v>
      </c>
      <c r="J169" s="457">
        <v>0</v>
      </c>
      <c r="K169" s="457">
        <f>L169+M169</f>
        <v>0</v>
      </c>
      <c r="L169" s="457">
        <v>0</v>
      </c>
      <c r="M169" s="457">
        <v>0</v>
      </c>
    </row>
    <row r="170" spans="1:13" s="477" customFormat="1" ht="27" customHeight="1">
      <c r="A170" s="861"/>
      <c r="B170" s="862"/>
      <c r="C170" s="878" t="s">
        <v>554</v>
      </c>
      <c r="D170" s="879"/>
      <c r="E170" s="865" t="s">
        <v>1117</v>
      </c>
      <c r="F170" s="866"/>
      <c r="G170" s="457">
        <f t="shared" ref="G170:G174" si="16">H170+K170</f>
        <v>40000</v>
      </c>
      <c r="H170" s="457">
        <f t="shared" ref="H170:H174" si="17">I170+J170</f>
        <v>40000</v>
      </c>
      <c r="I170" s="457">
        <v>0</v>
      </c>
      <c r="J170" s="457">
        <v>40000</v>
      </c>
      <c r="K170" s="457">
        <f t="shared" ref="K170:K174" si="18">L170+M170</f>
        <v>0</v>
      </c>
      <c r="L170" s="457">
        <v>0</v>
      </c>
      <c r="M170" s="457">
        <v>0</v>
      </c>
    </row>
    <row r="171" spans="1:13" s="477" customFormat="1" ht="27" customHeight="1">
      <c r="A171" s="861"/>
      <c r="B171" s="862"/>
      <c r="C171" s="861"/>
      <c r="D171" s="862"/>
      <c r="E171" s="865" t="s">
        <v>1142</v>
      </c>
      <c r="F171" s="866"/>
      <c r="G171" s="457">
        <f t="shared" si="16"/>
        <v>135000</v>
      </c>
      <c r="H171" s="457">
        <f t="shared" si="17"/>
        <v>135000</v>
      </c>
      <c r="I171" s="457">
        <v>0</v>
      </c>
      <c r="J171" s="457">
        <v>135000</v>
      </c>
      <c r="K171" s="457">
        <f t="shared" si="18"/>
        <v>0</v>
      </c>
      <c r="L171" s="457">
        <v>0</v>
      </c>
      <c r="M171" s="457">
        <v>0</v>
      </c>
    </row>
    <row r="172" spans="1:13" s="477" customFormat="1" ht="54.95" customHeight="1">
      <c r="A172" s="861"/>
      <c r="B172" s="862"/>
      <c r="C172" s="861"/>
      <c r="D172" s="862"/>
      <c r="E172" s="865" t="s">
        <v>1143</v>
      </c>
      <c r="F172" s="866"/>
      <c r="G172" s="457">
        <f t="shared" si="16"/>
        <v>20000</v>
      </c>
      <c r="H172" s="457">
        <f t="shared" si="17"/>
        <v>20000</v>
      </c>
      <c r="I172" s="457">
        <v>0</v>
      </c>
      <c r="J172" s="457">
        <v>20000</v>
      </c>
      <c r="K172" s="457">
        <f t="shared" si="18"/>
        <v>0</v>
      </c>
      <c r="L172" s="457">
        <v>0</v>
      </c>
      <c r="M172" s="457">
        <v>0</v>
      </c>
    </row>
    <row r="173" spans="1:13" s="477" customFormat="1" ht="39.950000000000003" customHeight="1">
      <c r="A173" s="861"/>
      <c r="B173" s="862"/>
      <c r="C173" s="861"/>
      <c r="D173" s="862"/>
      <c r="E173" s="865" t="s">
        <v>1144</v>
      </c>
      <c r="F173" s="866"/>
      <c r="G173" s="457">
        <f t="shared" si="16"/>
        <v>2500000</v>
      </c>
      <c r="H173" s="457">
        <f t="shared" si="17"/>
        <v>2500000</v>
      </c>
      <c r="I173" s="457">
        <v>2500000</v>
      </c>
      <c r="J173" s="457">
        <v>0</v>
      </c>
      <c r="K173" s="457">
        <f t="shared" si="18"/>
        <v>0</v>
      </c>
      <c r="L173" s="457">
        <v>0</v>
      </c>
      <c r="M173" s="457">
        <v>0</v>
      </c>
    </row>
    <row r="174" spans="1:13" s="477" customFormat="1" ht="39.950000000000003" customHeight="1">
      <c r="A174" s="861"/>
      <c r="B174" s="862"/>
      <c r="C174" s="861"/>
      <c r="D174" s="862"/>
      <c r="E174" s="865" t="s">
        <v>1145</v>
      </c>
      <c r="F174" s="866"/>
      <c r="G174" s="457">
        <f t="shared" si="16"/>
        <v>290683</v>
      </c>
      <c r="H174" s="457">
        <f t="shared" si="17"/>
        <v>290683</v>
      </c>
      <c r="I174" s="457">
        <v>32847</v>
      </c>
      <c r="J174" s="457">
        <v>257836</v>
      </c>
      <c r="K174" s="457">
        <f t="shared" si="18"/>
        <v>0</v>
      </c>
      <c r="L174" s="457">
        <v>0</v>
      </c>
      <c r="M174" s="457">
        <v>0</v>
      </c>
    </row>
    <row r="175" spans="1:13" s="477" customFormat="1" ht="39.950000000000003" customHeight="1">
      <c r="A175" s="861"/>
      <c r="B175" s="862"/>
      <c r="C175" s="861"/>
      <c r="D175" s="862"/>
      <c r="E175" s="865" t="s">
        <v>1146</v>
      </c>
      <c r="F175" s="866"/>
      <c r="G175" s="457">
        <f>H175+K175</f>
        <v>182040</v>
      </c>
      <c r="H175" s="457">
        <f>I175+J175</f>
        <v>182040</v>
      </c>
      <c r="I175" s="457">
        <v>182040</v>
      </c>
      <c r="J175" s="457">
        <v>0</v>
      </c>
      <c r="K175" s="457">
        <f>L175+M175</f>
        <v>0</v>
      </c>
      <c r="L175" s="457">
        <v>0</v>
      </c>
      <c r="M175" s="457">
        <v>0</v>
      </c>
    </row>
    <row r="176" spans="1:13" s="477" customFormat="1" ht="39.950000000000003" customHeight="1">
      <c r="A176" s="861"/>
      <c r="B176" s="862"/>
      <c r="C176" s="861"/>
      <c r="D176" s="862"/>
      <c r="E176" s="865" t="s">
        <v>1147</v>
      </c>
      <c r="F176" s="866"/>
      <c r="G176" s="457">
        <f>H176+K176</f>
        <v>56846</v>
      </c>
      <c r="H176" s="457">
        <f>I176+J176</f>
        <v>56846</v>
      </c>
      <c r="I176" s="457">
        <v>0</v>
      </c>
      <c r="J176" s="457">
        <v>56846</v>
      </c>
      <c r="K176" s="457">
        <f>L176+M176</f>
        <v>0</v>
      </c>
      <c r="L176" s="457">
        <v>0</v>
      </c>
      <c r="M176" s="457">
        <v>0</v>
      </c>
    </row>
    <row r="177" spans="1:13" s="477" customFormat="1" ht="39.950000000000003" customHeight="1">
      <c r="A177" s="861"/>
      <c r="B177" s="862"/>
      <c r="C177" s="861"/>
      <c r="D177" s="862"/>
      <c r="E177" s="865" t="s">
        <v>1148</v>
      </c>
      <c r="F177" s="866"/>
      <c r="G177" s="457">
        <f>H177+K177</f>
        <v>24360</v>
      </c>
      <c r="H177" s="457">
        <f>I177+J177</f>
        <v>24360</v>
      </c>
      <c r="I177" s="457">
        <v>24360</v>
      </c>
      <c r="J177" s="457">
        <v>0</v>
      </c>
      <c r="K177" s="457">
        <f>L177+M177</f>
        <v>0</v>
      </c>
      <c r="L177" s="457">
        <v>0</v>
      </c>
      <c r="M177" s="457">
        <v>0</v>
      </c>
    </row>
    <row r="178" spans="1:13" s="477" customFormat="1" ht="27.95" customHeight="1">
      <c r="A178" s="861"/>
      <c r="B178" s="862"/>
      <c r="C178" s="878" t="s">
        <v>560</v>
      </c>
      <c r="D178" s="879"/>
      <c r="E178" s="865" t="s">
        <v>1149</v>
      </c>
      <c r="F178" s="866"/>
      <c r="G178" s="457">
        <f t="shared" si="10"/>
        <v>100000</v>
      </c>
      <c r="H178" s="457">
        <f t="shared" si="11"/>
        <v>100000</v>
      </c>
      <c r="I178" s="457">
        <v>0</v>
      </c>
      <c r="J178" s="457">
        <v>100000</v>
      </c>
      <c r="K178" s="457">
        <f t="shared" si="12"/>
        <v>0</v>
      </c>
      <c r="L178" s="457">
        <v>0</v>
      </c>
      <c r="M178" s="457">
        <v>0</v>
      </c>
    </row>
    <row r="179" spans="1:13" s="477" customFormat="1" ht="39.950000000000003" customHeight="1">
      <c r="A179" s="861"/>
      <c r="B179" s="862"/>
      <c r="C179" s="861"/>
      <c r="D179" s="862"/>
      <c r="E179" s="865" t="s">
        <v>1259</v>
      </c>
      <c r="F179" s="866"/>
      <c r="G179" s="457">
        <f t="shared" si="10"/>
        <v>1083023</v>
      </c>
      <c r="H179" s="457">
        <f t="shared" si="11"/>
        <v>1083023</v>
      </c>
      <c r="I179" s="457">
        <v>1083023</v>
      </c>
      <c r="J179" s="457">
        <v>0</v>
      </c>
      <c r="K179" s="457">
        <f t="shared" si="12"/>
        <v>0</v>
      </c>
      <c r="L179" s="457">
        <v>0</v>
      </c>
      <c r="M179" s="457">
        <v>0</v>
      </c>
    </row>
    <row r="180" spans="1:13" s="477" customFormat="1" ht="27" customHeight="1">
      <c r="A180" s="861"/>
      <c r="B180" s="862"/>
      <c r="C180" s="861"/>
      <c r="D180" s="862"/>
      <c r="E180" s="865" t="s">
        <v>1150</v>
      </c>
      <c r="F180" s="866"/>
      <c r="G180" s="457">
        <f>H180+K180</f>
        <v>830006</v>
      </c>
      <c r="H180" s="457">
        <f>I180+J180</f>
        <v>830006</v>
      </c>
      <c r="I180" s="457">
        <v>830006</v>
      </c>
      <c r="J180" s="457">
        <v>0</v>
      </c>
      <c r="K180" s="457">
        <f>L180+M180</f>
        <v>0</v>
      </c>
      <c r="L180" s="457">
        <v>0</v>
      </c>
      <c r="M180" s="457">
        <v>0</v>
      </c>
    </row>
    <row r="181" spans="1:13" s="477" customFormat="1" ht="27" customHeight="1">
      <c r="A181" s="861"/>
      <c r="B181" s="862"/>
      <c r="C181" s="861"/>
      <c r="D181" s="862"/>
      <c r="E181" s="865" t="s">
        <v>1151</v>
      </c>
      <c r="F181" s="866"/>
      <c r="G181" s="457">
        <f>H181+K181</f>
        <v>3333664</v>
      </c>
      <c r="H181" s="457">
        <f>I181+J181</f>
        <v>3333664</v>
      </c>
      <c r="I181" s="457">
        <v>3272047</v>
      </c>
      <c r="J181" s="457">
        <v>61617</v>
      </c>
      <c r="K181" s="457">
        <f>L181+M181</f>
        <v>0</v>
      </c>
      <c r="L181" s="457">
        <v>0</v>
      </c>
      <c r="M181" s="457">
        <v>0</v>
      </c>
    </row>
    <row r="182" spans="1:13" s="477" customFormat="1" ht="27" customHeight="1">
      <c r="A182" s="863"/>
      <c r="B182" s="864"/>
      <c r="C182" s="863"/>
      <c r="D182" s="864"/>
      <c r="E182" s="865" t="s">
        <v>1152</v>
      </c>
      <c r="F182" s="866"/>
      <c r="G182" s="457">
        <f>H182+K182</f>
        <v>214347</v>
      </c>
      <c r="H182" s="457">
        <f>I182+J182</f>
        <v>214347</v>
      </c>
      <c r="I182" s="457">
        <v>214347</v>
      </c>
      <c r="J182" s="457">
        <v>0</v>
      </c>
      <c r="K182" s="457">
        <f>L182+M182</f>
        <v>0</v>
      </c>
      <c r="L182" s="457">
        <v>0</v>
      </c>
      <c r="M182" s="457">
        <v>0</v>
      </c>
    </row>
    <row r="183" spans="1:13" s="477" customFormat="1" ht="27.95" customHeight="1">
      <c r="A183" s="878"/>
      <c r="B183" s="879"/>
      <c r="C183" s="878"/>
      <c r="D183" s="879"/>
      <c r="E183" s="865" t="s">
        <v>1153</v>
      </c>
      <c r="F183" s="866"/>
      <c r="G183" s="457">
        <f>H183+K183</f>
        <v>97120</v>
      </c>
      <c r="H183" s="457">
        <f>I183+J183</f>
        <v>97120</v>
      </c>
      <c r="I183" s="457">
        <v>0</v>
      </c>
      <c r="J183" s="457">
        <v>97120</v>
      </c>
      <c r="K183" s="457">
        <f>L183+M183</f>
        <v>0</v>
      </c>
      <c r="L183" s="457">
        <v>0</v>
      </c>
      <c r="M183" s="457">
        <v>0</v>
      </c>
    </row>
    <row r="184" spans="1:13" s="477" customFormat="1" ht="39.950000000000003" customHeight="1">
      <c r="A184" s="861"/>
      <c r="B184" s="862"/>
      <c r="C184" s="861"/>
      <c r="D184" s="862"/>
      <c r="E184" s="865" t="s">
        <v>1154</v>
      </c>
      <c r="F184" s="866"/>
      <c r="G184" s="457">
        <f>H184+K184</f>
        <v>159110</v>
      </c>
      <c r="H184" s="457">
        <f>I184+J184</f>
        <v>159110</v>
      </c>
      <c r="I184" s="457">
        <v>159110</v>
      </c>
      <c r="J184" s="457">
        <v>0</v>
      </c>
      <c r="K184" s="457">
        <f>L184+M184</f>
        <v>0</v>
      </c>
      <c r="L184" s="457">
        <v>0</v>
      </c>
      <c r="M184" s="457">
        <v>0</v>
      </c>
    </row>
    <row r="185" spans="1:13" s="412" customFormat="1" ht="15" customHeight="1">
      <c r="A185" s="870"/>
      <c r="B185" s="871"/>
      <c r="C185" s="876" t="s">
        <v>1155</v>
      </c>
      <c r="D185" s="877"/>
      <c r="E185" s="872" t="s">
        <v>1156</v>
      </c>
      <c r="F185" s="873"/>
      <c r="G185" s="476">
        <f t="shared" si="10"/>
        <v>1845000</v>
      </c>
      <c r="H185" s="476">
        <f t="shared" si="11"/>
        <v>645000</v>
      </c>
      <c r="I185" s="476">
        <v>0</v>
      </c>
      <c r="J185" s="476">
        <v>645000</v>
      </c>
      <c r="K185" s="476">
        <f t="shared" si="12"/>
        <v>1200000</v>
      </c>
      <c r="L185" s="476">
        <v>0</v>
      </c>
      <c r="M185" s="476">
        <v>1200000</v>
      </c>
    </row>
    <row r="186" spans="1:13" s="477" customFormat="1" ht="27.95" customHeight="1">
      <c r="A186" s="861"/>
      <c r="B186" s="862"/>
      <c r="C186" s="878" t="s">
        <v>563</v>
      </c>
      <c r="D186" s="879"/>
      <c r="E186" s="865" t="s">
        <v>1157</v>
      </c>
      <c r="F186" s="866"/>
      <c r="G186" s="457">
        <f t="shared" si="10"/>
        <v>1400000</v>
      </c>
      <c r="H186" s="457">
        <f t="shared" si="11"/>
        <v>0</v>
      </c>
      <c r="I186" s="457">
        <v>0</v>
      </c>
      <c r="J186" s="457">
        <v>0</v>
      </c>
      <c r="K186" s="457">
        <f t="shared" si="12"/>
        <v>1400000</v>
      </c>
      <c r="L186" s="457">
        <v>0</v>
      </c>
      <c r="M186" s="457">
        <v>1400000</v>
      </c>
    </row>
    <row r="187" spans="1:13" s="412" customFormat="1" ht="15" customHeight="1">
      <c r="A187" s="870"/>
      <c r="B187" s="871"/>
      <c r="C187" s="870"/>
      <c r="D187" s="871"/>
      <c r="E187" s="872" t="s">
        <v>1158</v>
      </c>
      <c r="F187" s="873"/>
      <c r="G187" s="476">
        <f t="shared" si="10"/>
        <v>550000</v>
      </c>
      <c r="H187" s="476">
        <f t="shared" si="11"/>
        <v>550000</v>
      </c>
      <c r="I187" s="476">
        <v>0</v>
      </c>
      <c r="J187" s="476">
        <v>550000</v>
      </c>
      <c r="K187" s="476">
        <f t="shared" si="12"/>
        <v>0</v>
      </c>
      <c r="L187" s="476">
        <v>0</v>
      </c>
      <c r="M187" s="476">
        <v>0</v>
      </c>
    </row>
    <row r="188" spans="1:13" s="412" customFormat="1" ht="15" customHeight="1">
      <c r="A188" s="870"/>
      <c r="B188" s="871"/>
      <c r="C188" s="870"/>
      <c r="D188" s="871"/>
      <c r="E188" s="872" t="s">
        <v>564</v>
      </c>
      <c r="F188" s="873"/>
      <c r="G188" s="476">
        <f t="shared" ref="G188:G201" si="19">H188+K188</f>
        <v>1100000</v>
      </c>
      <c r="H188" s="476">
        <f t="shared" ref="H188:H201" si="20">I188+J188</f>
        <v>1100000</v>
      </c>
      <c r="I188" s="476">
        <v>50000</v>
      </c>
      <c r="J188" s="476">
        <v>1050000</v>
      </c>
      <c r="K188" s="476">
        <f t="shared" ref="K188:K201" si="21">L188+M188</f>
        <v>0</v>
      </c>
      <c r="L188" s="476">
        <v>0</v>
      </c>
      <c r="M188" s="476">
        <v>0</v>
      </c>
    </row>
    <row r="189" spans="1:13" s="477" customFormat="1" ht="27.95" customHeight="1">
      <c r="A189" s="861"/>
      <c r="B189" s="862"/>
      <c r="C189" s="861"/>
      <c r="D189" s="862"/>
      <c r="E189" s="865" t="s">
        <v>1159</v>
      </c>
      <c r="F189" s="866"/>
      <c r="G189" s="457">
        <f t="shared" si="19"/>
        <v>50000</v>
      </c>
      <c r="H189" s="457">
        <f t="shared" si="20"/>
        <v>50000</v>
      </c>
      <c r="I189" s="457">
        <v>0</v>
      </c>
      <c r="J189" s="457">
        <v>50000</v>
      </c>
      <c r="K189" s="457">
        <f t="shared" si="21"/>
        <v>0</v>
      </c>
      <c r="L189" s="457">
        <v>0</v>
      </c>
      <c r="M189" s="457">
        <v>0</v>
      </c>
    </row>
    <row r="190" spans="1:13" s="477" customFormat="1" ht="27.95" customHeight="1">
      <c r="A190" s="861"/>
      <c r="B190" s="862"/>
      <c r="C190" s="861"/>
      <c r="D190" s="862"/>
      <c r="E190" s="865" t="s">
        <v>1160</v>
      </c>
      <c r="F190" s="866"/>
      <c r="G190" s="457">
        <f t="shared" si="19"/>
        <v>1300000</v>
      </c>
      <c r="H190" s="457">
        <f t="shared" si="20"/>
        <v>1300000</v>
      </c>
      <c r="I190" s="457">
        <v>0</v>
      </c>
      <c r="J190" s="457">
        <v>1300000</v>
      </c>
      <c r="K190" s="457">
        <f t="shared" si="21"/>
        <v>0</v>
      </c>
      <c r="L190" s="457">
        <v>0</v>
      </c>
      <c r="M190" s="457">
        <v>0</v>
      </c>
    </row>
    <row r="191" spans="1:13" s="477" customFormat="1" ht="27.95" customHeight="1">
      <c r="A191" s="861"/>
      <c r="B191" s="862"/>
      <c r="C191" s="861"/>
      <c r="D191" s="862"/>
      <c r="E191" s="865" t="s">
        <v>1115</v>
      </c>
      <c r="F191" s="866"/>
      <c r="G191" s="457">
        <f t="shared" si="19"/>
        <v>850000</v>
      </c>
      <c r="H191" s="457">
        <f t="shared" si="20"/>
        <v>850000</v>
      </c>
      <c r="I191" s="457">
        <v>0</v>
      </c>
      <c r="J191" s="457">
        <v>850000</v>
      </c>
      <c r="K191" s="457">
        <f t="shared" si="21"/>
        <v>0</v>
      </c>
      <c r="L191" s="457">
        <v>0</v>
      </c>
      <c r="M191" s="457">
        <v>0</v>
      </c>
    </row>
    <row r="192" spans="1:13" s="477" customFormat="1" ht="39.950000000000003" customHeight="1">
      <c r="A192" s="861"/>
      <c r="B192" s="862"/>
      <c r="C192" s="861"/>
      <c r="D192" s="862"/>
      <c r="E192" s="865" t="s">
        <v>1161</v>
      </c>
      <c r="F192" s="866"/>
      <c r="G192" s="457">
        <f t="shared" si="19"/>
        <v>350000</v>
      </c>
      <c r="H192" s="457">
        <f t="shared" si="20"/>
        <v>350000</v>
      </c>
      <c r="I192" s="457">
        <v>0</v>
      </c>
      <c r="J192" s="457">
        <v>350000</v>
      </c>
      <c r="K192" s="457">
        <f t="shared" si="21"/>
        <v>0</v>
      </c>
      <c r="L192" s="457">
        <v>0</v>
      </c>
      <c r="M192" s="457">
        <v>0</v>
      </c>
    </row>
    <row r="193" spans="1:13" s="477" customFormat="1" ht="27.95" customHeight="1">
      <c r="A193" s="861"/>
      <c r="B193" s="862"/>
      <c r="C193" s="861"/>
      <c r="D193" s="862"/>
      <c r="E193" s="865" t="s">
        <v>1116</v>
      </c>
      <c r="F193" s="866"/>
      <c r="G193" s="457">
        <f t="shared" si="19"/>
        <v>750000</v>
      </c>
      <c r="H193" s="457">
        <f t="shared" si="20"/>
        <v>750000</v>
      </c>
      <c r="I193" s="457">
        <v>0</v>
      </c>
      <c r="J193" s="457">
        <v>750000</v>
      </c>
      <c r="K193" s="457">
        <f t="shared" si="21"/>
        <v>0</v>
      </c>
      <c r="L193" s="457">
        <v>0</v>
      </c>
      <c r="M193" s="457">
        <v>0</v>
      </c>
    </row>
    <row r="194" spans="1:13" s="477" customFormat="1" ht="39.950000000000003" customHeight="1">
      <c r="A194" s="863"/>
      <c r="B194" s="864"/>
      <c r="C194" s="863"/>
      <c r="D194" s="864"/>
      <c r="E194" s="865" t="s">
        <v>1162</v>
      </c>
      <c r="F194" s="866"/>
      <c r="G194" s="457">
        <f t="shared" si="19"/>
        <v>250000</v>
      </c>
      <c r="H194" s="457">
        <f t="shared" si="20"/>
        <v>250000</v>
      </c>
      <c r="I194" s="457">
        <v>0</v>
      </c>
      <c r="J194" s="457">
        <v>250000</v>
      </c>
      <c r="K194" s="457">
        <f t="shared" si="21"/>
        <v>0</v>
      </c>
      <c r="L194" s="457">
        <v>0</v>
      </c>
      <c r="M194" s="457">
        <v>0</v>
      </c>
    </row>
    <row r="195" spans="1:13" s="477" customFormat="1" ht="27.95" customHeight="1">
      <c r="A195" s="861" t="s">
        <v>475</v>
      </c>
      <c r="B195" s="862"/>
      <c r="C195" s="861" t="s">
        <v>407</v>
      </c>
      <c r="D195" s="862"/>
      <c r="E195" s="865" t="s">
        <v>1163</v>
      </c>
      <c r="F195" s="866"/>
      <c r="G195" s="502">
        <f t="shared" si="19"/>
        <v>10606700</v>
      </c>
      <c r="H195" s="502">
        <f t="shared" si="20"/>
        <v>10606700</v>
      </c>
      <c r="I195" s="502">
        <v>10606700</v>
      </c>
      <c r="J195" s="502">
        <v>0</v>
      </c>
      <c r="K195" s="502">
        <f t="shared" si="21"/>
        <v>0</v>
      </c>
      <c r="L195" s="502">
        <v>0</v>
      </c>
      <c r="M195" s="502">
        <v>0</v>
      </c>
    </row>
    <row r="196" spans="1:13" s="412" customFormat="1" ht="15" customHeight="1">
      <c r="A196" s="870"/>
      <c r="B196" s="871"/>
      <c r="C196" s="874" t="s">
        <v>569</v>
      </c>
      <c r="D196" s="875"/>
      <c r="E196" s="872" t="s">
        <v>1164</v>
      </c>
      <c r="F196" s="873"/>
      <c r="G196" s="501">
        <f t="shared" si="19"/>
        <v>4500000</v>
      </c>
      <c r="H196" s="501">
        <f t="shared" si="20"/>
        <v>0</v>
      </c>
      <c r="I196" s="501">
        <v>0</v>
      </c>
      <c r="J196" s="501">
        <v>0</v>
      </c>
      <c r="K196" s="501">
        <f t="shared" si="21"/>
        <v>4500000</v>
      </c>
      <c r="L196" s="501">
        <v>0</v>
      </c>
      <c r="M196" s="501">
        <v>4500000</v>
      </c>
    </row>
    <row r="197" spans="1:13" s="412" customFormat="1" ht="15" customHeight="1">
      <c r="A197" s="870"/>
      <c r="B197" s="871"/>
      <c r="C197" s="870"/>
      <c r="D197" s="871"/>
      <c r="E197" s="872" t="s">
        <v>1165</v>
      </c>
      <c r="F197" s="873"/>
      <c r="G197" s="501">
        <f t="shared" si="19"/>
        <v>2500000</v>
      </c>
      <c r="H197" s="501">
        <f t="shared" si="20"/>
        <v>0</v>
      </c>
      <c r="I197" s="501">
        <v>0</v>
      </c>
      <c r="J197" s="501">
        <v>0</v>
      </c>
      <c r="K197" s="501">
        <f t="shared" si="21"/>
        <v>2500000</v>
      </c>
      <c r="L197" s="501">
        <v>0</v>
      </c>
      <c r="M197" s="501">
        <v>2500000</v>
      </c>
    </row>
    <row r="198" spans="1:13" s="412" customFormat="1" ht="15" customHeight="1">
      <c r="A198" s="870"/>
      <c r="B198" s="871"/>
      <c r="C198" s="870"/>
      <c r="D198" s="871"/>
      <c r="E198" s="872" t="s">
        <v>1166</v>
      </c>
      <c r="F198" s="873"/>
      <c r="G198" s="501">
        <f t="shared" si="19"/>
        <v>1400000</v>
      </c>
      <c r="H198" s="501">
        <f t="shared" si="20"/>
        <v>0</v>
      </c>
      <c r="I198" s="501">
        <v>0</v>
      </c>
      <c r="J198" s="501">
        <v>0</v>
      </c>
      <c r="K198" s="501">
        <f t="shared" si="21"/>
        <v>1400000</v>
      </c>
      <c r="L198" s="501">
        <v>0</v>
      </c>
      <c r="M198" s="501">
        <v>1400000</v>
      </c>
    </row>
    <row r="199" spans="1:13" s="412" customFormat="1" ht="15" customHeight="1">
      <c r="A199" s="870"/>
      <c r="B199" s="871"/>
      <c r="C199" s="870"/>
      <c r="D199" s="871"/>
      <c r="E199" s="872" t="s">
        <v>1167</v>
      </c>
      <c r="F199" s="873"/>
      <c r="G199" s="476">
        <f t="shared" si="19"/>
        <v>2000000</v>
      </c>
      <c r="H199" s="476">
        <f t="shared" si="20"/>
        <v>0</v>
      </c>
      <c r="I199" s="476">
        <v>0</v>
      </c>
      <c r="J199" s="476">
        <v>0</v>
      </c>
      <c r="K199" s="476">
        <f t="shared" si="21"/>
        <v>2000000</v>
      </c>
      <c r="L199" s="476">
        <v>0</v>
      </c>
      <c r="M199" s="476">
        <v>2000000</v>
      </c>
    </row>
    <row r="200" spans="1:13" s="477" customFormat="1" ht="27.95" customHeight="1">
      <c r="A200" s="861"/>
      <c r="B200" s="862"/>
      <c r="C200" s="861"/>
      <c r="D200" s="862"/>
      <c r="E200" s="865" t="s">
        <v>1168</v>
      </c>
      <c r="F200" s="866"/>
      <c r="G200" s="502">
        <f t="shared" si="19"/>
        <v>500000</v>
      </c>
      <c r="H200" s="502">
        <f t="shared" si="20"/>
        <v>500000</v>
      </c>
      <c r="I200" s="502">
        <v>500000</v>
      </c>
      <c r="J200" s="502">
        <v>0</v>
      </c>
      <c r="K200" s="502">
        <f t="shared" si="21"/>
        <v>0</v>
      </c>
      <c r="L200" s="502">
        <v>0</v>
      </c>
      <c r="M200" s="502">
        <v>0</v>
      </c>
    </row>
    <row r="201" spans="1:13" s="477" customFormat="1" ht="27.95" customHeight="1">
      <c r="A201" s="861"/>
      <c r="B201" s="862"/>
      <c r="C201" s="863"/>
      <c r="D201" s="864"/>
      <c r="E201" s="865" t="s">
        <v>1169</v>
      </c>
      <c r="F201" s="866"/>
      <c r="G201" s="502">
        <f t="shared" si="19"/>
        <v>4000000</v>
      </c>
      <c r="H201" s="502">
        <f t="shared" si="20"/>
        <v>4000000</v>
      </c>
      <c r="I201" s="502">
        <v>4000000</v>
      </c>
      <c r="J201" s="502">
        <v>0</v>
      </c>
      <c r="K201" s="502">
        <f t="shared" si="21"/>
        <v>0</v>
      </c>
      <c r="L201" s="502">
        <v>0</v>
      </c>
      <c r="M201" s="502">
        <v>0</v>
      </c>
    </row>
    <row r="202" spans="1:13" s="475" customFormat="1" ht="5.25" customHeight="1">
      <c r="A202" s="503"/>
      <c r="B202" s="504"/>
      <c r="C202" s="504"/>
      <c r="D202" s="504"/>
      <c r="E202" s="504"/>
      <c r="F202" s="504"/>
      <c r="G202" s="505"/>
      <c r="H202" s="506"/>
      <c r="I202" s="506"/>
      <c r="J202" s="506"/>
      <c r="K202" s="506"/>
      <c r="L202" s="506"/>
      <c r="M202" s="507"/>
    </row>
    <row r="203" spans="1:13" s="440" customFormat="1" ht="18" customHeight="1">
      <c r="A203" s="867" t="s">
        <v>315</v>
      </c>
      <c r="B203" s="868"/>
      <c r="C203" s="868"/>
      <c r="D203" s="868"/>
      <c r="E203" s="868"/>
      <c r="F203" s="869"/>
      <c r="G203" s="438">
        <f t="shared" ref="G203:M203" si="22">G12</f>
        <v>894737980</v>
      </c>
      <c r="H203" s="438">
        <f t="shared" si="22"/>
        <v>511752851</v>
      </c>
      <c r="I203" s="438">
        <f t="shared" si="22"/>
        <v>288170892</v>
      </c>
      <c r="J203" s="438">
        <f t="shared" si="22"/>
        <v>223581959</v>
      </c>
      <c r="K203" s="438">
        <f t="shared" si="22"/>
        <v>382985129</v>
      </c>
      <c r="L203" s="438">
        <f t="shared" si="22"/>
        <v>11850232</v>
      </c>
      <c r="M203" s="438">
        <f t="shared" si="22"/>
        <v>371134897</v>
      </c>
    </row>
    <row r="204" spans="1:13" s="412" customFormat="1" ht="5.25" customHeight="1">
      <c r="A204" s="419"/>
      <c r="B204" s="419"/>
      <c r="C204" s="419"/>
      <c r="D204" s="419"/>
      <c r="E204" s="420"/>
      <c r="F204" s="418"/>
      <c r="G204" s="421"/>
      <c r="H204" s="508"/>
      <c r="I204" s="508"/>
      <c r="J204" s="508"/>
      <c r="K204" s="508"/>
      <c r="L204" s="508"/>
      <c r="M204" s="508"/>
    </row>
    <row r="205" spans="1:13" ht="13.5" customHeight="1">
      <c r="A205" s="509" t="s">
        <v>1170</v>
      </c>
      <c r="B205" s="510"/>
      <c r="C205" s="511"/>
      <c r="D205" s="510"/>
      <c r="E205" s="511"/>
    </row>
    <row r="206" spans="1:13" ht="13.5" customHeight="1">
      <c r="A206" s="514" t="s">
        <v>1171</v>
      </c>
      <c r="B206" s="515"/>
      <c r="C206" s="421"/>
      <c r="D206" s="515"/>
      <c r="E206" s="421"/>
    </row>
  </sheetData>
  <sheetProtection algorithmName="SHA-512" hashValue="HvVEMIFa3wLIetzB2FAXbfGI2HXx0kmrAyhHxl3t8DgpGstIZ9vc1QT3I/LwLKnKLzV77BCYkFG6IvzlIMeLGg==" saltValue="UOK1w2jTLpPekfHaICFfdA==" spinCount="100000" sheet="1" objects="1" scenarios="1"/>
  <mergeCells count="510">
    <mergeCell ref="H8:H9"/>
    <mergeCell ref="K8:K9"/>
    <mergeCell ref="A10:B10"/>
    <mergeCell ref="C10:D10"/>
    <mergeCell ref="A12:F12"/>
    <mergeCell ref="A14:F14"/>
    <mergeCell ref="H1:J1"/>
    <mergeCell ref="K1:M1"/>
    <mergeCell ref="A4:M4"/>
    <mergeCell ref="A5:M5"/>
    <mergeCell ref="A7:B9"/>
    <mergeCell ref="C7:D9"/>
    <mergeCell ref="E7:F8"/>
    <mergeCell ref="G7:G9"/>
    <mergeCell ref="H7:J7"/>
    <mergeCell ref="K7:M7"/>
    <mergeCell ref="A18:B18"/>
    <mergeCell ref="C18:D18"/>
    <mergeCell ref="E18:F18"/>
    <mergeCell ref="A19:B19"/>
    <mergeCell ref="C19:D19"/>
    <mergeCell ref="E19:F19"/>
    <mergeCell ref="A16:B16"/>
    <mergeCell ref="C16:D16"/>
    <mergeCell ref="E16:F16"/>
    <mergeCell ref="A17:B17"/>
    <mergeCell ref="C17:D17"/>
    <mergeCell ref="E17:F17"/>
    <mergeCell ref="A22:B22"/>
    <mergeCell ref="C22:D22"/>
    <mergeCell ref="E22:F22"/>
    <mergeCell ref="A23:B23"/>
    <mergeCell ref="C23:D23"/>
    <mergeCell ref="E23:F23"/>
    <mergeCell ref="A20:B20"/>
    <mergeCell ref="C20:D20"/>
    <mergeCell ref="E20:F20"/>
    <mergeCell ref="A21:B21"/>
    <mergeCell ref="C21:D21"/>
    <mergeCell ref="E21:F21"/>
    <mergeCell ref="A31:B31"/>
    <mergeCell ref="C31:D31"/>
    <mergeCell ref="E31:F31"/>
    <mergeCell ref="A32:B32"/>
    <mergeCell ref="C32:D32"/>
    <mergeCell ref="E32:F32"/>
    <mergeCell ref="A25:F25"/>
    <mergeCell ref="A27:F27"/>
    <mergeCell ref="A29:B29"/>
    <mergeCell ref="C29:D29"/>
    <mergeCell ref="E29:F29"/>
    <mergeCell ref="A30:B30"/>
    <mergeCell ref="C30:D30"/>
    <mergeCell ref="E30:F30"/>
    <mergeCell ref="A35:B35"/>
    <mergeCell ref="C35:D35"/>
    <mergeCell ref="E35:F35"/>
    <mergeCell ref="A36:B36"/>
    <mergeCell ref="C36:D36"/>
    <mergeCell ref="E36:F36"/>
    <mergeCell ref="A33:B33"/>
    <mergeCell ref="C33:D33"/>
    <mergeCell ref="E33:F33"/>
    <mergeCell ref="A34:B34"/>
    <mergeCell ref="C34:D34"/>
    <mergeCell ref="E34:F34"/>
    <mergeCell ref="A39:B39"/>
    <mergeCell ref="C39:D39"/>
    <mergeCell ref="E39:F39"/>
    <mergeCell ref="A40:B40"/>
    <mergeCell ref="C40:D40"/>
    <mergeCell ref="E40:F40"/>
    <mergeCell ref="A37:B37"/>
    <mergeCell ref="C37:D37"/>
    <mergeCell ref="E37:F37"/>
    <mergeCell ref="A38:B38"/>
    <mergeCell ref="C38:D38"/>
    <mergeCell ref="E38:F38"/>
    <mergeCell ref="A43:B43"/>
    <mergeCell ref="C43:D43"/>
    <mergeCell ref="E43:F43"/>
    <mergeCell ref="A44:B44"/>
    <mergeCell ref="C44:D44"/>
    <mergeCell ref="E44:F44"/>
    <mergeCell ref="A41:B41"/>
    <mergeCell ref="C41:D41"/>
    <mergeCell ref="E41:F41"/>
    <mergeCell ref="A42:B42"/>
    <mergeCell ref="C42:D42"/>
    <mergeCell ref="E42:F42"/>
    <mergeCell ref="A47:B47"/>
    <mergeCell ref="C47:D47"/>
    <mergeCell ref="E47:F47"/>
    <mergeCell ref="A48:B48"/>
    <mergeCell ref="C48:D48"/>
    <mergeCell ref="E48:F48"/>
    <mergeCell ref="A45:B45"/>
    <mergeCell ref="C45:D45"/>
    <mergeCell ref="E45:F45"/>
    <mergeCell ref="A46:B46"/>
    <mergeCell ref="C46:D46"/>
    <mergeCell ref="E46:F46"/>
    <mergeCell ref="A51:B51"/>
    <mergeCell ref="C51:D51"/>
    <mergeCell ref="E51:F51"/>
    <mergeCell ref="A52:B52"/>
    <mergeCell ref="C52:D52"/>
    <mergeCell ref="E52:F52"/>
    <mergeCell ref="A49:B49"/>
    <mergeCell ref="C49:D49"/>
    <mergeCell ref="E49:F49"/>
    <mergeCell ref="A50:B50"/>
    <mergeCell ref="C50:D50"/>
    <mergeCell ref="E50:F50"/>
    <mergeCell ref="A60:B60"/>
    <mergeCell ref="C60:D60"/>
    <mergeCell ref="A61:B61"/>
    <mergeCell ref="C61:D61"/>
    <mergeCell ref="A62:B62"/>
    <mergeCell ref="C62:D62"/>
    <mergeCell ref="A54:F54"/>
    <mergeCell ref="A56:F56"/>
    <mergeCell ref="A58:B58"/>
    <mergeCell ref="C58:D58"/>
    <mergeCell ref="A59:B59"/>
    <mergeCell ref="C59:D59"/>
    <mergeCell ref="A66:B66"/>
    <mergeCell ref="C66:D66"/>
    <mergeCell ref="A67:B67"/>
    <mergeCell ref="C67:D67"/>
    <mergeCell ref="A68:B68"/>
    <mergeCell ref="C68:D68"/>
    <mergeCell ref="A63:B63"/>
    <mergeCell ref="C63:D63"/>
    <mergeCell ref="A64:B64"/>
    <mergeCell ref="C64:D64"/>
    <mergeCell ref="A65:B65"/>
    <mergeCell ref="C65:D65"/>
    <mergeCell ref="A72:B72"/>
    <mergeCell ref="C72:D72"/>
    <mergeCell ref="A73:B73"/>
    <mergeCell ref="C73:D73"/>
    <mergeCell ref="A74:B74"/>
    <mergeCell ref="C74:D74"/>
    <mergeCell ref="A69:B69"/>
    <mergeCell ref="C69:D69"/>
    <mergeCell ref="A70:B70"/>
    <mergeCell ref="C70:D70"/>
    <mergeCell ref="A71:B71"/>
    <mergeCell ref="C71:D71"/>
    <mergeCell ref="A78:B78"/>
    <mergeCell ref="C78:D78"/>
    <mergeCell ref="A79:B79"/>
    <mergeCell ref="C79:D79"/>
    <mergeCell ref="A80:B80"/>
    <mergeCell ref="C80:D80"/>
    <mergeCell ref="A75:B75"/>
    <mergeCell ref="C75:D75"/>
    <mergeCell ref="A76:B76"/>
    <mergeCell ref="C76:D76"/>
    <mergeCell ref="A77:B77"/>
    <mergeCell ref="C77:D77"/>
    <mergeCell ref="A84:B84"/>
    <mergeCell ref="C84:D84"/>
    <mergeCell ref="A85:B85"/>
    <mergeCell ref="C85:D85"/>
    <mergeCell ref="A86:B86"/>
    <mergeCell ref="C86:D86"/>
    <mergeCell ref="A81:B81"/>
    <mergeCell ref="C81:D81"/>
    <mergeCell ref="A82:B82"/>
    <mergeCell ref="C82:D82"/>
    <mergeCell ref="A83:B83"/>
    <mergeCell ref="C83:D83"/>
    <mergeCell ref="A93:B93"/>
    <mergeCell ref="C93:D93"/>
    <mergeCell ref="E93:F93"/>
    <mergeCell ref="A94:B94"/>
    <mergeCell ref="C94:D94"/>
    <mergeCell ref="E94:F94"/>
    <mergeCell ref="A87:B87"/>
    <mergeCell ref="C87:D87"/>
    <mergeCell ref="A88:B88"/>
    <mergeCell ref="C88:D88"/>
    <mergeCell ref="A90:F90"/>
    <mergeCell ref="A92:B92"/>
    <mergeCell ref="C92:D92"/>
    <mergeCell ref="E92:F92"/>
    <mergeCell ref="A97:B97"/>
    <mergeCell ref="C97:D97"/>
    <mergeCell ref="E97:F97"/>
    <mergeCell ref="A98:B98"/>
    <mergeCell ref="C98:D98"/>
    <mergeCell ref="E98:F98"/>
    <mergeCell ref="A95:B95"/>
    <mergeCell ref="C95:D95"/>
    <mergeCell ref="E95:F95"/>
    <mergeCell ref="A96:B96"/>
    <mergeCell ref="C96:D96"/>
    <mergeCell ref="E96:F96"/>
    <mergeCell ref="A101:B101"/>
    <mergeCell ref="C101:D101"/>
    <mergeCell ref="E101:F101"/>
    <mergeCell ref="A102:B102"/>
    <mergeCell ref="C102:D102"/>
    <mergeCell ref="E102:F102"/>
    <mergeCell ref="A99:B99"/>
    <mergeCell ref="C99:D99"/>
    <mergeCell ref="E99:F99"/>
    <mergeCell ref="A100:B100"/>
    <mergeCell ref="C100:D100"/>
    <mergeCell ref="E100:F100"/>
    <mergeCell ref="A105:B105"/>
    <mergeCell ref="C105:D105"/>
    <mergeCell ref="E105:F105"/>
    <mergeCell ref="A106:B106"/>
    <mergeCell ref="C106:D106"/>
    <mergeCell ref="E106:F106"/>
    <mergeCell ref="A103:B103"/>
    <mergeCell ref="C103:D103"/>
    <mergeCell ref="E103:F103"/>
    <mergeCell ref="A104:B104"/>
    <mergeCell ref="C104:D104"/>
    <mergeCell ref="E104:F104"/>
    <mergeCell ref="A109:B109"/>
    <mergeCell ref="C109:D109"/>
    <mergeCell ref="E109:F109"/>
    <mergeCell ref="A110:B110"/>
    <mergeCell ref="C110:D110"/>
    <mergeCell ref="E110:F110"/>
    <mergeCell ref="A107:B107"/>
    <mergeCell ref="C107:D107"/>
    <mergeCell ref="E107:F107"/>
    <mergeCell ref="A108:B108"/>
    <mergeCell ref="C108:D108"/>
    <mergeCell ref="E108:F108"/>
    <mergeCell ref="A113:B113"/>
    <mergeCell ref="C113:D113"/>
    <mergeCell ref="E113:F113"/>
    <mergeCell ref="A114:B114"/>
    <mergeCell ref="C114:D114"/>
    <mergeCell ref="E114:F114"/>
    <mergeCell ref="A111:B111"/>
    <mergeCell ref="C111:D111"/>
    <mergeCell ref="E111:F111"/>
    <mergeCell ref="A112:B112"/>
    <mergeCell ref="C112:D112"/>
    <mergeCell ref="E112:F112"/>
    <mergeCell ref="A117:B117"/>
    <mergeCell ref="C117:D117"/>
    <mergeCell ref="E117:F117"/>
    <mergeCell ref="A118:B118"/>
    <mergeCell ref="C118:D118"/>
    <mergeCell ref="E118:F118"/>
    <mergeCell ref="A115:B115"/>
    <mergeCell ref="C115:D115"/>
    <mergeCell ref="E115:F115"/>
    <mergeCell ref="A116:B116"/>
    <mergeCell ref="C116:D116"/>
    <mergeCell ref="E116:F116"/>
    <mergeCell ref="A121:B121"/>
    <mergeCell ref="C121:D121"/>
    <mergeCell ref="E121:F121"/>
    <mergeCell ref="A122:B122"/>
    <mergeCell ref="C122:D122"/>
    <mergeCell ref="E122:F122"/>
    <mergeCell ref="A119:B119"/>
    <mergeCell ref="C119:D119"/>
    <mergeCell ref="E119:F119"/>
    <mergeCell ref="A120:B120"/>
    <mergeCell ref="C120:D120"/>
    <mergeCell ref="E120:F120"/>
    <mergeCell ref="A125:B125"/>
    <mergeCell ref="C125:D125"/>
    <mergeCell ref="E125:F125"/>
    <mergeCell ref="A126:B126"/>
    <mergeCell ref="C126:D126"/>
    <mergeCell ref="E126:F126"/>
    <mergeCell ref="A123:B123"/>
    <mergeCell ref="C123:D123"/>
    <mergeCell ref="E123:F123"/>
    <mergeCell ref="A124:B124"/>
    <mergeCell ref="C124:D124"/>
    <mergeCell ref="E124:F124"/>
    <mergeCell ref="A129:B129"/>
    <mergeCell ref="C129:D129"/>
    <mergeCell ref="E129:F129"/>
    <mergeCell ref="A130:B130"/>
    <mergeCell ref="C130:D130"/>
    <mergeCell ref="E130:F130"/>
    <mergeCell ref="A127:B127"/>
    <mergeCell ref="C127:D127"/>
    <mergeCell ref="E127:F127"/>
    <mergeCell ref="A128:B128"/>
    <mergeCell ref="C128:D128"/>
    <mergeCell ref="E128:F128"/>
    <mergeCell ref="A133:B133"/>
    <mergeCell ref="C133:D133"/>
    <mergeCell ref="E133:F133"/>
    <mergeCell ref="A134:B134"/>
    <mergeCell ref="C134:D134"/>
    <mergeCell ref="E134:F134"/>
    <mergeCell ref="A131:B131"/>
    <mergeCell ref="C131:D131"/>
    <mergeCell ref="E131:F131"/>
    <mergeCell ref="A132:B132"/>
    <mergeCell ref="C132:D132"/>
    <mergeCell ref="E132:F132"/>
    <mergeCell ref="A137:B137"/>
    <mergeCell ref="C137:D137"/>
    <mergeCell ref="E137:F137"/>
    <mergeCell ref="A138:B138"/>
    <mergeCell ref="C138:D138"/>
    <mergeCell ref="E138:F138"/>
    <mergeCell ref="A135:B135"/>
    <mergeCell ref="C135:D135"/>
    <mergeCell ref="E135:F135"/>
    <mergeCell ref="A136:B136"/>
    <mergeCell ref="C136:D136"/>
    <mergeCell ref="E136:F136"/>
    <mergeCell ref="A141:B141"/>
    <mergeCell ref="C141:D141"/>
    <mergeCell ref="E141:F141"/>
    <mergeCell ref="A142:B142"/>
    <mergeCell ref="C142:D142"/>
    <mergeCell ref="E142:F142"/>
    <mergeCell ref="A139:B139"/>
    <mergeCell ref="C139:D139"/>
    <mergeCell ref="E139:F139"/>
    <mergeCell ref="A140:B140"/>
    <mergeCell ref="C140:D140"/>
    <mergeCell ref="E140:F140"/>
    <mergeCell ref="A145:B145"/>
    <mergeCell ref="C145:D145"/>
    <mergeCell ref="E145:F145"/>
    <mergeCell ref="A146:B146"/>
    <mergeCell ref="C146:D146"/>
    <mergeCell ref="E146:F146"/>
    <mergeCell ref="A143:B143"/>
    <mergeCell ref="C143:D143"/>
    <mergeCell ref="E143:F143"/>
    <mergeCell ref="A144:B144"/>
    <mergeCell ref="C144:D144"/>
    <mergeCell ref="E144:F144"/>
    <mergeCell ref="A149:B149"/>
    <mergeCell ref="C149:D149"/>
    <mergeCell ref="E149:F149"/>
    <mergeCell ref="A150:B150"/>
    <mergeCell ref="C150:D150"/>
    <mergeCell ref="E150:F150"/>
    <mergeCell ref="A147:B147"/>
    <mergeCell ref="C147:D147"/>
    <mergeCell ref="E147:F147"/>
    <mergeCell ref="A148:B148"/>
    <mergeCell ref="C148:D148"/>
    <mergeCell ref="E148:F148"/>
    <mergeCell ref="A153:B153"/>
    <mergeCell ref="C153:D153"/>
    <mergeCell ref="E153:F153"/>
    <mergeCell ref="A154:B154"/>
    <mergeCell ref="C154:D154"/>
    <mergeCell ref="E154:F154"/>
    <mergeCell ref="A151:B151"/>
    <mergeCell ref="C151:D151"/>
    <mergeCell ref="E151:F151"/>
    <mergeCell ref="A152:B152"/>
    <mergeCell ref="C152:D152"/>
    <mergeCell ref="E152:F152"/>
    <mergeCell ref="A157:B157"/>
    <mergeCell ref="C157:D157"/>
    <mergeCell ref="E157:F157"/>
    <mergeCell ref="A158:B158"/>
    <mergeCell ref="C158:D158"/>
    <mergeCell ref="E158:F158"/>
    <mergeCell ref="A155:B155"/>
    <mergeCell ref="C155:D155"/>
    <mergeCell ref="E155:F155"/>
    <mergeCell ref="A156:B156"/>
    <mergeCell ref="C156:D156"/>
    <mergeCell ref="E156:F156"/>
    <mergeCell ref="A161:B161"/>
    <mergeCell ref="C161:D161"/>
    <mergeCell ref="E161:F161"/>
    <mergeCell ref="A162:B162"/>
    <mergeCell ref="C162:D162"/>
    <mergeCell ref="E162:F162"/>
    <mergeCell ref="A159:B159"/>
    <mergeCell ref="C159:D159"/>
    <mergeCell ref="E159:F159"/>
    <mergeCell ref="A160:B160"/>
    <mergeCell ref="C160:D160"/>
    <mergeCell ref="E160:F160"/>
    <mergeCell ref="A165:B165"/>
    <mergeCell ref="C165:D165"/>
    <mergeCell ref="E165:F165"/>
    <mergeCell ref="A166:B166"/>
    <mergeCell ref="C166:D166"/>
    <mergeCell ref="E166:F166"/>
    <mergeCell ref="A163:B163"/>
    <mergeCell ref="C163:D163"/>
    <mergeCell ref="E163:F163"/>
    <mergeCell ref="A164:B164"/>
    <mergeCell ref="C164:D164"/>
    <mergeCell ref="E164:F164"/>
    <mergeCell ref="A169:B169"/>
    <mergeCell ref="C169:D169"/>
    <mergeCell ref="E169:F169"/>
    <mergeCell ref="A170:B170"/>
    <mergeCell ref="C170:D170"/>
    <mergeCell ref="E170:F170"/>
    <mergeCell ref="A167:B167"/>
    <mergeCell ref="C167:D167"/>
    <mergeCell ref="E167:F167"/>
    <mergeCell ref="A168:B168"/>
    <mergeCell ref="C168:D168"/>
    <mergeCell ref="E168:F168"/>
    <mergeCell ref="A173:B173"/>
    <mergeCell ref="C173:D173"/>
    <mergeCell ref="E173:F173"/>
    <mergeCell ref="A174:B174"/>
    <mergeCell ref="C174:D174"/>
    <mergeCell ref="E174:F174"/>
    <mergeCell ref="A171:B171"/>
    <mergeCell ref="C171:D171"/>
    <mergeCell ref="E171:F171"/>
    <mergeCell ref="A172:B172"/>
    <mergeCell ref="C172:D172"/>
    <mergeCell ref="E172:F172"/>
    <mergeCell ref="A177:B177"/>
    <mergeCell ref="C177:D177"/>
    <mergeCell ref="E177:F177"/>
    <mergeCell ref="A178:B178"/>
    <mergeCell ref="C178:D178"/>
    <mergeCell ref="E178:F178"/>
    <mergeCell ref="A175:B175"/>
    <mergeCell ref="C175:D175"/>
    <mergeCell ref="E175:F175"/>
    <mergeCell ref="A176:B176"/>
    <mergeCell ref="C176:D176"/>
    <mergeCell ref="E176:F176"/>
    <mergeCell ref="A181:B181"/>
    <mergeCell ref="C181:D181"/>
    <mergeCell ref="E181:F181"/>
    <mergeCell ref="A182:B182"/>
    <mergeCell ref="C182:D182"/>
    <mergeCell ref="E182:F182"/>
    <mergeCell ref="A179:B179"/>
    <mergeCell ref="C179:D179"/>
    <mergeCell ref="E179:F179"/>
    <mergeCell ref="A180:B180"/>
    <mergeCell ref="C180:D180"/>
    <mergeCell ref="E180:F180"/>
    <mergeCell ref="A185:B185"/>
    <mergeCell ref="C185:D185"/>
    <mergeCell ref="E185:F185"/>
    <mergeCell ref="A186:B186"/>
    <mergeCell ref="C186:D186"/>
    <mergeCell ref="E186:F186"/>
    <mergeCell ref="A183:B183"/>
    <mergeCell ref="C183:D183"/>
    <mergeCell ref="E183:F183"/>
    <mergeCell ref="A184:B184"/>
    <mergeCell ref="C184:D184"/>
    <mergeCell ref="E184:F184"/>
    <mergeCell ref="A189:B189"/>
    <mergeCell ref="C189:D189"/>
    <mergeCell ref="E189:F189"/>
    <mergeCell ref="A190:B190"/>
    <mergeCell ref="C190:D190"/>
    <mergeCell ref="E190:F190"/>
    <mergeCell ref="A187:B187"/>
    <mergeCell ref="C187:D187"/>
    <mergeCell ref="E187:F187"/>
    <mergeCell ref="A188:B188"/>
    <mergeCell ref="C188:D188"/>
    <mergeCell ref="E188:F188"/>
    <mergeCell ref="A193:B193"/>
    <mergeCell ref="C193:D193"/>
    <mergeCell ref="E193:F193"/>
    <mergeCell ref="A194:B194"/>
    <mergeCell ref="C194:D194"/>
    <mergeCell ref="E194:F194"/>
    <mergeCell ref="A191:B191"/>
    <mergeCell ref="C191:D191"/>
    <mergeCell ref="E191:F191"/>
    <mergeCell ref="A192:B192"/>
    <mergeCell ref="C192:D192"/>
    <mergeCell ref="E192:F192"/>
    <mergeCell ref="A197:B197"/>
    <mergeCell ref="C197:D197"/>
    <mergeCell ref="E197:F197"/>
    <mergeCell ref="A198:B198"/>
    <mergeCell ref="C198:D198"/>
    <mergeCell ref="E198:F198"/>
    <mergeCell ref="A195:B195"/>
    <mergeCell ref="C195:D195"/>
    <mergeCell ref="E195:F195"/>
    <mergeCell ref="A196:B196"/>
    <mergeCell ref="C196:D196"/>
    <mergeCell ref="E196:F196"/>
    <mergeCell ref="A201:B201"/>
    <mergeCell ref="C201:D201"/>
    <mergeCell ref="E201:F201"/>
    <mergeCell ref="A203:F203"/>
    <mergeCell ref="A199:B199"/>
    <mergeCell ref="C199:D199"/>
    <mergeCell ref="E199:F199"/>
    <mergeCell ref="A200:B200"/>
    <mergeCell ref="C200:D200"/>
    <mergeCell ref="E200:F200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15</vt:i4>
      </vt:variant>
      <vt:variant>
        <vt:lpstr>Nazwane zakresy</vt:lpstr>
      </vt:variant>
      <vt:variant>
        <vt:i4>18</vt:i4>
      </vt:variant>
    </vt:vector>
  </HeadingPairs>
  <TitlesOfParts>
    <vt:vector size="33" baseType="lpstr">
      <vt:lpstr>zał.1</vt:lpstr>
      <vt:lpstr>zał.2</vt:lpstr>
      <vt:lpstr>zał.3 </vt:lpstr>
      <vt:lpstr>zał.4</vt:lpstr>
      <vt:lpstr>zał.5</vt:lpstr>
      <vt:lpstr>zał.6</vt:lpstr>
      <vt:lpstr>zał.7</vt:lpstr>
      <vt:lpstr>zał.8 </vt:lpstr>
      <vt:lpstr>zał.9</vt:lpstr>
      <vt:lpstr>zał.10</vt:lpstr>
      <vt:lpstr>zał.11A</vt:lpstr>
      <vt:lpstr>zał.11B</vt:lpstr>
      <vt:lpstr>zał.12</vt:lpstr>
      <vt:lpstr>zał.13</vt:lpstr>
      <vt:lpstr>zał.14</vt:lpstr>
      <vt:lpstr>zał.1!Obszar_wydruku</vt:lpstr>
      <vt:lpstr>zał.10!Obszar_wydruku</vt:lpstr>
      <vt:lpstr>zał.11B!Obszar_wydruku</vt:lpstr>
      <vt:lpstr>zał.2!Obszar_wydruku</vt:lpstr>
      <vt:lpstr>zał.5!Obszar_wydruku</vt:lpstr>
      <vt:lpstr>zał.1!Tytuły_wydruku</vt:lpstr>
      <vt:lpstr>zał.10!Tytuły_wydruku</vt:lpstr>
      <vt:lpstr>zał.11A!Tytuły_wydruku</vt:lpstr>
      <vt:lpstr>zał.12!Tytuły_wydruku</vt:lpstr>
      <vt:lpstr>zał.13!Tytuły_wydruku</vt:lpstr>
      <vt:lpstr>zał.14!Tytuły_wydruku</vt:lpstr>
      <vt:lpstr>zał.2!Tytuły_wydruku</vt:lpstr>
      <vt:lpstr>'zał.3 '!Tytuły_wydruku</vt:lpstr>
      <vt:lpstr>zał.4!Tytuły_wydruku</vt:lpstr>
      <vt:lpstr>zał.6!Tytuły_wydruku</vt:lpstr>
      <vt:lpstr>zał.7!Tytuły_wydruku</vt:lpstr>
      <vt:lpstr>'zał.8 '!Tytuły_wydruku</vt:lpstr>
      <vt:lpstr>zał.9!Tytuły_wydruku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Anna Sobierajska</cp:lastModifiedBy>
  <cp:lastPrinted>2025-11-13T16:09:21Z</cp:lastPrinted>
  <dcterms:created xsi:type="dcterms:W3CDTF">2010-11-02T12:16:55Z</dcterms:created>
  <dcterms:modified xsi:type="dcterms:W3CDTF">2025-12-09T08:07:37Z</dcterms:modified>
</cp:coreProperties>
</file>